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L:\04【大分類】就業構造基本調査審査発表\06【中分類】就業構造基本調査公表関係\04【小分類：34廃】令和４年就業構造基本調査公表関係\10_公表資料\01_公表資料\03_HP\★20231219_追加(eStat参考表、英語資料追加)\"/>
    </mc:Choice>
  </mc:AlternateContent>
  <xr:revisionPtr revIDLastSave="0" documentId="13_ncr:1_{880A8326-7123-4F95-BD88-0CD9DCB465AB}" xr6:coauthVersionLast="36" xr6:coauthVersionMax="36" xr10:uidLastSave="{00000000-0000-0000-0000-000000000000}"/>
  <bookViews>
    <workbookView xWindow="0" yWindow="0" windowWidth="19200" windowHeight="7590" tabRatio="908" xr2:uid="{00000000-000D-0000-FFFF-FFFF00000000}"/>
  </bookViews>
  <sheets>
    <sheet name="1" sheetId="158" r:id="rId1"/>
    <sheet name="2" sheetId="151" r:id="rId2"/>
    <sheet name="3" sheetId="152" r:id="rId3"/>
    <sheet name="4" sheetId="143" r:id="rId4"/>
    <sheet name="5" sheetId="135" r:id="rId5"/>
    <sheet name="6" sheetId="153" r:id="rId6"/>
    <sheet name="7" sheetId="137" r:id="rId7"/>
    <sheet name="8" sheetId="154" r:id="rId8"/>
    <sheet name="9" sheetId="155" r:id="rId9"/>
    <sheet name="10" sheetId="156" r:id="rId10"/>
    <sheet name="11" sheetId="157" r:id="rId11"/>
    <sheet name="Index" sheetId="165" r:id="rId12"/>
    <sheet name="List_of_Classified_Items" sheetId="167" r:id="rId13"/>
  </sheets>
  <definedNames>
    <definedName name="_xlnm._FilterDatabase" localSheetId="0" hidden="1">'1'!$A$6:$AC$6</definedName>
    <definedName name="_xlnm._FilterDatabase" localSheetId="9" hidden="1">'10'!$A$6:$AQ$6</definedName>
    <definedName name="_xlnm._FilterDatabase" localSheetId="10" hidden="1">'11'!$A$6:$CJ$58</definedName>
    <definedName name="_xlnm._FilterDatabase" localSheetId="1" hidden="1">'2'!$A$6:$BJ$104</definedName>
    <definedName name="_xlnm._FilterDatabase" localSheetId="2" hidden="1">'3'!$A$6:$AI$29</definedName>
    <definedName name="_xlnm._FilterDatabase" localSheetId="3" hidden="1">'4'!$A$6:$X$6</definedName>
    <definedName name="_xlnm._FilterDatabase" localSheetId="4" hidden="1">'5'!$A$6:$AL$6</definedName>
    <definedName name="_xlnm._FilterDatabase" localSheetId="5" hidden="1">'6'!$A$6:$BH$6</definedName>
    <definedName name="_xlnm._FilterDatabase" localSheetId="6" hidden="1">'7'!$A$6:$AF$6</definedName>
    <definedName name="_xlnm._FilterDatabase" localSheetId="7" hidden="1">'8'!$A$6:$AB$6</definedName>
    <definedName name="_xlnm._FilterDatabase" localSheetId="8" hidden="1">'9'!$A$6:$AQ$6</definedName>
    <definedName name="_xlnm._FilterDatabase" localSheetId="11" hidden="1">Index!$A$4:$A$203</definedName>
    <definedName name="_xlnm.Print_Area" localSheetId="0">'1'!$A$1:$AD$33</definedName>
    <definedName name="_xlnm.Print_Area" localSheetId="9">'10'!$A$1:$AR$27</definedName>
    <definedName name="_xlnm.Print_Area" localSheetId="10">'11'!$A$1:$CK$59</definedName>
    <definedName name="_xlnm.Print_Area" localSheetId="1">'2'!$A$1:$BK$105</definedName>
    <definedName name="_xlnm.Print_Area" localSheetId="2">'3'!$A$1:$AJ$30</definedName>
    <definedName name="_xlnm.Print_Area" localSheetId="3">'4'!$A$1:$Y$10</definedName>
    <definedName name="_xlnm.Print_Area" localSheetId="4">'5'!$A$1:$AM$22</definedName>
    <definedName name="_xlnm.Print_Area" localSheetId="5">'6'!$A$1:$BI$51</definedName>
    <definedName name="_xlnm.Print_Area" localSheetId="6">'7'!$A$1:$AG$17</definedName>
    <definedName name="_xlnm.Print_Area" localSheetId="7">'8'!$A$1:$AC$16</definedName>
    <definedName name="_xlnm.Print_Area" localSheetId="8">'9'!$A$1:$AR$30</definedName>
  </definedNames>
  <calcPr calcId="191029"/>
</workbook>
</file>

<file path=xl/calcChain.xml><?xml version="1.0" encoding="utf-8"?>
<calcChain xmlns="http://schemas.openxmlformats.org/spreadsheetml/2006/main">
  <c r="C203" i="165" l="1"/>
  <c r="C202" i="165"/>
  <c r="C201" i="165"/>
  <c r="C200" i="165"/>
  <c r="C199" i="165"/>
  <c r="C198" i="165"/>
  <c r="C197" i="165"/>
  <c r="C196" i="165"/>
  <c r="C195" i="165"/>
  <c r="C194" i="165"/>
  <c r="C193" i="165"/>
  <c r="C192" i="165"/>
  <c r="C191" i="165"/>
  <c r="C190" i="165"/>
  <c r="C189" i="165"/>
  <c r="C188" i="165"/>
  <c r="C187" i="165"/>
  <c r="C186" i="165"/>
  <c r="C185" i="165"/>
  <c r="C184" i="165"/>
  <c r="C183" i="165"/>
  <c r="C182" i="165"/>
  <c r="C181" i="165"/>
  <c r="C180" i="165"/>
  <c r="C179" i="165"/>
  <c r="C178" i="165"/>
  <c r="C177" i="165"/>
  <c r="C176" i="165"/>
  <c r="C175" i="165"/>
  <c r="C174" i="165"/>
  <c r="C173" i="165"/>
  <c r="C172" i="165"/>
  <c r="C171" i="165"/>
  <c r="C170" i="165"/>
  <c r="C169" i="165"/>
  <c r="C168" i="165"/>
  <c r="C167" i="165"/>
  <c r="C166" i="165"/>
  <c r="C165" i="165"/>
  <c r="C164" i="165"/>
  <c r="C163" i="165"/>
  <c r="C162" i="165"/>
  <c r="C161" i="165"/>
  <c r="C160" i="165"/>
  <c r="C159" i="165"/>
  <c r="C158" i="165"/>
  <c r="C157" i="165"/>
  <c r="C156" i="165"/>
  <c r="C155" i="165"/>
  <c r="C154" i="165"/>
  <c r="C153" i="165"/>
  <c r="C152" i="165"/>
  <c r="C151" i="165"/>
  <c r="C150" i="165"/>
  <c r="C149" i="165"/>
  <c r="C148" i="165"/>
  <c r="C147" i="165"/>
  <c r="C146" i="165"/>
  <c r="C145" i="165"/>
  <c r="C144" i="165"/>
  <c r="C143" i="165"/>
  <c r="C142" i="165"/>
  <c r="C141" i="165"/>
  <c r="C140" i="165"/>
  <c r="C139" i="165"/>
  <c r="C138" i="165"/>
  <c r="C137" i="165"/>
  <c r="C136" i="165"/>
  <c r="C135" i="165"/>
  <c r="C134" i="165"/>
  <c r="C133" i="165"/>
  <c r="C132" i="165"/>
  <c r="C131" i="165"/>
  <c r="C130" i="165"/>
  <c r="C129" i="165"/>
  <c r="C128" i="165"/>
  <c r="C127" i="165"/>
  <c r="C126" i="165"/>
  <c r="C125" i="165"/>
  <c r="C124" i="165"/>
  <c r="C123" i="165"/>
  <c r="C122" i="165"/>
  <c r="C121" i="165"/>
  <c r="C120" i="165"/>
  <c r="C119" i="165"/>
  <c r="C118" i="165"/>
  <c r="C117" i="165"/>
  <c r="C116" i="165"/>
  <c r="C115" i="165"/>
  <c r="C114" i="165"/>
  <c r="C113" i="165"/>
  <c r="C112" i="165"/>
  <c r="C111" i="165"/>
  <c r="C110" i="165"/>
  <c r="C109" i="165"/>
  <c r="C108" i="165"/>
  <c r="C107" i="165"/>
  <c r="C106" i="165"/>
  <c r="C105" i="165"/>
  <c r="C104" i="165"/>
  <c r="C103" i="165"/>
  <c r="C102" i="165"/>
  <c r="C101" i="165"/>
  <c r="C100" i="165"/>
  <c r="C99" i="165"/>
  <c r="C98" i="165"/>
  <c r="C97" i="165"/>
  <c r="C96" i="165"/>
  <c r="C95" i="165"/>
  <c r="C94" i="165"/>
  <c r="C93" i="165"/>
  <c r="C92" i="165"/>
  <c r="C91" i="165"/>
  <c r="C90" i="165"/>
  <c r="C89" i="165"/>
  <c r="C88" i="165"/>
  <c r="C87" i="165"/>
  <c r="C86" i="165"/>
  <c r="C85" i="165"/>
  <c r="C84" i="165"/>
  <c r="C83" i="165"/>
  <c r="C82" i="165"/>
  <c r="C81" i="165"/>
  <c r="C80" i="165"/>
  <c r="C79" i="165"/>
  <c r="C78" i="165"/>
  <c r="C77" i="165"/>
  <c r="C76" i="165"/>
  <c r="C75" i="165"/>
  <c r="C74" i="165"/>
  <c r="C73" i="165"/>
  <c r="C72" i="165"/>
  <c r="C71" i="165"/>
  <c r="C70" i="165"/>
  <c r="C69" i="165"/>
  <c r="C68" i="165"/>
  <c r="C67" i="165"/>
  <c r="C66" i="165"/>
  <c r="C65" i="165"/>
  <c r="C64" i="165"/>
  <c r="C63" i="165"/>
  <c r="C62" i="165"/>
  <c r="C61" i="165"/>
  <c r="C60" i="165"/>
  <c r="C59" i="165"/>
  <c r="C58" i="165"/>
  <c r="C57" i="165"/>
  <c r="C56" i="165"/>
  <c r="C55" i="165"/>
  <c r="C54" i="165"/>
  <c r="C53" i="165"/>
  <c r="C52" i="165"/>
  <c r="C51" i="165"/>
  <c r="C50" i="165"/>
  <c r="C49" i="165"/>
  <c r="C48" i="165"/>
  <c r="C47" i="165"/>
  <c r="C46" i="165"/>
  <c r="C45" i="165"/>
  <c r="C44" i="165"/>
  <c r="C43" i="165"/>
  <c r="C42" i="165"/>
  <c r="C41" i="165"/>
  <c r="C40" i="165"/>
  <c r="C39" i="165"/>
  <c r="C38" i="165"/>
  <c r="C37" i="165"/>
  <c r="C36" i="165"/>
  <c r="C35" i="165"/>
  <c r="C34" i="165"/>
  <c r="C33" i="165"/>
  <c r="C32" i="165"/>
  <c r="C31" i="165"/>
  <c r="C30" i="165"/>
  <c r="C29" i="165"/>
  <c r="C28" i="165"/>
  <c r="C27" i="165"/>
  <c r="C26" i="165"/>
  <c r="C25" i="165"/>
  <c r="C24" i="165"/>
  <c r="C23" i="165"/>
  <c r="C22" i="165"/>
  <c r="C21" i="165"/>
  <c r="C20" i="165"/>
  <c r="C19" i="165"/>
  <c r="C18" i="165"/>
  <c r="C17" i="165"/>
  <c r="C16" i="165"/>
  <c r="C15" i="165"/>
  <c r="C14" i="165"/>
  <c r="C13" i="165"/>
  <c r="C12" i="165"/>
  <c r="C11" i="165"/>
  <c r="C10" i="165"/>
  <c r="C9" i="165"/>
  <c r="C8" i="165"/>
  <c r="C7" i="165"/>
  <c r="C6" i="165"/>
  <c r="C5" i="165"/>
  <c r="CD6" i="157" l="1"/>
  <c r="CC6" i="157"/>
  <c r="CB6" i="157"/>
  <c r="CA6" i="157"/>
  <c r="BZ6" i="157"/>
  <c r="BY6" i="157"/>
  <c r="BX6" i="157"/>
  <c r="BW6" i="157"/>
  <c r="BV6" i="157"/>
  <c r="BU6" i="157"/>
  <c r="BT6" i="157"/>
  <c r="BS6" i="157"/>
  <c r="BR6" i="157"/>
  <c r="BQ6" i="157"/>
  <c r="BP6" i="157"/>
  <c r="BO6" i="157"/>
  <c r="BN6" i="157"/>
  <c r="BM6" i="157"/>
  <c r="BL6" i="157"/>
  <c r="BK6" i="157"/>
  <c r="BJ6" i="157"/>
  <c r="BI6" i="157"/>
  <c r="BH6" i="157"/>
  <c r="BG6" i="157"/>
  <c r="BF6" i="157"/>
  <c r="BE6" i="157"/>
  <c r="BD6" i="157"/>
  <c r="BC6" i="157"/>
  <c r="BB6" i="157"/>
  <c r="BA6" i="157"/>
  <c r="AZ6" i="157"/>
  <c r="AY6" i="157"/>
  <c r="AX6" i="157"/>
  <c r="AW6" i="157"/>
  <c r="AV6" i="157"/>
  <c r="AU6" i="157"/>
  <c r="AT6" i="157"/>
  <c r="AS6" i="157"/>
  <c r="AR6" i="157"/>
  <c r="AQ6" i="157"/>
  <c r="AP6" i="157"/>
  <c r="AO6" i="157"/>
  <c r="AN6" i="157"/>
  <c r="AM6" i="157"/>
  <c r="AL6" i="157"/>
  <c r="AK6" i="157"/>
  <c r="AJ6" i="157"/>
  <c r="AI6" i="157"/>
  <c r="AH6" i="157"/>
  <c r="AG6" i="157"/>
  <c r="AF6" i="157"/>
  <c r="AE6" i="157"/>
  <c r="AD6" i="157"/>
  <c r="AC6" i="157"/>
  <c r="AB6" i="157"/>
  <c r="AA6" i="157"/>
  <c r="Z6" i="157"/>
  <c r="Y6" i="157"/>
  <c r="X6" i="157"/>
  <c r="W6" i="157"/>
  <c r="V6" i="157"/>
  <c r="U6" i="157"/>
  <c r="T6" i="157"/>
  <c r="S6" i="157"/>
  <c r="R6" i="157"/>
  <c r="Q6" i="157"/>
  <c r="P6" i="157"/>
  <c r="O6" i="157"/>
  <c r="N6" i="157"/>
  <c r="M6" i="157"/>
  <c r="L6" i="157"/>
  <c r="J6" i="157"/>
  <c r="AH6" i="156"/>
  <c r="AG6" i="156"/>
  <c r="AF6" i="156"/>
  <c r="AE6" i="156"/>
  <c r="AD6" i="156"/>
  <c r="AC6" i="156"/>
  <c r="AA6" i="156"/>
  <c r="Z6" i="156"/>
  <c r="Y6" i="156"/>
  <c r="V6" i="156"/>
  <c r="T6" i="156"/>
  <c r="M6" i="156"/>
  <c r="J6" i="156"/>
  <c r="AH6" i="155"/>
  <c r="AG6" i="155"/>
  <c r="AF6" i="155"/>
  <c r="AE6" i="155"/>
  <c r="AD6" i="155"/>
  <c r="AC6" i="155"/>
  <c r="AB6" i="155"/>
  <c r="Z6" i="155"/>
  <c r="Y6" i="155"/>
  <c r="X6" i="155"/>
  <c r="U6" i="155"/>
  <c r="S6" i="155"/>
  <c r="L6" i="155"/>
  <c r="V6" i="154"/>
  <c r="U6" i="154"/>
  <c r="T6" i="154"/>
  <c r="R6" i="154"/>
  <c r="M6" i="154"/>
  <c r="Z6" i="137"/>
  <c r="Y6" i="137"/>
  <c r="X6" i="137"/>
  <c r="W6" i="137"/>
  <c r="V6" i="137"/>
  <c r="U6" i="137"/>
  <c r="T6" i="137"/>
  <c r="S6" i="137"/>
  <c r="R6" i="137"/>
  <c r="Q6" i="137"/>
  <c r="P6" i="137"/>
  <c r="L6" i="137"/>
  <c r="BA6" i="153"/>
  <c r="AZ6" i="153"/>
  <c r="AY6" i="153"/>
  <c r="AX6" i="153"/>
  <c r="AW6" i="153"/>
  <c r="AV6" i="153"/>
  <c r="AU6" i="153"/>
  <c r="AT6" i="153"/>
  <c r="AS6" i="153"/>
  <c r="AR6" i="153"/>
  <c r="AQ6" i="153"/>
  <c r="AP6" i="153"/>
  <c r="AO6" i="153"/>
  <c r="AN6" i="153"/>
  <c r="AM6" i="153"/>
  <c r="AL6" i="153"/>
  <c r="AK6" i="153"/>
  <c r="AJ6" i="153"/>
  <c r="AI6" i="153"/>
  <c r="AH6" i="153"/>
  <c r="AG6" i="153"/>
  <c r="AF6" i="153"/>
  <c r="AE6" i="153"/>
  <c r="AD6" i="153"/>
  <c r="AC6" i="153"/>
  <c r="AB6" i="153"/>
  <c r="Z6" i="153"/>
  <c r="Y6" i="153"/>
  <c r="S6" i="153"/>
  <c r="R6" i="153"/>
  <c r="Q6" i="153"/>
  <c r="P6" i="153"/>
  <c r="N6" i="153"/>
  <c r="AF6" i="135"/>
  <c r="AD6" i="135"/>
  <c r="AC6" i="135"/>
  <c r="AB6" i="135"/>
  <c r="AA6" i="135"/>
  <c r="Z6" i="135"/>
  <c r="Y6" i="135"/>
  <c r="X6" i="135"/>
  <c r="W6" i="135"/>
  <c r="V6" i="135"/>
  <c r="U6" i="135"/>
  <c r="T6" i="135"/>
  <c r="S6" i="135"/>
  <c r="R6" i="135"/>
  <c r="Q6" i="135"/>
  <c r="P6" i="135"/>
  <c r="O6" i="135"/>
  <c r="R6" i="143"/>
  <c r="Q6" i="143"/>
  <c r="P6" i="143"/>
  <c r="K6" i="143"/>
  <c r="AC6" i="152"/>
  <c r="AB6" i="152"/>
  <c r="AA6" i="152"/>
  <c r="Z6" i="152"/>
  <c r="Y6" i="152"/>
  <c r="X6" i="152"/>
  <c r="W6" i="152"/>
  <c r="V6" i="152"/>
  <c r="M6" i="152"/>
  <c r="K6" i="157"/>
  <c r="I6" i="157"/>
  <c r="AK6" i="156"/>
  <c r="AJ6" i="156"/>
  <c r="AI6" i="156"/>
  <c r="AB6" i="156"/>
  <c r="X6" i="156"/>
  <c r="W6" i="156"/>
  <c r="U6" i="156"/>
  <c r="S6" i="156"/>
  <c r="R6" i="156"/>
  <c r="Q6" i="156"/>
  <c r="P6" i="156"/>
  <c r="O6" i="156"/>
  <c r="N6" i="156"/>
  <c r="L6" i="156"/>
  <c r="K6" i="156"/>
  <c r="I6" i="156"/>
  <c r="AK6" i="155"/>
  <c r="AJ6" i="155"/>
  <c r="AI6" i="155"/>
  <c r="AA6" i="155"/>
  <c r="W6" i="155"/>
  <c r="V6" i="155"/>
  <c r="T6" i="155"/>
  <c r="R6" i="155"/>
  <c r="Q6" i="155"/>
  <c r="P6" i="155"/>
  <c r="O6" i="155"/>
  <c r="N6" i="155"/>
  <c r="M6" i="155"/>
  <c r="K6" i="155"/>
  <c r="J6" i="155"/>
  <c r="I6" i="155"/>
  <c r="S6" i="154" l="1"/>
  <c r="Q6" i="154"/>
  <c r="P6" i="154"/>
  <c r="O6" i="154"/>
  <c r="N6" i="154"/>
  <c r="L6" i="154"/>
  <c r="K6" i="154"/>
  <c r="J6" i="154"/>
  <c r="I6" i="154"/>
  <c r="O6" i="137"/>
  <c r="N6" i="137"/>
  <c r="M6" i="137"/>
  <c r="K6" i="137"/>
  <c r="J6" i="137"/>
  <c r="I6" i="137"/>
  <c r="O6" i="153"/>
  <c r="M6" i="153"/>
  <c r="BB6" i="153"/>
  <c r="AA6" i="153"/>
  <c r="X6" i="153"/>
  <c r="W6" i="153"/>
  <c r="V6" i="153"/>
  <c r="U6" i="153"/>
  <c r="T6" i="153"/>
  <c r="L6" i="153"/>
  <c r="K6" i="153"/>
  <c r="J6" i="153"/>
  <c r="I6" i="153"/>
  <c r="AE6" i="135" l="1"/>
  <c r="N6" i="135"/>
  <c r="M6" i="135"/>
  <c r="L6" i="135"/>
  <c r="K6" i="135"/>
  <c r="J6" i="135"/>
  <c r="I6" i="135"/>
  <c r="O6" i="143"/>
  <c r="N6" i="143"/>
  <c r="M6" i="143"/>
  <c r="L6" i="143"/>
  <c r="J6" i="143"/>
  <c r="I6" i="143"/>
  <c r="U6" i="152" l="1"/>
  <c r="T6" i="152"/>
  <c r="S6" i="152"/>
  <c r="R6" i="152"/>
  <c r="Q6" i="152"/>
  <c r="P6" i="152"/>
  <c r="O6" i="152"/>
  <c r="N6" i="152"/>
  <c r="L6" i="152"/>
  <c r="K6" i="152"/>
  <c r="J6" i="152"/>
  <c r="I6" i="152"/>
  <c r="BD6" i="151"/>
  <c r="BC6" i="151"/>
  <c r="BB6" i="151"/>
  <c r="BA6" i="151"/>
  <c r="AZ6" i="151"/>
  <c r="AY6" i="151"/>
  <c r="AX6" i="151"/>
  <c r="AW6" i="151"/>
  <c r="AV6" i="151"/>
  <c r="AU6" i="151"/>
  <c r="AT6" i="151"/>
  <c r="AS6" i="151"/>
  <c r="AR6" i="151"/>
  <c r="AQ6" i="151"/>
  <c r="AP6" i="151"/>
  <c r="AO6" i="151"/>
  <c r="AN6" i="151"/>
  <c r="AL6" i="151"/>
  <c r="AK6" i="151"/>
  <c r="AJ6" i="151"/>
  <c r="AH6" i="151"/>
  <c r="AG6" i="151"/>
  <c r="AF6" i="151"/>
  <c r="AE6" i="151"/>
  <c r="AD6" i="151"/>
  <c r="AC6" i="151"/>
  <c r="AB6" i="151"/>
  <c r="AA6" i="151"/>
  <c r="Z6" i="151"/>
  <c r="Y6" i="151"/>
  <c r="X6" i="151"/>
  <c r="W6" i="151"/>
  <c r="V6" i="151"/>
  <c r="U6" i="151"/>
  <c r="T6" i="151"/>
  <c r="S6" i="151"/>
  <c r="R6" i="151"/>
  <c r="Q6" i="151"/>
  <c r="P6" i="151"/>
  <c r="O6" i="151"/>
  <c r="N6" i="151"/>
  <c r="K6" i="151"/>
  <c r="M6" i="151"/>
  <c r="AI6" i="151"/>
  <c r="AM6" i="151"/>
  <c r="L6" i="151"/>
  <c r="J6" i="151"/>
  <c r="I6" i="151"/>
  <c r="CE6" i="157" l="1"/>
  <c r="AL6" i="156"/>
  <c r="AL6" i="155"/>
  <c r="W6" i="154"/>
  <c r="AA6" i="137"/>
  <c r="BC6" i="153"/>
  <c r="AG6" i="135"/>
  <c r="S6" i="143"/>
  <c r="AD6" i="152"/>
  <c r="BE6" i="151"/>
  <c r="X6" i="158" l="1"/>
  <c r="W6" i="158"/>
  <c r="V6" i="158"/>
  <c r="U6" i="158"/>
  <c r="T6" i="158"/>
  <c r="S6" i="158"/>
  <c r="R6" i="158"/>
  <c r="Q6" i="158"/>
  <c r="P6" i="158"/>
  <c r="O6" i="158"/>
  <c r="N6" i="158"/>
  <c r="M6" i="158"/>
  <c r="L6" i="158"/>
  <c r="K6" i="158"/>
  <c r="J6" i="158"/>
  <c r="I6" i="158"/>
</calcChain>
</file>

<file path=xl/sharedStrings.xml><?xml version="1.0" encoding="utf-8"?>
<sst xmlns="http://schemas.openxmlformats.org/spreadsheetml/2006/main" count="10073" uniqueCount="5096">
  <si>
    <t>1</t>
  </si>
  <si>
    <t>2</t>
  </si>
  <si>
    <t>3</t>
  </si>
  <si>
    <t>4</t>
  </si>
  <si>
    <t>5</t>
  </si>
  <si>
    <t>6</t>
  </si>
  <si>
    <t/>
  </si>
  <si>
    <t>7</t>
  </si>
  <si>
    <t>2A</t>
  </si>
  <si>
    <t>8</t>
  </si>
  <si>
    <t>9</t>
  </si>
  <si>
    <t>10</t>
  </si>
  <si>
    <t>11</t>
  </si>
  <si>
    <t>7A</t>
  </si>
  <si>
    <t>5A</t>
  </si>
  <si>
    <t>13</t>
  </si>
  <si>
    <t>14</t>
  </si>
  <si>
    <t>15</t>
  </si>
  <si>
    <t>16</t>
  </si>
  <si>
    <t>17</t>
  </si>
  <si>
    <t>18</t>
  </si>
  <si>
    <t>19</t>
  </si>
  <si>
    <t>22</t>
  </si>
  <si>
    <t>23</t>
  </si>
  <si>
    <t>24</t>
  </si>
  <si>
    <t>25</t>
  </si>
  <si>
    <t>26</t>
  </si>
  <si>
    <t>27</t>
  </si>
  <si>
    <t>-</t>
  </si>
  <si>
    <t>33</t>
  </si>
  <si>
    <t>28</t>
  </si>
  <si>
    <t>34</t>
  </si>
  <si>
    <t>29</t>
  </si>
  <si>
    <t>35</t>
  </si>
  <si>
    <t>30</t>
  </si>
  <si>
    <t>36</t>
  </si>
  <si>
    <t>31</t>
  </si>
  <si>
    <t>37</t>
  </si>
  <si>
    <t>32</t>
  </si>
  <si>
    <t>38</t>
  </si>
  <si>
    <t>39</t>
  </si>
  <si>
    <t>40</t>
  </si>
  <si>
    <t>41</t>
  </si>
  <si>
    <t>42</t>
  </si>
  <si>
    <t>43</t>
  </si>
  <si>
    <t>44</t>
  </si>
  <si>
    <t>45</t>
  </si>
  <si>
    <t>46</t>
  </si>
  <si>
    <t>47</t>
  </si>
  <si>
    <t>48</t>
  </si>
  <si>
    <t>3A</t>
  </si>
  <si>
    <t>50</t>
  </si>
  <si>
    <t>8A</t>
  </si>
  <si>
    <t>52</t>
  </si>
  <si>
    <t>54</t>
  </si>
  <si>
    <t>55</t>
  </si>
  <si>
    <t>56</t>
  </si>
  <si>
    <t>57</t>
  </si>
  <si>
    <t>58</t>
  </si>
  <si>
    <t>59</t>
  </si>
  <si>
    <t>60</t>
  </si>
  <si>
    <t>68</t>
  </si>
  <si>
    <t>61</t>
  </si>
  <si>
    <t>69</t>
  </si>
  <si>
    <t>70</t>
  </si>
  <si>
    <t>63</t>
  </si>
  <si>
    <t>6A</t>
  </si>
  <si>
    <t>71</t>
  </si>
  <si>
    <t>64</t>
  </si>
  <si>
    <t>72</t>
  </si>
  <si>
    <t>65</t>
  </si>
  <si>
    <t>66</t>
  </si>
  <si>
    <t>74</t>
  </si>
  <si>
    <t>77</t>
  </si>
  <si>
    <t>78</t>
  </si>
  <si>
    <t>79</t>
  </si>
  <si>
    <t>80</t>
  </si>
  <si>
    <t>81</t>
  </si>
  <si>
    <t>83</t>
  </si>
  <si>
    <t>84</t>
  </si>
  <si>
    <t>88</t>
  </si>
  <si>
    <t>89</t>
  </si>
  <si>
    <t>90</t>
  </si>
  <si>
    <t>91</t>
  </si>
  <si>
    <t>92</t>
  </si>
  <si>
    <t>93</t>
  </si>
  <si>
    <t>95</t>
  </si>
  <si>
    <t>97</t>
  </si>
  <si>
    <t>○</t>
  </si>
  <si>
    <t>98</t>
  </si>
  <si>
    <t>7B</t>
  </si>
  <si>
    <t>101</t>
  </si>
  <si>
    <t>102</t>
  </si>
  <si>
    <t>103</t>
  </si>
  <si>
    <t>104</t>
  </si>
  <si>
    <t>105</t>
  </si>
  <si>
    <t>108</t>
  </si>
  <si>
    <t>112</t>
  </si>
  <si>
    <t>113</t>
  </si>
  <si>
    <t>114</t>
  </si>
  <si>
    <t>115</t>
  </si>
  <si>
    <t>116</t>
  </si>
  <si>
    <t>118</t>
  </si>
  <si>
    <t>119</t>
  </si>
  <si>
    <t>120</t>
  </si>
  <si>
    <t>127</t>
  </si>
  <si>
    <t>121</t>
  </si>
  <si>
    <t>128</t>
  </si>
  <si>
    <t>122</t>
  </si>
  <si>
    <t>129</t>
  </si>
  <si>
    <t>130</t>
  </si>
  <si>
    <t>124</t>
  </si>
  <si>
    <t>131</t>
  </si>
  <si>
    <t>125</t>
  </si>
  <si>
    <t>132</t>
  </si>
  <si>
    <t>126</t>
  </si>
  <si>
    <t>133</t>
  </si>
  <si>
    <t>134</t>
  </si>
  <si>
    <t>135</t>
  </si>
  <si>
    <t>136</t>
  </si>
  <si>
    <t>137</t>
  </si>
  <si>
    <t>138</t>
  </si>
  <si>
    <t>142</t>
  </si>
  <si>
    <t>143</t>
  </si>
  <si>
    <t>145</t>
  </si>
  <si>
    <t>148</t>
  </si>
  <si>
    <t>149</t>
  </si>
  <si>
    <t>150</t>
  </si>
  <si>
    <t>153</t>
  </si>
  <si>
    <t>157</t>
  </si>
  <si>
    <t>16A</t>
  </si>
  <si>
    <t>159</t>
  </si>
  <si>
    <t>162</t>
  </si>
  <si>
    <t>163</t>
  </si>
  <si>
    <t>164</t>
  </si>
  <si>
    <t>165</t>
  </si>
  <si>
    <t>167</t>
  </si>
  <si>
    <t>188</t>
  </si>
  <si>
    <t>168</t>
  </si>
  <si>
    <t>189</t>
  </si>
  <si>
    <t>169</t>
  </si>
  <si>
    <t>190</t>
  </si>
  <si>
    <t>170</t>
  </si>
  <si>
    <t>191</t>
  </si>
  <si>
    <t>171</t>
  </si>
  <si>
    <t>192</t>
  </si>
  <si>
    <t>172</t>
  </si>
  <si>
    <t>194</t>
  </si>
  <si>
    <t>174</t>
  </si>
  <si>
    <t>195</t>
  </si>
  <si>
    <t>196</t>
  </si>
  <si>
    <t>197</t>
  </si>
  <si>
    <t>198</t>
  </si>
  <si>
    <t>178</t>
  </si>
  <si>
    <t>199</t>
  </si>
  <si>
    <t>179</t>
  </si>
  <si>
    <t>200</t>
  </si>
  <si>
    <t>201</t>
  </si>
  <si>
    <t>202</t>
  </si>
  <si>
    <t>203</t>
  </si>
  <si>
    <t>204</t>
  </si>
  <si>
    <t>184</t>
  </si>
  <si>
    <t>205</t>
  </si>
  <si>
    <t>185</t>
  </si>
  <si>
    <t>206</t>
  </si>
  <si>
    <t>207</t>
  </si>
  <si>
    <t>208</t>
  </si>
  <si>
    <t>209</t>
  </si>
  <si>
    <t>216</t>
  </si>
  <si>
    <t>217</t>
  </si>
  <si>
    <t>218</t>
  </si>
  <si>
    <t>219</t>
  </si>
  <si>
    <t>220</t>
  </si>
  <si>
    <t>221</t>
  </si>
  <si>
    <t>222</t>
  </si>
  <si>
    <t>223</t>
  </si>
  <si>
    <t>224</t>
  </si>
  <si>
    <t>227</t>
  </si>
  <si>
    <t>228</t>
  </si>
  <si>
    <t>229</t>
  </si>
  <si>
    <t>230</t>
  </si>
  <si>
    <t>231</t>
  </si>
  <si>
    <t>232</t>
  </si>
  <si>
    <t>233</t>
  </si>
  <si>
    <t>234</t>
  </si>
  <si>
    <t>235</t>
  </si>
  <si>
    <t>238</t>
  </si>
  <si>
    <t>210</t>
  </si>
  <si>
    <t>239</t>
  </si>
  <si>
    <t>211</t>
  </si>
  <si>
    <t>240</t>
  </si>
  <si>
    <t>212</t>
  </si>
  <si>
    <t>241</t>
  </si>
  <si>
    <t>213</t>
  </si>
  <si>
    <t>242</t>
  </si>
  <si>
    <t>214</t>
  </si>
  <si>
    <t>243</t>
  </si>
  <si>
    <t>215</t>
  </si>
  <si>
    <t>244</t>
  </si>
  <si>
    <t>245</t>
  </si>
  <si>
    <t>246</t>
  </si>
  <si>
    <t>247</t>
  </si>
  <si>
    <t>225</t>
  </si>
  <si>
    <t>226</t>
  </si>
  <si>
    <t>237</t>
  </si>
  <si>
    <t>248</t>
  </si>
  <si>
    <t>249</t>
  </si>
  <si>
    <t>250</t>
  </si>
  <si>
    <t>252</t>
  </si>
  <si>
    <t>253</t>
  </si>
  <si>
    <t>2A</t>
    <phoneticPr fontId="2"/>
  </si>
  <si>
    <t>2</t>
    <phoneticPr fontId="2"/>
  </si>
  <si>
    <t>1</t>
    <phoneticPr fontId="2"/>
  </si>
  <si>
    <t>1</t>
    <phoneticPr fontId="5"/>
  </si>
  <si>
    <t>2</t>
    <phoneticPr fontId="5"/>
  </si>
  <si>
    <t>196</t>
    <phoneticPr fontId="8"/>
  </si>
  <si>
    <t>51</t>
    <phoneticPr fontId="14"/>
  </si>
  <si>
    <t>7A</t>
    <phoneticPr fontId="12"/>
  </si>
  <si>
    <t>8A</t>
    <phoneticPr fontId="5"/>
  </si>
  <si>
    <t>2A</t>
    <phoneticPr fontId="5"/>
  </si>
  <si>
    <t>8B</t>
    <phoneticPr fontId="14"/>
  </si>
  <si>
    <t>15A</t>
    <phoneticPr fontId="14"/>
  </si>
  <si>
    <t>127</t>
    <phoneticPr fontId="2"/>
  </si>
  <si>
    <t>1</t>
    <phoneticPr fontId="2"/>
  </si>
  <si>
    <t>14A</t>
    <phoneticPr fontId="14"/>
  </si>
  <si>
    <t>14A</t>
    <phoneticPr fontId="2"/>
  </si>
  <si>
    <t>1</t>
    <phoneticPr fontId="14"/>
  </si>
  <si>
    <t>8A</t>
    <phoneticPr fontId="6"/>
  </si>
  <si>
    <t>11</t>
    <phoneticPr fontId="12"/>
  </si>
  <si>
    <t>123</t>
    <phoneticPr fontId="2"/>
  </si>
  <si>
    <t>174
175</t>
    <phoneticPr fontId="2"/>
  </si>
  <si>
    <t>96</t>
    <phoneticPr fontId="6"/>
  </si>
  <si>
    <t>97</t>
    <phoneticPr fontId="6"/>
  </si>
  <si>
    <t>98</t>
    <phoneticPr fontId="6"/>
  </si>
  <si>
    <t>99</t>
    <phoneticPr fontId="6"/>
  </si>
  <si>
    <t>101</t>
    <phoneticPr fontId="6"/>
  </si>
  <si>
    <t>116</t>
    <phoneticPr fontId="2"/>
  </si>
  <si>
    <t>117</t>
    <phoneticPr fontId="2"/>
  </si>
  <si>
    <t>118</t>
    <phoneticPr fontId="2"/>
  </si>
  <si>
    <t>119</t>
    <phoneticPr fontId="2"/>
  </si>
  <si>
    <t>120</t>
    <phoneticPr fontId="2"/>
  </si>
  <si>
    <t>122</t>
    <phoneticPr fontId="2"/>
  </si>
  <si>
    <t>123</t>
    <phoneticPr fontId="2"/>
  </si>
  <si>
    <t>132</t>
    <phoneticPr fontId="2"/>
  </si>
  <si>
    <t>133</t>
    <phoneticPr fontId="2"/>
  </si>
  <si>
    <t>135</t>
    <phoneticPr fontId="2"/>
  </si>
  <si>
    <t>136</t>
    <phoneticPr fontId="2"/>
  </si>
  <si>
    <t>137</t>
    <phoneticPr fontId="2"/>
  </si>
  <si>
    <t>139</t>
    <phoneticPr fontId="2"/>
  </si>
  <si>
    <t>141</t>
    <phoneticPr fontId="2"/>
  </si>
  <si>
    <t>143</t>
    <phoneticPr fontId="2"/>
  </si>
  <si>
    <t>145</t>
    <phoneticPr fontId="2"/>
  </si>
  <si>
    <t>147</t>
    <phoneticPr fontId="2"/>
  </si>
  <si>
    <t>149</t>
    <phoneticPr fontId="2"/>
  </si>
  <si>
    <t>151</t>
    <phoneticPr fontId="2"/>
  </si>
  <si>
    <t>153</t>
    <phoneticPr fontId="2"/>
  </si>
  <si>
    <t>155</t>
    <phoneticPr fontId="2"/>
  </si>
  <si>
    <t>157</t>
    <phoneticPr fontId="2"/>
  </si>
  <si>
    <t>158</t>
    <phoneticPr fontId="2"/>
  </si>
  <si>
    <t>160</t>
    <phoneticPr fontId="2"/>
  </si>
  <si>
    <t>161</t>
    <phoneticPr fontId="2"/>
  </si>
  <si>
    <t>163</t>
    <phoneticPr fontId="2"/>
  </si>
  <si>
    <t>164</t>
    <phoneticPr fontId="2"/>
  </si>
  <si>
    <t>166</t>
    <phoneticPr fontId="2"/>
  </si>
  <si>
    <t>168</t>
    <phoneticPr fontId="2"/>
  </si>
  <si>
    <t>170</t>
    <phoneticPr fontId="2"/>
  </si>
  <si>
    <t>172</t>
    <phoneticPr fontId="2"/>
  </si>
  <si>
    <t>173</t>
    <phoneticPr fontId="8"/>
  </si>
  <si>
    <t>176</t>
    <phoneticPr fontId="8"/>
  </si>
  <si>
    <t>177</t>
    <phoneticPr fontId="8"/>
  </si>
  <si>
    <t>178</t>
    <phoneticPr fontId="8"/>
  </si>
  <si>
    <t>179</t>
    <phoneticPr fontId="8"/>
  </si>
  <si>
    <t>180</t>
    <phoneticPr fontId="8"/>
  </si>
  <si>
    <t>181</t>
    <phoneticPr fontId="8"/>
  </si>
  <si>
    <t>183</t>
    <phoneticPr fontId="12"/>
  </si>
  <si>
    <t>184</t>
    <phoneticPr fontId="12"/>
  </si>
  <si>
    <t>192</t>
    <phoneticPr fontId="2"/>
  </si>
  <si>
    <t>193</t>
    <phoneticPr fontId="2"/>
  </si>
  <si>
    <t>212</t>
    <phoneticPr fontId="11"/>
  </si>
  <si>
    <t>229</t>
    <phoneticPr fontId="1"/>
  </si>
  <si>
    <t>230</t>
    <phoneticPr fontId="1"/>
  </si>
  <si>
    <t>235</t>
    <phoneticPr fontId="1"/>
  </si>
  <si>
    <t>236</t>
    <phoneticPr fontId="1"/>
  </si>
  <si>
    <t>237</t>
    <phoneticPr fontId="1"/>
  </si>
  <si>
    <t>175</t>
    <phoneticPr fontId="8"/>
  </si>
  <si>
    <t>182</t>
    <phoneticPr fontId="12"/>
  </si>
  <si>
    <t>186</t>
  </si>
  <si>
    <t>187</t>
  </si>
  <si>
    <t>191</t>
    <phoneticPr fontId="2"/>
  </si>
  <si>
    <t>211</t>
    <phoneticPr fontId="11"/>
  </si>
  <si>
    <t>228</t>
    <phoneticPr fontId="1"/>
  </si>
  <si>
    <t>8C</t>
  </si>
  <si>
    <t>8C</t>
    <phoneticPr fontId="14"/>
  </si>
  <si>
    <t>8C</t>
    <phoneticPr fontId="2"/>
  </si>
  <si>
    <t>8C</t>
    <phoneticPr fontId="12"/>
  </si>
  <si>
    <t>8C</t>
    <phoneticPr fontId="11"/>
  </si>
  <si>
    <t>3A</t>
    <phoneticPr fontId="1"/>
  </si>
  <si>
    <t>7A</t>
    <phoneticPr fontId="2"/>
  </si>
  <si>
    <t>99
100</t>
    <phoneticPr fontId="2"/>
  </si>
  <si>
    <t>-</t>
    <phoneticPr fontId="1"/>
  </si>
  <si>
    <t>52
53</t>
    <phoneticPr fontId="1"/>
  </si>
  <si>
    <t>-</t>
    <phoneticPr fontId="6"/>
  </si>
  <si>
    <t>-</t>
    <phoneticPr fontId="2"/>
  </si>
  <si>
    <t>-</t>
    <phoneticPr fontId="8"/>
  </si>
  <si>
    <t>-</t>
    <phoneticPr fontId="12"/>
  </si>
  <si>
    <t>00101</t>
  </si>
  <si>
    <t>00102</t>
  </si>
  <si>
    <t>00103</t>
  </si>
  <si>
    <t>00201</t>
  </si>
  <si>
    <t>00202</t>
  </si>
  <si>
    <t>00203</t>
  </si>
  <si>
    <t>00204</t>
  </si>
  <si>
    <t>00205</t>
  </si>
  <si>
    <t>00206</t>
  </si>
  <si>
    <t>00301</t>
  </si>
  <si>
    <t>00302</t>
  </si>
  <si>
    <t>00303</t>
  </si>
  <si>
    <t>00401</t>
  </si>
  <si>
    <t>00402</t>
  </si>
  <si>
    <t>00403</t>
  </si>
  <si>
    <t>00500</t>
  </si>
  <si>
    <t>00600</t>
  </si>
  <si>
    <t>00701</t>
  </si>
  <si>
    <t>00702</t>
  </si>
  <si>
    <t>00703</t>
  </si>
  <si>
    <t>00704</t>
  </si>
  <si>
    <t>00800</t>
  </si>
  <si>
    <t>00900</t>
  </si>
  <si>
    <t>01001</t>
  </si>
  <si>
    <t>01002</t>
  </si>
  <si>
    <t>01003</t>
  </si>
  <si>
    <t>01101</t>
  </si>
  <si>
    <t>01102</t>
  </si>
  <si>
    <t>01103</t>
  </si>
  <si>
    <t>01104</t>
  </si>
  <si>
    <t>01200</t>
  </si>
  <si>
    <t>01300</t>
  </si>
  <si>
    <t>01400</t>
  </si>
  <si>
    <t>01500</t>
  </si>
  <si>
    <t>01600</t>
  </si>
  <si>
    <t>01700</t>
  </si>
  <si>
    <t>01800</t>
  </si>
  <si>
    <t>01900</t>
  </si>
  <si>
    <t>02000</t>
  </si>
  <si>
    <t>02100</t>
  </si>
  <si>
    <t>02200</t>
  </si>
  <si>
    <t>02300</t>
  </si>
  <si>
    <t>02400</t>
  </si>
  <si>
    <t>02500</t>
  </si>
  <si>
    <t>02600</t>
  </si>
  <si>
    <t>02700</t>
  </si>
  <si>
    <t>02800</t>
  </si>
  <si>
    <t>02900</t>
  </si>
  <si>
    <t>03001</t>
  </si>
  <si>
    <t>03002</t>
  </si>
  <si>
    <t>03100</t>
  </si>
  <si>
    <t>03200</t>
  </si>
  <si>
    <t>03300</t>
  </si>
  <si>
    <t>03400</t>
  </si>
  <si>
    <t>03500</t>
  </si>
  <si>
    <t>03601</t>
  </si>
  <si>
    <t>03602</t>
  </si>
  <si>
    <t>03701</t>
  </si>
  <si>
    <t>03702</t>
  </si>
  <si>
    <t>03800</t>
  </si>
  <si>
    <t>03900</t>
  </si>
  <si>
    <t>04000</t>
  </si>
  <si>
    <t>04100</t>
  </si>
  <si>
    <t>04200</t>
  </si>
  <si>
    <t>04300</t>
  </si>
  <si>
    <t>04400</t>
  </si>
  <si>
    <t>04500</t>
  </si>
  <si>
    <t>04601</t>
  </si>
  <si>
    <t>04602</t>
  </si>
  <si>
    <t>04701</t>
  </si>
  <si>
    <t>04702</t>
  </si>
  <si>
    <t>04801</t>
  </si>
  <si>
    <t>04802</t>
  </si>
  <si>
    <t>04901</t>
  </si>
  <si>
    <t>04902</t>
  </si>
  <si>
    <t>05000</t>
  </si>
  <si>
    <t>05100</t>
  </si>
  <si>
    <t>05200</t>
  </si>
  <si>
    <t>05300</t>
  </si>
  <si>
    <t>05401</t>
  </si>
  <si>
    <t>05402</t>
  </si>
  <si>
    <t>05500</t>
  </si>
  <si>
    <t>05600</t>
  </si>
  <si>
    <t>05700</t>
  </si>
  <si>
    <t>05800</t>
  </si>
  <si>
    <t>05900</t>
  </si>
  <si>
    <t>06000</t>
  </si>
  <si>
    <t>06100</t>
  </si>
  <si>
    <t>06200</t>
  </si>
  <si>
    <t>06300</t>
  </si>
  <si>
    <t>06400</t>
  </si>
  <si>
    <t>06500</t>
  </si>
  <si>
    <t>06600</t>
  </si>
  <si>
    <t>06700</t>
  </si>
  <si>
    <t>06800</t>
  </si>
  <si>
    <t>06900</t>
  </si>
  <si>
    <t>07000</t>
  </si>
  <si>
    <t>07100</t>
  </si>
  <si>
    <t>07200</t>
  </si>
  <si>
    <t>07300</t>
  </si>
  <si>
    <t>07400</t>
  </si>
  <si>
    <t>07500</t>
  </si>
  <si>
    <t>07600</t>
  </si>
  <si>
    <t>07700</t>
  </si>
  <si>
    <t>07800</t>
  </si>
  <si>
    <t>07900</t>
  </si>
  <si>
    <t>08001</t>
  </si>
  <si>
    <t>08002</t>
  </si>
  <si>
    <t>08100</t>
  </si>
  <si>
    <t>08200</t>
  </si>
  <si>
    <t>08300</t>
  </si>
  <si>
    <t>08400</t>
  </si>
  <si>
    <t>08500</t>
  </si>
  <si>
    <t>08600</t>
  </si>
  <si>
    <t>08700</t>
  </si>
  <si>
    <t>08800</t>
  </si>
  <si>
    <t>08901</t>
  </si>
  <si>
    <t>08902</t>
  </si>
  <si>
    <t>09001</t>
  </si>
  <si>
    <t>09002</t>
  </si>
  <si>
    <t>09100</t>
  </si>
  <si>
    <t>09200</t>
  </si>
  <si>
    <t>09300</t>
  </si>
  <si>
    <t>09400</t>
  </si>
  <si>
    <t>09500</t>
  </si>
  <si>
    <t>09600</t>
  </si>
  <si>
    <t>09701</t>
  </si>
  <si>
    <t>09702</t>
  </si>
  <si>
    <t>09793</t>
  </si>
  <si>
    <t>09800</t>
  </si>
  <si>
    <t>09900</t>
  </si>
  <si>
    <t>10000</t>
  </si>
  <si>
    <t>10100</t>
  </si>
  <si>
    <t>10200</t>
  </si>
  <si>
    <t>10300</t>
  </si>
  <si>
    <t>10400</t>
  </si>
  <si>
    <t>10500</t>
  </si>
  <si>
    <t>10600</t>
  </si>
  <si>
    <t>10700</t>
  </si>
  <si>
    <t>10800</t>
  </si>
  <si>
    <t>10900</t>
  </si>
  <si>
    <t>11000</t>
  </si>
  <si>
    <t>11100</t>
  </si>
  <si>
    <t>11200</t>
  </si>
  <si>
    <t>11300</t>
  </si>
  <si>
    <t>11400</t>
  </si>
  <si>
    <t>11500</t>
    <phoneticPr fontId="6"/>
  </si>
  <si>
    <t>11600</t>
  </si>
  <si>
    <t>11700</t>
  </si>
  <si>
    <t>11800</t>
  </si>
  <si>
    <t>11900</t>
  </si>
  <si>
    <t>12000</t>
  </si>
  <si>
    <t>12100</t>
  </si>
  <si>
    <t>12201</t>
  </si>
  <si>
    <t>12202</t>
  </si>
  <si>
    <t>12203</t>
  </si>
  <si>
    <t>12300</t>
  </si>
  <si>
    <t>12400</t>
  </si>
  <si>
    <t>12500</t>
  </si>
  <si>
    <t>12600</t>
  </si>
  <si>
    <t>12700</t>
  </si>
  <si>
    <t>12800</t>
  </si>
  <si>
    <t>12900</t>
  </si>
  <si>
    <t>13000</t>
  </si>
  <si>
    <t>13100</t>
  </si>
  <si>
    <t>13200</t>
  </si>
  <si>
    <t>13300</t>
  </si>
  <si>
    <t>13400</t>
  </si>
  <si>
    <t>13500</t>
  </si>
  <si>
    <t>13600</t>
  </si>
  <si>
    <t>13700</t>
  </si>
  <si>
    <t>13800</t>
  </si>
  <si>
    <t>13900</t>
  </si>
  <si>
    <t>14000</t>
  </si>
  <si>
    <t>14100</t>
  </si>
  <si>
    <t>14200</t>
  </si>
  <si>
    <t>14300</t>
  </si>
  <si>
    <t>14400</t>
  </si>
  <si>
    <t>14500</t>
  </si>
  <si>
    <t>14600</t>
  </si>
  <si>
    <t>14700</t>
  </si>
  <si>
    <t>14800</t>
  </si>
  <si>
    <t>14900</t>
  </si>
  <si>
    <t>15000</t>
  </si>
  <si>
    <t>15100</t>
  </si>
  <si>
    <t>15200</t>
  </si>
  <si>
    <t>15300</t>
  </si>
  <si>
    <t>15400</t>
  </si>
  <si>
    <t>15500</t>
  </si>
  <si>
    <t>15600</t>
  </si>
  <si>
    <t>15701</t>
  </si>
  <si>
    <t>15702</t>
  </si>
  <si>
    <t>15800</t>
  </si>
  <si>
    <t>15900</t>
  </si>
  <si>
    <t>16001</t>
  </si>
  <si>
    <t>16002</t>
  </si>
  <si>
    <t>16100</t>
  </si>
  <si>
    <t>16200</t>
  </si>
  <si>
    <t>16300</t>
  </si>
  <si>
    <t>16401</t>
  </si>
  <si>
    <t>16402</t>
  </si>
  <si>
    <t>16500</t>
  </si>
  <si>
    <t>16600</t>
  </si>
  <si>
    <t>16700</t>
  </si>
  <si>
    <t>16800</t>
  </si>
  <si>
    <t>16900</t>
  </si>
  <si>
    <t>17000</t>
  </si>
  <si>
    <t>17100</t>
  </si>
  <si>
    <t>17200</t>
  </si>
  <si>
    <t>17301</t>
  </si>
  <si>
    <t>17302</t>
  </si>
  <si>
    <t>17400</t>
  </si>
  <si>
    <t>17500</t>
  </si>
  <si>
    <t>17600</t>
  </si>
  <si>
    <t>17700</t>
  </si>
  <si>
    <t>17800</t>
  </si>
  <si>
    <t>17900</t>
  </si>
  <si>
    <t>18000</t>
  </si>
  <si>
    <t>18100</t>
  </si>
  <si>
    <t>18200</t>
  </si>
  <si>
    <t>18300</t>
  </si>
  <si>
    <t>18400</t>
  </si>
  <si>
    <t>18500</t>
  </si>
  <si>
    <t>18600</t>
  </si>
  <si>
    <t>18700</t>
  </si>
  <si>
    <t>18800</t>
  </si>
  <si>
    <t>18900</t>
  </si>
  <si>
    <t>19000</t>
  </si>
  <si>
    <t>19101</t>
  </si>
  <si>
    <t>19102</t>
  </si>
  <si>
    <t>19103</t>
  </si>
  <si>
    <t>19104</t>
  </si>
  <si>
    <t>19200</t>
  </si>
  <si>
    <t>19300</t>
  </si>
  <si>
    <t>19400</t>
  </si>
  <si>
    <t>19500</t>
  </si>
  <si>
    <t>19600</t>
  </si>
  <si>
    <t>19700</t>
  </si>
  <si>
    <t>19800</t>
  </si>
  <si>
    <t>19900</t>
  </si>
  <si>
    <t>20000</t>
  </si>
  <si>
    <t>20100</t>
  </si>
  <si>
    <t>20200</t>
  </si>
  <si>
    <t>20300</t>
  </si>
  <si>
    <t>20400</t>
  </si>
  <si>
    <t>20500</t>
  </si>
  <si>
    <t>20600</t>
  </si>
  <si>
    <t>20700</t>
  </si>
  <si>
    <t>20800</t>
  </si>
  <si>
    <t>20900</t>
  </si>
  <si>
    <t>21000</t>
  </si>
  <si>
    <t>21101</t>
  </si>
  <si>
    <t>21102</t>
  </si>
  <si>
    <t>21103</t>
  </si>
  <si>
    <t>21104</t>
  </si>
  <si>
    <t>21200</t>
  </si>
  <si>
    <t>21300</t>
  </si>
  <si>
    <t>21400</t>
  </si>
  <si>
    <t>21500</t>
  </si>
  <si>
    <t>21600</t>
  </si>
  <si>
    <t>21700</t>
  </si>
  <si>
    <t>21800</t>
  </si>
  <si>
    <t>21900</t>
  </si>
  <si>
    <t>22000</t>
  </si>
  <si>
    <t>22100</t>
  </si>
  <si>
    <t>22200</t>
  </si>
  <si>
    <t>22300</t>
  </si>
  <si>
    <t>22400</t>
  </si>
  <si>
    <t>22500</t>
  </si>
  <si>
    <t>22600</t>
  </si>
  <si>
    <t>22700</t>
  </si>
  <si>
    <t>22801</t>
  </si>
  <si>
    <t>22802</t>
  </si>
  <si>
    <t>22900</t>
  </si>
  <si>
    <t>23000</t>
  </si>
  <si>
    <t>23100</t>
  </si>
  <si>
    <t>23200</t>
  </si>
  <si>
    <t>23300</t>
  </si>
  <si>
    <t>23400</t>
  </si>
  <si>
    <t>23501</t>
  </si>
  <si>
    <t>23502</t>
  </si>
  <si>
    <t>23600</t>
  </si>
  <si>
    <t>23701</t>
  </si>
  <si>
    <t>23702</t>
  </si>
  <si>
    <t>23800</t>
  </si>
  <si>
    <t>23900</t>
  </si>
  <si>
    <t>24001</t>
  </si>
  <si>
    <t>24002</t>
  </si>
  <si>
    <t>24100</t>
  </si>
  <si>
    <t>24200</t>
  </si>
  <si>
    <t>24300</t>
  </si>
  <si>
    <t>24400</t>
  </si>
  <si>
    <t>24500</t>
  </si>
  <si>
    <t>24600</t>
  </si>
  <si>
    <t>24700</t>
  </si>
  <si>
    <t>24800</t>
  </si>
  <si>
    <t>24900</t>
  </si>
  <si>
    <t>25001</t>
  </si>
  <si>
    <t>25002</t>
  </si>
  <si>
    <t>25100</t>
  </si>
  <si>
    <t>25200</t>
  </si>
  <si>
    <t>25300</t>
  </si>
  <si>
    <t>25400</t>
  </si>
  <si>
    <t>25500</t>
  </si>
  <si>
    <t>25600</t>
  </si>
  <si>
    <t>25701</t>
  </si>
  <si>
    <t>25702</t>
  </si>
  <si>
    <t>25703</t>
  </si>
  <si>
    <t>25801</t>
  </si>
  <si>
    <t>25802</t>
  </si>
  <si>
    <t>25803</t>
  </si>
  <si>
    <t>25900</t>
  </si>
  <si>
    <t>26000</t>
  </si>
  <si>
    <t>26100</t>
  </si>
  <si>
    <t>26200</t>
  </si>
  <si>
    <t>26300</t>
  </si>
  <si>
    <t>26400</t>
  </si>
  <si>
    <t>26500</t>
  </si>
  <si>
    <t>26600</t>
  </si>
  <si>
    <t>26700</t>
  </si>
  <si>
    <t>26800</t>
  </si>
  <si>
    <t>26900</t>
  </si>
  <si>
    <t>27000</t>
  </si>
  <si>
    <t>5A</t>
    <phoneticPr fontId="6"/>
  </si>
  <si>
    <t>17A</t>
  </si>
  <si>
    <t>17A</t>
    <phoneticPr fontId="1"/>
  </si>
  <si>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</si>
  <si>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</si>
  <si>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</si>
  <si>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</si>
  <si>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</si>
  <si>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</si>
  <si>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</si>
  <si>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</si>
  <si>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</si>
  <si>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</si>
  <si>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</si>
  <si>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</si>
  <si>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</si>
  <si>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</si>
  <si>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</si>
  <si>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</si>
  <si>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</si>
  <si>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</si>
  <si>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</si>
  <si>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</si>
  <si>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</si>
  <si>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</si>
  <si>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</si>
  <si>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</si>
  <si>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</si>
  <si>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</si>
  <si>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</si>
  <si>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</si>
  <si>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</si>
  <si>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</si>
  <si>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</si>
  <si>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</si>
  <si>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</si>
  <si>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</si>
  <si>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</si>
  <si>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</si>
  <si>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</si>
  <si>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</si>
  <si>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</si>
  <si>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</si>
  <si>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</si>
  <si>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</si>
  <si>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</si>
  <si>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</si>
  <si>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</si>
  <si>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</si>
  <si>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</si>
  <si>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</si>
  <si>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</si>
  <si>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</si>
  <si>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</si>
  <si>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</si>
  <si>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</si>
  <si>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</si>
  <si>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</si>
  <si>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</si>
  <si>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</si>
  <si>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</si>
  <si>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</si>
  <si>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</si>
  <si>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</si>
  <si>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</si>
  <si>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</si>
  <si>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</si>
  <si>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</si>
  <si>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</si>
  <si>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</si>
  <si>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</si>
  <si>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</si>
  <si>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</si>
  <si>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</si>
  <si>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</si>
  <si>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</si>
  <si>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</si>
  <si>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</si>
  <si>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</si>
  <si>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</si>
  <si>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</si>
  <si>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</si>
  <si>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</si>
  <si>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</si>
  <si>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</si>
  <si>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</si>
  <si>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</si>
  <si>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</si>
  <si>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</si>
  <si>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</si>
  <si>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</si>
  <si>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</si>
  <si>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</si>
  <si>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</si>
  <si>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</si>
  <si>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</si>
  <si>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</si>
  <si>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</si>
  <si>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</si>
  <si>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</si>
  <si>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</si>
  <si>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</si>
  <si>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</si>
  <si>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</si>
  <si>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</si>
  <si>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</si>
  <si>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</si>
  <si>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</si>
  <si>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</si>
  <si>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</si>
  <si>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</si>
  <si>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</si>
  <si>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</si>
  <si>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</si>
  <si>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</si>
  <si>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</si>
  <si>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</si>
  <si>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</si>
  <si>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</si>
  <si>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</si>
  <si>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</si>
  <si>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</si>
  <si>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</si>
  <si>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</si>
  <si>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</si>
  <si>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</si>
  <si>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</si>
  <si>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</si>
  <si>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</si>
  <si>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</si>
  <si>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</si>
  <si>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</si>
  <si>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</si>
  <si>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</si>
  <si>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</si>
  <si>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</si>
  <si>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</si>
  <si>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</si>
  <si>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</si>
  <si>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</si>
  <si>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</si>
  <si>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</si>
  <si>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</si>
  <si>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</si>
  <si>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</si>
  <si>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</si>
  <si>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</si>
  <si>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</si>
  <si>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</si>
  <si>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</si>
  <si>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</si>
  <si>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</si>
  <si>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</si>
  <si>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</si>
  <si>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</si>
  <si>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</si>
  <si>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</si>
  <si>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</si>
  <si>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</si>
  <si>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</si>
  <si>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</si>
  <si>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</si>
  <si>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</si>
  <si>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</si>
  <si>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</si>
  <si>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</si>
  <si>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</si>
  <si>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</si>
  <si>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</si>
  <si>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</si>
  <si>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</si>
  <si>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</si>
  <si>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</si>
  <si>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</si>
  <si>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</si>
  <si>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</si>
  <si>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</si>
  <si>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</si>
  <si>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</si>
  <si>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</si>
  <si>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</si>
  <si>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</si>
  <si>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</si>
  <si>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</si>
  <si>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</si>
  <si>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</si>
  <si>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</si>
  <si>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</si>
  <si>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</si>
  <si>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</si>
  <si>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</si>
  <si>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</si>
  <si>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</si>
  <si>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</si>
  <si>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</si>
  <si>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</si>
  <si>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</si>
  <si>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</si>
  <si>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</si>
  <si>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</si>
  <si>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</si>
  <si>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Table Numbers</t>
    <phoneticPr fontId="2"/>
  </si>
  <si>
    <t>Main Number</t>
    <phoneticPr fontId="3"/>
  </si>
  <si>
    <t>Branch Number</t>
    <phoneticPr fontId="3"/>
  </si>
  <si>
    <t>2012 Survey（Previous）</t>
    <phoneticPr fontId="3"/>
  </si>
  <si>
    <t>DB Table Number（2022）</t>
    <phoneticPr fontId="12"/>
  </si>
  <si>
    <t>Tabulated Subjects</t>
    <phoneticPr fontId="2"/>
  </si>
  <si>
    <t>Classified Items</t>
    <phoneticPr fontId="3"/>
  </si>
  <si>
    <t>[Items]</t>
    <phoneticPr fontId="12"/>
  </si>
  <si>
    <t>Area Classification</t>
    <phoneticPr fontId="12"/>
  </si>
  <si>
    <t>[Area]</t>
    <phoneticPr fontId="12"/>
  </si>
  <si>
    <t>List of Statistical Tables：【Japan】　1 Population of 15 Years Old and Over</t>
    <phoneticPr fontId="3"/>
  </si>
  <si>
    <t>Population of 15 Years Old and over</t>
  </si>
  <si>
    <t>Persons Engaged in Work</t>
  </si>
  <si>
    <t>Persons Not Engaged in Work</t>
  </si>
  <si>
    <t>Population of 15 Years Old and over (Persons Graduated from School)</t>
    <phoneticPr fontId="2"/>
  </si>
  <si>
    <t>Persons Engaged in Work (Persons Graduated from School)</t>
    <phoneticPr fontId="2"/>
  </si>
  <si>
    <t>Persons Not Engaged in Work (Persons Graduated from School)</t>
    <phoneticPr fontId="2"/>
  </si>
  <si>
    <t xml:space="preserve"> Japan</t>
    <phoneticPr fontId="12"/>
  </si>
  <si>
    <t xml:space="preserve"> Prefectures</t>
    <phoneticPr fontId="12"/>
  </si>
  <si>
    <t xml:space="preserve"> Ordinance-designated City</t>
    <phoneticPr fontId="12"/>
  </si>
  <si>
    <t xml:space="preserve"> Prefectural Capital City</t>
    <phoneticPr fontId="12"/>
  </si>
  <si>
    <t xml:space="preserve"> Cities with Population of 300,000 or More</t>
    <phoneticPr fontId="12"/>
  </si>
  <si>
    <t>Employment Status Survey 2022 List of Classified Items</t>
    <phoneticPr fontId="12"/>
  </si>
  <si>
    <t>300.</t>
    <phoneticPr fontId="12"/>
  </si>
  <si>
    <t>（1）　Sex</t>
    <phoneticPr fontId="12"/>
  </si>
  <si>
    <t>（3 Items）</t>
  </si>
  <si>
    <t>0_Both sexes</t>
  </si>
  <si>
    <t>1_Male</t>
  </si>
  <si>
    <t>2_Female</t>
  </si>
  <si>
    <t>（2）　Marital Status</t>
    <phoneticPr fontId="12"/>
  </si>
  <si>
    <t>（4 Items）</t>
  </si>
  <si>
    <t>（2 Items）</t>
  </si>
  <si>
    <t>（2A Items）</t>
  </si>
  <si>
    <t>0_Total</t>
  </si>
  <si>
    <t>1_Never married</t>
  </si>
  <si>
    <t>1_Of which never married</t>
  </si>
  <si>
    <t>1_Of which married</t>
  </si>
  <si>
    <t>2_Married</t>
  </si>
  <si>
    <t>3_Widowed or divorced</t>
  </si>
  <si>
    <t>（3）　Relationship to the Head of Household</t>
    <phoneticPr fontId="12"/>
  </si>
  <si>
    <t>（5 Items）</t>
  </si>
  <si>
    <t>1_The head of household</t>
  </si>
  <si>
    <t>2_Spouse of the head</t>
  </si>
  <si>
    <t>3_Other relatives</t>
  </si>
  <si>
    <t>4_Non relatives</t>
  </si>
  <si>
    <t>（4）　Relationship to the Head of Household, Marital Status</t>
    <phoneticPr fontId="12"/>
  </si>
  <si>
    <t>1_Of which the head of household</t>
  </si>
  <si>
    <t>R1_(Regrouped) of which never married</t>
  </si>
  <si>
    <t>（5）　Relationship to the Head of Household, Ordinary Households, One-person Households, Marital Status</t>
    <phoneticPr fontId="12"/>
  </si>
  <si>
    <t>（9 Items）</t>
  </si>
  <si>
    <t>11_Of which one-person households</t>
    <phoneticPr fontId="12"/>
  </si>
  <si>
    <t>111_Never married</t>
    <phoneticPr fontId="12"/>
  </si>
  <si>
    <t>112_Married</t>
    <phoneticPr fontId="12"/>
  </si>
  <si>
    <t>113_Widowed or divorced</t>
    <phoneticPr fontId="12"/>
  </si>
  <si>
    <t>（6）　Age</t>
    <phoneticPr fontId="12"/>
  </si>
  <si>
    <t>（36 Items）</t>
  </si>
  <si>
    <t>（16 Items）</t>
  </si>
  <si>
    <t>（16A Items）</t>
  </si>
  <si>
    <t>（14 Items）</t>
  </si>
  <si>
    <t>（8 Items）</t>
  </si>
  <si>
    <t>（8A Items）</t>
  </si>
  <si>
    <t>（7 Items）</t>
  </si>
  <si>
    <t>（7A Items）</t>
  </si>
  <si>
    <t>（7B Items）</t>
  </si>
  <si>
    <t>00_Total</t>
  </si>
  <si>
    <t>01_15 to 19 years old</t>
  </si>
  <si>
    <t>01_60 years old</t>
  </si>
  <si>
    <t>1_15 to 24 years old</t>
  </si>
  <si>
    <t>1_Less than 30 years old</t>
  </si>
  <si>
    <t>1_Less than 60 years old</t>
  </si>
  <si>
    <t>1_15 to 34 years old</t>
  </si>
  <si>
    <t>02_20 to 24 years old</t>
  </si>
  <si>
    <t>02_61 years old</t>
  </si>
  <si>
    <t>2_25 to 29 years old</t>
  </si>
  <si>
    <t>2_25 to 34 years old</t>
  </si>
  <si>
    <t>2_30 to 39 years old</t>
  </si>
  <si>
    <t>2_60 to 64 years old</t>
  </si>
  <si>
    <t>2_35 to 54 years old</t>
  </si>
  <si>
    <t>03_25 to 29 years old</t>
  </si>
  <si>
    <t>03_62 years old</t>
  </si>
  <si>
    <t>3_30 to 34 years old</t>
  </si>
  <si>
    <t>3_35 to 44 years old</t>
  </si>
  <si>
    <t>3_40 to 49 years old</t>
  </si>
  <si>
    <t>3_65 to 69 years old</t>
  </si>
  <si>
    <t>3_55 to 74 years old</t>
  </si>
  <si>
    <t>04_30 to 34 years old</t>
  </si>
  <si>
    <t>04_63 years old</t>
  </si>
  <si>
    <t>4_35 to 39 years old</t>
  </si>
  <si>
    <t>4_45 to 54 years old</t>
  </si>
  <si>
    <t>4_50 to 59 years old</t>
  </si>
  <si>
    <t>4_70 to 74 years old</t>
  </si>
  <si>
    <t>4_75 years old and over</t>
  </si>
  <si>
    <t>05_35 to 39 years old</t>
  </si>
  <si>
    <t>05_64 years old</t>
  </si>
  <si>
    <t>5_40 to 44 years old</t>
  </si>
  <si>
    <t>5_55 to 64 years old</t>
  </si>
  <si>
    <t>5_60 to 69 years old</t>
  </si>
  <si>
    <t>5_75 to 79 years old</t>
  </si>
  <si>
    <t>06_40 to 44 years old</t>
  </si>
  <si>
    <t>06_65 years old</t>
  </si>
  <si>
    <t>6_45 to 49 years old</t>
  </si>
  <si>
    <t>6_65 to 74 years old</t>
  </si>
  <si>
    <t>6_65 years old and over</t>
  </si>
  <si>
    <t>6_70 years old and over</t>
  </si>
  <si>
    <t>6_80 years old and over</t>
  </si>
  <si>
    <t>07_45 to 49 years old</t>
  </si>
  <si>
    <t>07_66 years old</t>
  </si>
  <si>
    <t>7_50 to 54 years old</t>
  </si>
  <si>
    <t>7_50 years old and over</t>
  </si>
  <si>
    <t>7_75 years old and over</t>
  </si>
  <si>
    <t>08_50 to 54 years old</t>
  </si>
  <si>
    <t>08_67 years old</t>
  </si>
  <si>
    <t>8_55 years old and over</t>
  </si>
  <si>
    <t>09_55 to 59 years old</t>
  </si>
  <si>
    <t>09_68 years old</t>
  </si>
  <si>
    <t>10_60 to 64 years old</t>
  </si>
  <si>
    <t>10_69 years old</t>
  </si>
  <si>
    <t>11_65 to 69 years old</t>
  </si>
  <si>
    <t>11_70 years old</t>
  </si>
  <si>
    <t>12_70 to 74 years old</t>
  </si>
  <si>
    <t>12_71 years old</t>
  </si>
  <si>
    <t>13_75 to 79 years old</t>
  </si>
  <si>
    <t>13_72 years old</t>
  </si>
  <si>
    <t>13_75 years old and over</t>
  </si>
  <si>
    <t>14_80 to 84 years old</t>
  </si>
  <si>
    <t>14_73 years old</t>
  </si>
  <si>
    <t>15_85 years old and over</t>
  </si>
  <si>
    <t>15_74 years old</t>
  </si>
  <si>
    <t>R01_(Regrouped) 55 years old</t>
  </si>
  <si>
    <t>R02_(Regrouped) 56 years old</t>
  </si>
  <si>
    <t>R03_(Regrouped) 57 years old</t>
  </si>
  <si>
    <t>R04_(Regrouped) 58 years old</t>
  </si>
  <si>
    <t>R05_(Regrouped) 59 years old</t>
  </si>
  <si>
    <t>R06_(Regrouped) 60 years old</t>
  </si>
  <si>
    <t>R07_(Regrouped) 61 years old</t>
  </si>
  <si>
    <t>R08_(Regrouped) 62 years old</t>
  </si>
  <si>
    <t>R09_(Regrouped) 63 years old</t>
  </si>
  <si>
    <t>R10_(Regrouped) 64 years old</t>
  </si>
  <si>
    <t>R11_(Regrouped) 65 years old</t>
  </si>
  <si>
    <t>R12_(Regrouped) 66 years old</t>
  </si>
  <si>
    <t>R13_(Regrouped) 67 years old</t>
  </si>
  <si>
    <t>R14_(Regrouped) 68 years old</t>
  </si>
  <si>
    <t>R15_(Regrouped) 69 years old</t>
  </si>
  <si>
    <t>R16_(Regrouped) 70 years old</t>
  </si>
  <si>
    <t>R17_(Regrouped) 71 years old</t>
  </si>
  <si>
    <t>R18_(Regrouped) 72 years old</t>
  </si>
  <si>
    <t>R19_(Regrouped) 73 years old</t>
  </si>
  <si>
    <t>R20_(Regrouped) 74 years old</t>
  </si>
  <si>
    <t>（7）　Age, Education</t>
    <phoneticPr fontId="12"/>
  </si>
  <si>
    <t>（272 Items）</t>
  </si>
  <si>
    <t>01_Graduated from school</t>
  </si>
  <si>
    <t>011_Primary school or junior high school (graduated from school)</t>
  </si>
  <si>
    <t>012_Senior high school (graduated from school)</t>
  </si>
  <si>
    <t>013_Professional training college (1 year or more but less than 2 years) (graduated from school)</t>
  </si>
  <si>
    <t>014_Professional training college (2 years or more but less than 4 years) (graduated from school)</t>
  </si>
  <si>
    <t>015_Professional training college (4 years or more) (graduated from school)</t>
  </si>
  <si>
    <t>016_Junior college (graduated from school)</t>
  </si>
  <si>
    <t>017_College of technology (graduated from school)</t>
  </si>
  <si>
    <t>018_College or university (graduated from school)</t>
  </si>
  <si>
    <t>019_Graduate school (graduated from school)</t>
  </si>
  <si>
    <t>0191_Master (graduated from school)</t>
  </si>
  <si>
    <t>0192_Professional (graduated from school)</t>
  </si>
  <si>
    <t>0193_Doctor (graduated from school)</t>
  </si>
  <si>
    <t>02_Attending school</t>
  </si>
  <si>
    <t>021_Primary school or junior high school (attending school)</t>
  </si>
  <si>
    <t>022_Senior high school (attending school)</t>
  </si>
  <si>
    <t>023_Professional training college (1 year or more but less than 2 years) (attending school)</t>
  </si>
  <si>
    <t>024_Professional training college (2 years or more but less than 4 years) (attending school)</t>
  </si>
  <si>
    <t>025_Professional training college (4 years or more) (attending school)</t>
  </si>
  <si>
    <t>026_Junior college (attending school)</t>
  </si>
  <si>
    <t>027_College of technology (attending school)</t>
  </si>
  <si>
    <t>028_College or university (attending school)</t>
  </si>
  <si>
    <t>029_Graduate school (attending school)</t>
  </si>
  <si>
    <t>0291_Master (attending school)</t>
  </si>
  <si>
    <t>0292_Professional (attending school)</t>
  </si>
  <si>
    <t>0293_Doctor (attending school)</t>
  </si>
  <si>
    <t>03_15 to 19 years old</t>
  </si>
  <si>
    <t>031_Graduated from school (15 to 19 years old)</t>
  </si>
  <si>
    <t>0311_Primary school or junior high school (graduated from school) (15 to 19 years old)</t>
  </si>
  <si>
    <t>0312_Senior high school (graduated from school) (15 to 19 years old)</t>
  </si>
  <si>
    <t>0313_Professional training college (1 year or more but less than 2 years) (graduated from school) (15 to 19 years old)</t>
  </si>
  <si>
    <t>032_Attending school (15 to 19 years old)</t>
  </si>
  <si>
    <t>0321_Primary school or junior high school (attending school) (15 to 19 years old)</t>
  </si>
  <si>
    <t>0322_Senior high school (attending school) (15 to 19 years old)</t>
  </si>
  <si>
    <t>0323_Professional training college (1 year or more but less than 2 years) (attending school) (15 to 19 years old)</t>
  </si>
  <si>
    <t>0324_Professional training college (2 years or more but less than 4 years) (attending school) (15 to 19 years old)</t>
  </si>
  <si>
    <t>0325_Professional training college (4 years or more) (attending school) (15 to 19 years old)</t>
  </si>
  <si>
    <t>0326_Junior college (attending school) (15 to 19 years old)</t>
  </si>
  <si>
    <t>0327_College of technology (attending school) (15 to 19 years old)</t>
  </si>
  <si>
    <t>0328_College or university (attending school) (15 to 19 years old)</t>
  </si>
  <si>
    <t>04_20 to 24 years old</t>
  </si>
  <si>
    <t>041_Graduated from school (20 to 24 years old)</t>
  </si>
  <si>
    <t>0411_Primary school or junior high school (graduated from school) (20 to 24 years old)</t>
  </si>
  <si>
    <t>0412_Senior high school (graduated from school) (20 to 24 years old)</t>
  </si>
  <si>
    <t>0413_Professional training college (1 year or more but less than 2 years) (graduated from school) (20 to 24 years old)</t>
  </si>
  <si>
    <t>0414_Professional training college (2 years or more but less than 4 years) (graduated from school) (20 to 24 years old)</t>
  </si>
  <si>
    <t>0415_Professional training college (4 years or more) (graduated from school) (20 to 24 years old)</t>
  </si>
  <si>
    <t>0416_Junior college (graduated from school) (20 to 24 years old)</t>
  </si>
  <si>
    <t>0417_College of technology (graduated from school) (20 to 24 years old)</t>
  </si>
  <si>
    <t>0418_College or university (graduated from school) (20 to 24 years old)</t>
  </si>
  <si>
    <t>0419_Graduate school (graduated from school) (20 to 24 years old)</t>
  </si>
  <si>
    <t>04191_Master (graduated from school) (20 to 24 years old)</t>
  </si>
  <si>
    <t>04192_Professional (graduated from school) (20 to 24 years old)</t>
  </si>
  <si>
    <t>042_Attending school (20 to 24 years old)</t>
  </si>
  <si>
    <t>0421_Senior high school (attending school) (20 to 24 years old)</t>
  </si>
  <si>
    <t>0422_Professional training college (1 year or more but less than 2 years) (attending school) (20 to 24 years old)</t>
  </si>
  <si>
    <t>0423_Professional training college (2 years or more but less than 4 years) (attending school) (20 to 24 years old)</t>
  </si>
  <si>
    <t>0424_Professional training college (4 years or more) (attending school) (20 to 24 years old)</t>
  </si>
  <si>
    <t>0425_Junior college (attending school) (20 to 24 years old)</t>
  </si>
  <si>
    <t>0426_College of technology (attending school) (20 to 24 years old)</t>
  </si>
  <si>
    <t>0427_College or university (attending school) (20 to 24 years old)</t>
  </si>
  <si>
    <t>0428_Graduate school (attending school) (20 to 24 years old)</t>
  </si>
  <si>
    <t>04281_Master (attending school) (20 to 24 years old)</t>
  </si>
  <si>
    <t>04282_Professional (attending school) (20 to 24 years old)</t>
  </si>
  <si>
    <t>04283_Doctor (attending school) (20 to 24 years old)</t>
  </si>
  <si>
    <t>05_25 to 29 years old</t>
  </si>
  <si>
    <t>051_Graduated from school (25 to 29 years old)</t>
  </si>
  <si>
    <t>0511_Primary school or junior high school (graduated from school) (25 to 29 years old)</t>
  </si>
  <si>
    <t>0512_Senior high school (graduated from school) (25 to 29 years old)</t>
  </si>
  <si>
    <t>0513_Professional training college (1 year or more but less than 2 years) (graduated from school) (25 to 29 years old)</t>
  </si>
  <si>
    <t>0514_Professional training college (2 years or more but less than 4 years) (graduated from school) (25 to 29 years old)</t>
  </si>
  <si>
    <t>0515_Professional training college (4 years or more) (graduated from school) (25 to 29 years old)</t>
  </si>
  <si>
    <t>0516_Junior college (graduated from school) (25 to 29 years old)</t>
  </si>
  <si>
    <t>0517_College of technology (graduated from school) (25 to 29 years old)</t>
  </si>
  <si>
    <t>0518_College or university (graduated from school) (25 to 29 years old)</t>
  </si>
  <si>
    <t>0519_Graduate school (graduated from school) (25 to 29 years old)</t>
  </si>
  <si>
    <t>05191_Master (graduated from school) (25 to 29 years old)</t>
  </si>
  <si>
    <t>05192_Professional (graduated from school) (25 to 29 years old)</t>
  </si>
  <si>
    <t>05193_Doctor (graduated from school) (25 to 29 years old)</t>
  </si>
  <si>
    <t>052_Attending school (25 to 29 years old)</t>
  </si>
  <si>
    <t>0521_Senior high school (attending school) (25 to 29 years old)</t>
  </si>
  <si>
    <t>0522_Professional training college (1 year or more but less than 2 years) (attending school) (25 to 29 years old)</t>
  </si>
  <si>
    <t>0523_Professional training college (2 years or more but less than 4 years) (attending school) (25 to 29 years old)</t>
  </si>
  <si>
    <t>0524_Professional training college (4 years or more) (attending school) (25 to 29 years old)</t>
  </si>
  <si>
    <t>0525_Junior college (attending school) (25 to 29 years old)</t>
  </si>
  <si>
    <t>0526_College of technology (attending school) (25 to 29 years old)</t>
  </si>
  <si>
    <t>0527_College or university (attending school) (25 to 29 years old)</t>
  </si>
  <si>
    <t>0528_Graduate school (attending school) (25 to 29 years old)</t>
  </si>
  <si>
    <t>05281_Master (attending school) (25 to 29 years old)</t>
  </si>
  <si>
    <t>05282_Professional (attending school) (25 to 29 years old)</t>
  </si>
  <si>
    <t>05283_Doctor (attending school) (25 to 29 years old)</t>
  </si>
  <si>
    <t>06_30 to 34 years old</t>
  </si>
  <si>
    <t>061_Graduated from school (30 to 34 years old)</t>
  </si>
  <si>
    <t>0611_Primary school or junior high school (graduated from school) (30 to 34 years old)</t>
  </si>
  <si>
    <t>0612_Senior high school (graduated from school) (30 to 34 years old)</t>
  </si>
  <si>
    <t>0613_Professional training college (1 year or more but less than 2 years) (graduated from school) (30 to 34 years old)</t>
  </si>
  <si>
    <t>0614_Professional training college (2 years or more but less than 4 years) (graduated from school) (30 to 34 years old)</t>
  </si>
  <si>
    <t>0615_Professional training college (4 years or more) (graduated from school) (30 to 34 years old)</t>
  </si>
  <si>
    <t>0616_Junior college (graduated from school) (30 to 34 years old)</t>
  </si>
  <si>
    <t>0617_College of technology (graduated from school) (30 to 34 years old)</t>
  </si>
  <si>
    <t>0618_College or university (graduated from school) (30 to 34 years old)</t>
  </si>
  <si>
    <t>0619_Graduate school (graduated from school) (30 to 34 years old)</t>
  </si>
  <si>
    <t>06191_Master (graduated from school) (30 to 34 years old)</t>
  </si>
  <si>
    <t>06192_Professional (graduated from school) (30 to 34 years old)</t>
  </si>
  <si>
    <t>06193_Doctor (graduated from school) (30 to 34 years old)</t>
  </si>
  <si>
    <t>062_Attending school (30 to 34 years old)</t>
  </si>
  <si>
    <t>07_35 to 39 years old</t>
  </si>
  <si>
    <t>071_Graduated from school (35 to 39 years old)</t>
  </si>
  <si>
    <t>0711_Primary school or junior high school (graduated from school) (35 to 39 years old)</t>
  </si>
  <si>
    <t>0712_Senior high school (graduated from school) (35 to 39 years old)</t>
  </si>
  <si>
    <t>0713_Professional training college (1 year or more but less than 2 years) (graduated from school) (35 to 39 years old)</t>
  </si>
  <si>
    <t>0714_Professional training college (2 years or more but less than 4 years) (graduated from school) (35 to 39 years old)</t>
  </si>
  <si>
    <t>0715_Professional training college (4 years or more) (graduated from school) (35 to 39 years old)</t>
  </si>
  <si>
    <t>0716_Junior college (graduated from school) (35 to 39 years old)</t>
  </si>
  <si>
    <t>0717_College of technology (graduated from school) (35 to 39 years old)</t>
  </si>
  <si>
    <t>0718_College or university (graduated from school) (35 to 39 years old)</t>
  </si>
  <si>
    <t>0719_Graduate school (graduated from school) (35 to 39 years old)</t>
  </si>
  <si>
    <t>07191_Master (graduated from school) (35 to 39 years old)</t>
  </si>
  <si>
    <t>07192_ Professional (graduated from school) (35 to 39 years old)</t>
  </si>
  <si>
    <t>07193_Doctor (graduated from school) (35 to 39 years old)</t>
  </si>
  <si>
    <t>072_Attending school (35 to 39 years old)</t>
  </si>
  <si>
    <t>08_40 to 44 years old</t>
  </si>
  <si>
    <t>081_Graduated from school (40 to 44 years old)</t>
  </si>
  <si>
    <t>0811_Primary school or junior high school (graduated from school) (40 to 44 years old)</t>
  </si>
  <si>
    <t>0812_Senior high school (graduated from school) (40 to 44 years old)</t>
  </si>
  <si>
    <t>0813_Professional training college (1 year or more but less than 2 years) (graduated from school) (40 to 44 years old)</t>
  </si>
  <si>
    <t>0814_Professional training college (2 years or more but less than 4 years) (graduated from school) (40 to 44 years old)</t>
  </si>
  <si>
    <t>0815_Professional training college (4 years or more) (graduated from school) (40 to 44 years old)</t>
  </si>
  <si>
    <t>0816_Junior college (graduated from school) (40 to 44 years old)</t>
  </si>
  <si>
    <t>0817_College of technology (graduated from school) (40 to 44 years old)</t>
  </si>
  <si>
    <t>0818_College or university (graduated from school) (40 to 44 years old)</t>
  </si>
  <si>
    <t>0819_Graduate school (graduated from school) (40 to 44 years old)</t>
  </si>
  <si>
    <t>08191_Master (graduated from school) (40 to 44 years old)</t>
  </si>
  <si>
    <t>08192_Professional (graduated from school) (40 to 44 years old)</t>
  </si>
  <si>
    <t>08193_Doctor (graduated from school) (40 to 44 years old)</t>
  </si>
  <si>
    <t>082_Attending school (40 to 44 years old)</t>
  </si>
  <si>
    <t>09_45 to 49 years old</t>
  </si>
  <si>
    <t>091_Graduated from school (45 to 49 years old)</t>
  </si>
  <si>
    <t>0911_Primary school or junior high school (graduated from school) (45 to 49 years old)</t>
  </si>
  <si>
    <t>0912_Senior high school (graduated from school) (45 to 49 years old)</t>
  </si>
  <si>
    <t>0913_Professional training college (1 year or more but less than 2 years) (graduated from school) (45 to 49 years old)</t>
  </si>
  <si>
    <t>0914_Professional training college (2 years or more but less than 4 years) (graduated from school) (45 to 49 years old)</t>
  </si>
  <si>
    <t>0915_Professional training college (4 years or more) (graduated from school) (45 to 49 years old)</t>
  </si>
  <si>
    <t>0916_Junior college (graduated from school) (45 to 49 years old)</t>
  </si>
  <si>
    <t>0917_College of technology (graduated from school) (45 to 49 years old)</t>
  </si>
  <si>
    <t>0918_College or university (graduated from school) (45 to 49 years old)</t>
  </si>
  <si>
    <t>0919_Graduate school (graduated from school) (45 to 49 years old)</t>
  </si>
  <si>
    <t>09191_Master (graduated from school) (45 to 49 years old)</t>
  </si>
  <si>
    <t>09192_Professional (graduated from school) (45 to 49 years old)</t>
  </si>
  <si>
    <t>09193_Doctor (graduated from school) (45 to 49 years old)</t>
  </si>
  <si>
    <t>092_Attending school (45 to 49 years old)</t>
  </si>
  <si>
    <t>10_50 to 54 years old</t>
  </si>
  <si>
    <t>101_Graduated from school (50 to 54 years old)</t>
  </si>
  <si>
    <t>1011_Primary school or junior high school (graduated from school) (50 to 54 years old)</t>
  </si>
  <si>
    <t>1012_Senior high school (graduated from school) (50 to 54 years old)</t>
  </si>
  <si>
    <t>1013_Professional training college (1 year or more but less than 2 years) (graduated from school) (50 to 54 years old)</t>
  </si>
  <si>
    <t>1014_Professional training college (2 years or more but less than 4 years) (graduated from school) (50 to 54 years old)</t>
  </si>
  <si>
    <t>1015_Professional training college (4 years or more) (graduated from school) (50 to 54 years old)</t>
  </si>
  <si>
    <t>1016_Junior college (graduated from school) (50 to 54 years old)</t>
  </si>
  <si>
    <t>1017_College of technology (graduated from school) (50 to 54 years old)</t>
  </si>
  <si>
    <t>1018_College or university (graduated from school) (50 to 54 years old)</t>
  </si>
  <si>
    <t>1019_Graduate school (graduated from school) (50 to 54 years old)</t>
  </si>
  <si>
    <t>10191_Master (graduated from school) (50 to 54 years old)</t>
  </si>
  <si>
    <t>10192_Professional (graduated from school) (50 to 54 years old)</t>
  </si>
  <si>
    <t>10193_Doctor (graduated from school) (50 to 54 years old)</t>
  </si>
  <si>
    <t>102_Attending school (50 to 54 years old)</t>
  </si>
  <si>
    <t>11_55 to 59 years old</t>
  </si>
  <si>
    <t>111_Graduated from school (55 to 59 years old)</t>
  </si>
  <si>
    <t>1111_Primary school or junior high school (graduated from school) (55 to 59 years old)</t>
  </si>
  <si>
    <t>1112_Senior high school (graduated from school) (55 to 59 years old)</t>
  </si>
  <si>
    <t>1113_Professional training college (1 year or more but less than 2 years) (graduated from school) (55 to 59 years old)</t>
  </si>
  <si>
    <t>1114_Professional training college (2 years or more but less than 4 years) (graduated from school) (55 to 59 years old)</t>
  </si>
  <si>
    <t>1115_Professional training college (4 years or more) (graduated from school) (55 to 59 years old)</t>
  </si>
  <si>
    <t>1116_Junior college (graduated from school) (55 to 59 years old)</t>
  </si>
  <si>
    <t>1117_College of technology (graduated from school) (55 to 59 years old)</t>
  </si>
  <si>
    <t>1118_College or university (graduated from school) (55 to 59 years old)</t>
  </si>
  <si>
    <t>1119_Graduate school (graduated from school) (55 to 59 years old)</t>
  </si>
  <si>
    <t>11191_Master (graduated from school) (55 to 59 years old)</t>
  </si>
  <si>
    <t>11192_Professional (graduated from school) (55 to 59 years old)</t>
  </si>
  <si>
    <t>11193_Doctor (graduated from school) (55 to 59 years old)</t>
  </si>
  <si>
    <t>112_Attending school (55 to 59 years old)</t>
  </si>
  <si>
    <t>12_60 to 64 years old</t>
  </si>
  <si>
    <t>121_Graduated from school (60 to 64 years old)</t>
  </si>
  <si>
    <t>1211_Primary school or junior high school (graduated from school) (60 to 64 years old)</t>
  </si>
  <si>
    <t>1212_Senior high school (graduated from school) (60 to 64 years old)</t>
  </si>
  <si>
    <t>1213_Professional training college (1 year or more but less than 2 years) (graduated from school) (60 to 64 years old)</t>
  </si>
  <si>
    <t>1214_Professional training college (2 years or more but less than 4 years) (graduated from school) (60 to 64 years old)</t>
  </si>
  <si>
    <t>1215_Professional training college (4 years or more) (graduated from school) (60 to 64 years old)</t>
  </si>
  <si>
    <t>1216_Junior college (graduated from school) (60 to 64 years old)</t>
  </si>
  <si>
    <t>1217_College of technology (graduated from school) (60 to 64 years old)</t>
  </si>
  <si>
    <t>1218_College or university (graduated from school) (60 to 64 years old)</t>
  </si>
  <si>
    <t>1219_Graduate school (graduated from school) (60 to 64 years old)</t>
  </si>
  <si>
    <t>12191_Master (graduated from school) (60 to 64 years old)</t>
  </si>
  <si>
    <t>12192_Professional (graduated from school) (60 to 64 years old)</t>
  </si>
  <si>
    <t>12193_Doctor (graduated from school) (60 to 64 years old)</t>
  </si>
  <si>
    <t>122_Attending school (60 to 64 years old)</t>
  </si>
  <si>
    <t>13_65 to 69 years old</t>
  </si>
  <si>
    <t>131_Graduated from school (65 to 69 years old)</t>
  </si>
  <si>
    <t>1311_Primary school or junior high school (graduated from school) (65 to 69 years old)</t>
  </si>
  <si>
    <t>1312_Senior high school (graduated from school) (65 to 69 years old)</t>
  </si>
  <si>
    <t>1313_Professional training college (1 year or more but less than 2 years) (graduated from school) (65 to 69 years old)</t>
  </si>
  <si>
    <t>1314_Professional training college (2 years or more but less than 4 years) (graduated from school) (65 to 69 years old)</t>
  </si>
  <si>
    <t>1315_Professional training college (4 years or more) (graduated from school) (65 to 69 years old)</t>
  </si>
  <si>
    <t>1316_Junior college (graduated from school) (65 to 69 years old)</t>
  </si>
  <si>
    <t>1317_College of technology (graduated from school) (65 to 69 years old)</t>
  </si>
  <si>
    <t>1318_College or university (graduated from school) (65 to 69 years old)</t>
  </si>
  <si>
    <t>1319_Graduate school (graduated from school) (65 to 69 years old)</t>
  </si>
  <si>
    <t>13191_Master (graduated from school) (65 to 69 years old)</t>
  </si>
  <si>
    <t>13192_Professional (graduated from school) (65 to 69 years old)</t>
  </si>
  <si>
    <t>13193_Doctor (graduated from school) (65 to 69 years old)</t>
  </si>
  <si>
    <t>132_Attending school (65 to 69 years old)</t>
  </si>
  <si>
    <t>14_70 to 74 years old</t>
  </si>
  <si>
    <t>141_Graduated from school (70 to 74 years old)</t>
  </si>
  <si>
    <t>1411_Primary school or junior high school (graduated from school) (70 to 74 years old)</t>
  </si>
  <si>
    <t>1412_Senior high school (graduated from school) (70 to 74 years old)</t>
  </si>
  <si>
    <t>1413_Professional training college (1 year or more but less than 2 years) (graduated from school) (70 to 74 years old)</t>
  </si>
  <si>
    <t>1414_Professional training college (2 years or more but less than 4 years) (graduated from school) (70 to 74 years old)</t>
  </si>
  <si>
    <t>1415_Professional training college (4 years or more) (graduated from school) (70 to 74 years old)</t>
  </si>
  <si>
    <t>1416_Junior college (graduated from school) (70 to 74 years old)</t>
  </si>
  <si>
    <t>1417_College of technology (graduated from school) (70 to 74 years old)</t>
  </si>
  <si>
    <t>1418_College or university (graduated from school) (70 to 74 years old)</t>
  </si>
  <si>
    <t>1419_Graduate school (graduated from school) (70 to 74 years old)</t>
  </si>
  <si>
    <t>14191_Master (graduated from school) (70 to 74 years old)</t>
  </si>
  <si>
    <t>14192_Professional (graduated from school) (70 to 74 years old)</t>
  </si>
  <si>
    <t>14193_Doctor (graduated from school) (70 to 74 years old)</t>
  </si>
  <si>
    <t>142_Attending school (70 to 74 years old)</t>
  </si>
  <si>
    <t>15_75 to 79 years old</t>
  </si>
  <si>
    <t>151_Graduated from school (75 to 79 years old)</t>
  </si>
  <si>
    <t>1511_Primary school or junior high school (graduated from school) (75 to 79 years old)</t>
  </si>
  <si>
    <t>1512_Senior high school (graduated from school) (75 to 79 years old)</t>
  </si>
  <si>
    <t>1513_Professional training college (1 year or more but less than 2 years) (graduated from school) (75 to 79 years old)</t>
  </si>
  <si>
    <t>1514_Professional training college (2 years or more but less than 4 years) (graduated from school) (75 to 79 years old)</t>
  </si>
  <si>
    <t>1515_Professional training college (4 years or more) (graduated from school) (75 to 79 years old)</t>
  </si>
  <si>
    <t>1516_Junior college (graduated from school) (75 to 79 years old)</t>
  </si>
  <si>
    <t>1517_College of technology (graduated from school) (75 to 79 years old)</t>
  </si>
  <si>
    <t>1518_College or university (graduated from school) (75 to 79 years old)</t>
  </si>
  <si>
    <t>1519_Graduate school (graduated from school) (75 to 79 years old)</t>
  </si>
  <si>
    <t>15191_Master (graduated from school) (75 to 79 years old)</t>
  </si>
  <si>
    <t>15192_Professional (graduated from school) (75 to 79 years old)</t>
  </si>
  <si>
    <t>15193_Doctor (graduated from school) (75 to 79 years old)</t>
  </si>
  <si>
    <t>152_Attending school (75 to 79 years old)</t>
  </si>
  <si>
    <t>16_80 to 84 years old</t>
  </si>
  <si>
    <t>161_Graduated from school (80 to 84 years old)</t>
  </si>
  <si>
    <t>1611_Primary school or junior high school (graduated from school) (80 to 84 years old)</t>
  </si>
  <si>
    <t>1612_Senior high school (graduated from school) (80 to 84 years old)</t>
  </si>
  <si>
    <t>1613_Professional training college (1 year or more but less than 2 years) (graduated from school) (80 to 84 years old)</t>
  </si>
  <si>
    <t>1614_Professional training college (2 years or more but less than 4 years) (graduated from school) (80 to 84 years old)</t>
  </si>
  <si>
    <t>1615_Professional training college (4 years or more) (graduated from school) (80 to 84 years old)</t>
  </si>
  <si>
    <t>1616_Junior college (graduated from school) (80 to 84 years old)</t>
  </si>
  <si>
    <t>1617_College of technology (graduated from school) (80 to 84 years old)</t>
  </si>
  <si>
    <t>1618_College or university (graduated from school) (80 to 84 years old)</t>
  </si>
  <si>
    <t>1619_Graduate school (graduated from school) (80 to 84 years old)</t>
  </si>
  <si>
    <t>16191_Master (graduated from school) (80 to 84 years old)</t>
  </si>
  <si>
    <t>16192_Professional (graduated from school) (80 to 84 years old)</t>
  </si>
  <si>
    <t>16193_Doctor (graduated from school) (80 to 84 years old)</t>
  </si>
  <si>
    <t>162_Attending school (80 to 84 years old)</t>
  </si>
  <si>
    <t>17_85 years old and over</t>
  </si>
  <si>
    <t>171_Graduated from school (85 years old and over)</t>
  </si>
  <si>
    <t>1711_Primary school or junior high school (graduated from school) (85 years old and over)</t>
  </si>
  <si>
    <t>1712_Senior high school (graduated from school) (85 years old and over)</t>
  </si>
  <si>
    <t>1713_Professional training college (1 year or more but less than 2 years) (graduated from school) (85 years old and over)</t>
  </si>
  <si>
    <t>1714_Professional training college (2 years or more but less than 4 years) (graduated from school) (85 years old and over)</t>
  </si>
  <si>
    <t>1715_Professional training college (4 years or more) (graduated from school) (85 years old and over)</t>
  </si>
  <si>
    <t>1716_Junior college (graduated from school) (85 years old and over)</t>
  </si>
  <si>
    <t>1717_College of technology (graduated from school) (85 years old and over)</t>
  </si>
  <si>
    <t>1718_College or university (graduated from school) (85 years old and over)</t>
  </si>
  <si>
    <t>1719_Graduate school (graduated from school) (85 years old and over)</t>
  </si>
  <si>
    <t>17191_Master (graduated from school) (85 years old and over)</t>
  </si>
  <si>
    <t>17192_Professional (graduated from school) (85 years old and over)</t>
  </si>
  <si>
    <t>17193_Doctor (graduated from school) (85 years old and over)</t>
  </si>
  <si>
    <t>172_Attending school (85 years old and over)</t>
  </si>
  <si>
    <t>（8）　Education</t>
    <phoneticPr fontId="12"/>
  </si>
  <si>
    <t>（27 Items）</t>
  </si>
  <si>
    <t>（15 Items）</t>
  </si>
  <si>
    <t>（13 Items）</t>
  </si>
  <si>
    <t>（3 Items）　</t>
    <phoneticPr fontId="12"/>
  </si>
  <si>
    <t>1_Graduated from school</t>
  </si>
  <si>
    <t>1_Primary school or junior high school</t>
  </si>
  <si>
    <t>11_Primary school or junior high school (graduated from school)</t>
  </si>
  <si>
    <t>2_Senior high school</t>
  </si>
  <si>
    <t>2_Attending school</t>
  </si>
  <si>
    <t>12_Senior high school (graduated from school)</t>
  </si>
  <si>
    <t>3_Professional training college (1 year or more but less than 2 years)</t>
  </si>
  <si>
    <t>13_Professional training college (1 year or more but less than 2 years) (graduated from school)</t>
  </si>
  <si>
    <t>4_Professional training college (2 years or more but less than 4 years)</t>
  </si>
  <si>
    <t>14_Professional training college (2 years or more but less than 4 years) (graduated from school)</t>
  </si>
  <si>
    <t>5_Professional training college (4 years or more)</t>
  </si>
  <si>
    <t>15_Professional training college (4 years or more) (graduated from school)</t>
  </si>
  <si>
    <t>6_Junior college</t>
  </si>
  <si>
    <t>16_Junior college (graduated from school)</t>
  </si>
  <si>
    <t>7_College of technology</t>
  </si>
  <si>
    <t>17_College of technology (graduated from school)</t>
  </si>
  <si>
    <t>8_College or university</t>
  </si>
  <si>
    <t>18_College or university (graduated from school)</t>
  </si>
  <si>
    <t>9_Graduate school</t>
  </si>
  <si>
    <t>19_Graduate school (graduated from school)</t>
  </si>
  <si>
    <t>91_Master</t>
  </si>
  <si>
    <t>191_Master (graduated from school)</t>
  </si>
  <si>
    <t>92_Professional</t>
  </si>
  <si>
    <t>192_Professional (graduated from school)</t>
  </si>
  <si>
    <t>93_Doctor</t>
  </si>
  <si>
    <t>193_Doctor (graduated from school)</t>
  </si>
  <si>
    <t>21_Primary school or junior high school (attending school)</t>
  </si>
  <si>
    <t>22_Senior high school (attending school)</t>
  </si>
  <si>
    <t>23_Professional training college (1 year or more but less than 2 years) (attending school)</t>
  </si>
  <si>
    <t>24_Professional training college (2 years or more but less than 4 years) (attending school)</t>
  </si>
  <si>
    <t>25_Professional training college (4 years or more) (attending school)</t>
  </si>
  <si>
    <t>26_Junior college (attending school)</t>
  </si>
  <si>
    <t>27_College of technology (attending school)</t>
  </si>
  <si>
    <t>28_College or university (attending school)</t>
  </si>
  <si>
    <t>29_Graduate school (attending school)</t>
  </si>
  <si>
    <t>291_Master (attending school)</t>
  </si>
  <si>
    <t>292_Professional (attending school)</t>
  </si>
  <si>
    <t>293_Doctor (attending school)</t>
  </si>
  <si>
    <t>（9）　Year of Graduation</t>
    <phoneticPr fontId="12"/>
  </si>
  <si>
    <t>（31 Items）</t>
    <phoneticPr fontId="3"/>
  </si>
  <si>
    <t>01_2022</t>
  </si>
  <si>
    <t>1_After 2018</t>
  </si>
  <si>
    <t>02_2021</t>
  </si>
  <si>
    <t>2_2013 to 2017</t>
  </si>
  <si>
    <t>03_2020</t>
  </si>
  <si>
    <t>3_2008 to 2012</t>
  </si>
  <si>
    <t>04_2019</t>
  </si>
  <si>
    <t>4_2003 to 2007</t>
  </si>
  <si>
    <t>05_2018</t>
  </si>
  <si>
    <t>5_1998 to 2002</t>
  </si>
  <si>
    <t>06_2017</t>
  </si>
  <si>
    <t>6_1993 to 1997</t>
  </si>
  <si>
    <t>07_2016</t>
  </si>
  <si>
    <t>7_Before 1992</t>
  </si>
  <si>
    <t>08_2015</t>
  </si>
  <si>
    <t>09_2014</t>
  </si>
  <si>
    <t>10_2013</t>
  </si>
  <si>
    <t>11_2012</t>
  </si>
  <si>
    <t>12_2011</t>
  </si>
  <si>
    <t>13_2010</t>
  </si>
  <si>
    <t>14_2009</t>
  </si>
  <si>
    <t>15_2008</t>
  </si>
  <si>
    <t>16_2007</t>
  </si>
  <si>
    <t>17_2006</t>
  </si>
  <si>
    <t>18_2005</t>
  </si>
  <si>
    <t>19_2004</t>
  </si>
  <si>
    <t>20_2003</t>
  </si>
  <si>
    <t>21_2002</t>
  </si>
  <si>
    <t>22_2001</t>
  </si>
  <si>
    <t>23_2000</t>
  </si>
  <si>
    <t>24_1999</t>
  </si>
  <si>
    <t>25_1998</t>
  </si>
  <si>
    <t>26_1997</t>
  </si>
  <si>
    <t>27_1996</t>
  </si>
  <si>
    <t>28_1995</t>
  </si>
  <si>
    <t>29_1994</t>
  </si>
  <si>
    <t>30_1993</t>
  </si>
  <si>
    <t>（10）　Period from Graduation to Taking up the "First Job"</t>
    <phoneticPr fontId="12"/>
  </si>
  <si>
    <t>（6 Items）</t>
  </si>
  <si>
    <t>1_Less than 1 year</t>
  </si>
  <si>
    <t>2_1 year to less than 3 years</t>
  </si>
  <si>
    <t>3_3 to less than 5 years</t>
  </si>
  <si>
    <t>4_5 to less than 10 years</t>
  </si>
  <si>
    <t>5_10 years or over</t>
  </si>
  <si>
    <t>（11）　Labour Force Status, Working Mainly or Partly</t>
    <phoneticPr fontId="12"/>
  </si>
  <si>
    <t>（11 Items）</t>
  </si>
  <si>
    <t>（1 Items）</t>
  </si>
  <si>
    <t>1_Engaged in work</t>
  </si>
  <si>
    <t>1_Mainly engaged in work</t>
  </si>
  <si>
    <t>1_Keeping house</t>
  </si>
  <si>
    <t>1_Of which engaged in work</t>
  </si>
  <si>
    <t>11_Mainly engaged in work</t>
  </si>
  <si>
    <t>2_Engaged in work on the side</t>
  </si>
  <si>
    <t>2_Not engaged in work</t>
  </si>
  <si>
    <t>12_Engaged in work on the side</t>
  </si>
  <si>
    <t>21_Mainly keeping house</t>
  </si>
  <si>
    <t>3_Other</t>
  </si>
  <si>
    <t>121_Mainly keeping house</t>
  </si>
  <si>
    <t>22_Mainly attending school</t>
  </si>
  <si>
    <t>122_Mainly attending school</t>
  </si>
  <si>
    <t>23_Mainly doing something else</t>
  </si>
  <si>
    <t>123_Mainly doing something else</t>
  </si>
  <si>
    <t>21_Keeping house</t>
  </si>
  <si>
    <t>22_Attending school</t>
  </si>
  <si>
    <t>23_Other</t>
  </si>
  <si>
    <t>（12）　Labour Force Status, Working Mainly or Partly, When Took up the Job</t>
    <phoneticPr fontId="12"/>
  </si>
  <si>
    <t>（79 Items）</t>
  </si>
  <si>
    <t>11_2022</t>
  </si>
  <si>
    <t>111_After Sept. 2022</t>
  </si>
  <si>
    <t>112_Aug. 2022</t>
  </si>
  <si>
    <t>113_July 2022</t>
  </si>
  <si>
    <t>114_June 2022</t>
  </si>
  <si>
    <t>115_May 2022</t>
  </si>
  <si>
    <t>116_Apr. 2022</t>
  </si>
  <si>
    <t>117_Mar. 2022</t>
  </si>
  <si>
    <t>118_Feb. 2022</t>
  </si>
  <si>
    <t>119_Jan. 2022</t>
  </si>
  <si>
    <t>12_2021</t>
  </si>
  <si>
    <t>1201_Dec. 2021</t>
  </si>
  <si>
    <t>1202_Nov. 2021</t>
  </si>
  <si>
    <t>1203_Oct. 2021</t>
  </si>
  <si>
    <t>1204_Sept. 2021</t>
  </si>
  <si>
    <t>1205_Aug. 2021</t>
  </si>
  <si>
    <t>1206_July 2021</t>
  </si>
  <si>
    <t>1207_June 2021</t>
  </si>
  <si>
    <t>1208_May 2021</t>
  </si>
  <si>
    <t>1209_Apr. 2021</t>
  </si>
  <si>
    <t>1210_Mar. 2021</t>
  </si>
  <si>
    <t>1211_Feb. 2021</t>
  </si>
  <si>
    <t>1212_Jan. 2021</t>
  </si>
  <si>
    <t>13_2020</t>
  </si>
  <si>
    <t>1301_Dec. 2020</t>
  </si>
  <si>
    <t>1302_Nov. 2020</t>
  </si>
  <si>
    <t>1303_Oct. 2020</t>
  </si>
  <si>
    <t>1304_Sept. 2020</t>
  </si>
  <si>
    <t>1305_Aug. 2020</t>
  </si>
  <si>
    <t>1306_July 2020</t>
  </si>
  <si>
    <t>1307_June 2020</t>
  </si>
  <si>
    <t>1308_May 2020</t>
  </si>
  <si>
    <t>1309_Apr. 2020</t>
  </si>
  <si>
    <t>1310_Mar. 2020</t>
  </si>
  <si>
    <t>1311_Feb. 2020</t>
  </si>
  <si>
    <t>1312_Jan. 2020</t>
  </si>
  <si>
    <t>14_2019</t>
  </si>
  <si>
    <t>1401_Dec. 2019</t>
  </si>
  <si>
    <t>1402_Nov. 2019</t>
  </si>
  <si>
    <t>1403_Oct. 2019</t>
  </si>
  <si>
    <t>1404_Sept. 2019</t>
  </si>
  <si>
    <t>1405_Aug. 2019</t>
  </si>
  <si>
    <t>1406_July 2019</t>
  </si>
  <si>
    <t>1407_June 2019</t>
  </si>
  <si>
    <t>1408_May 2019</t>
  </si>
  <si>
    <t>1409_Apr. 2019</t>
  </si>
  <si>
    <t>1410_Mar. 2019</t>
  </si>
  <si>
    <t>1411_Feb. 2019</t>
  </si>
  <si>
    <t>1412_Jan. 2019</t>
  </si>
  <si>
    <t>15_2018</t>
  </si>
  <si>
    <t>1501_Dec. 2018</t>
  </si>
  <si>
    <t>1502_Nov. 2018</t>
  </si>
  <si>
    <t>1503_Oct. 2018</t>
  </si>
  <si>
    <t>1504_Sept. 2018</t>
  </si>
  <si>
    <t>1505_Aug. 2018</t>
  </si>
  <si>
    <t>1506_Aug. 2018</t>
  </si>
  <si>
    <t>1507_July 2018</t>
  </si>
  <si>
    <t>1508_June 2018</t>
  </si>
  <si>
    <t>1509_May 2018</t>
  </si>
  <si>
    <t>1510_Mar. 2018</t>
  </si>
  <si>
    <t>1511_Feb. 2018</t>
  </si>
  <si>
    <t>1512_Jan. 2018</t>
  </si>
  <si>
    <t>16_2017</t>
  </si>
  <si>
    <t>1601_Dec. 2017</t>
  </si>
  <si>
    <t>1602_Nov. 2017</t>
  </si>
  <si>
    <t>1603_Oct. 2017</t>
  </si>
  <si>
    <t>1604_Sept. 2017</t>
  </si>
  <si>
    <t>1605_Aug. 2017</t>
  </si>
  <si>
    <t>1606_July 2017</t>
  </si>
  <si>
    <t>1607_June 2017</t>
  </si>
  <si>
    <t>1608_May 2017</t>
  </si>
  <si>
    <t>1609_Apr. 2017</t>
  </si>
  <si>
    <t>1610_Mar. 2017</t>
  </si>
  <si>
    <t>1611_Feb. 2017</t>
  </si>
  <si>
    <t>1612_Jan. 2017</t>
  </si>
  <si>
    <t>17_Before 2016</t>
  </si>
  <si>
    <t>（13）　Labour Force Status, Working Mainly or Partly, Whether Seeking a Job</t>
    <phoneticPr fontId="12"/>
  </si>
  <si>
    <t>21_Of which seeking a job</t>
  </si>
  <si>
    <t>（14）　Labour Force Status, Working Mainly or Partly, Status in Employment, Type of Employment</t>
    <phoneticPr fontId="12"/>
  </si>
  <si>
    <t>（34 Items）</t>
  </si>
  <si>
    <t>01_Self-employed workers</t>
  </si>
  <si>
    <t>02_Family workers</t>
  </si>
  <si>
    <t>11_Of which employees</t>
  </si>
  <si>
    <t>03_Employees</t>
  </si>
  <si>
    <t>111_Of which regular staffs</t>
  </si>
  <si>
    <t>031_Executive of company or corporation</t>
  </si>
  <si>
    <t>112_Of which irregular staffs</t>
  </si>
  <si>
    <t>032_Employees, excluding executive of company or corporation</t>
  </si>
  <si>
    <t>1121_Of which part-time workers, arbeit (temporary workers)</t>
  </si>
  <si>
    <t>0321_Regular staffs</t>
  </si>
  <si>
    <t>0322_Irregular staffs</t>
  </si>
  <si>
    <t>03221_Part-time workers</t>
  </si>
  <si>
    <t>03222_Arbeit (temporary workers)</t>
  </si>
  <si>
    <t>03223_Dispatched workers from temporary labour agency</t>
  </si>
  <si>
    <t>03224_Contract employees</t>
  </si>
  <si>
    <t>03225_Entrusted employees</t>
  </si>
  <si>
    <t>03226_Other</t>
  </si>
  <si>
    <t>0S_(Special count) Freelance</t>
  </si>
  <si>
    <t>11_Self-employed workers (mainly engaged in work)</t>
  </si>
  <si>
    <t>12_Family workers (mainly engaged in work)</t>
  </si>
  <si>
    <t>13_Employees (mainly engaged in work)</t>
  </si>
  <si>
    <t>131_Executive of company or corporation (mainly engaged in work)</t>
  </si>
  <si>
    <t>132_Employees, excluding executive of company or corporation (mainly engaged in work)</t>
  </si>
  <si>
    <t>1321_Regular staffs (mainly engaged in work)</t>
  </si>
  <si>
    <t>1322_Irregular staffs (mainly engaged in work)</t>
  </si>
  <si>
    <t>13221_Part-time workers (mainly engaged in work)</t>
  </si>
  <si>
    <t>13222_Arbeit (temporary workers) (mainly engaged in work)</t>
  </si>
  <si>
    <t>13223_Dispatched workers from temporary labour agency (mainly engaged in work)</t>
  </si>
  <si>
    <t>13224_Contract employees (mainly engaged in work)</t>
  </si>
  <si>
    <t>13225_Entrusted employees (mainly engaged in work)</t>
  </si>
  <si>
    <t>13226_Other (mainly engaged in work)</t>
  </si>
  <si>
    <t>1S_(Special count) Freelance (mainly engaged in work)</t>
  </si>
  <si>
    <t>（15）　Labour Force Status, Working Mainly or Partly, Status in Employment, Type of Employment, Whether Seeking a Job</t>
    <phoneticPr fontId="12"/>
  </si>
  <si>
    <t>（16）　Status in Employment, Type of Employment, Whether Starting a Business for Oneself, Number of Persons Engaged in Enterprise</t>
    <phoneticPr fontId="12"/>
  </si>
  <si>
    <t>（38 Items）</t>
  </si>
  <si>
    <t>01_1 to 9 persons</t>
  </si>
  <si>
    <t>02_10 to 29 persons</t>
  </si>
  <si>
    <t>03_30 to 99 persons</t>
  </si>
  <si>
    <t>04_100 to 299 persons</t>
  </si>
  <si>
    <t>05_300 to 999 persons</t>
  </si>
  <si>
    <t>06_1000 persons and over</t>
  </si>
  <si>
    <t>07_Government</t>
  </si>
  <si>
    <t>08_Other organization</t>
  </si>
  <si>
    <t>09_Self-employed workers</t>
  </si>
  <si>
    <t>091_1 person (self-employed workers)</t>
  </si>
  <si>
    <t>092_2 to 4 persons (self-employed workers)</t>
  </si>
  <si>
    <t>093_5 to 9 persons (self-employed workers)</t>
  </si>
  <si>
    <t>094_10 persons and over (self-employed workers)</t>
  </si>
  <si>
    <t>095_Of which starting a business for oneself (self-employed workers)</t>
  </si>
  <si>
    <t>0951_1 person (self-employed workers) (of which starting a business for oneself)</t>
  </si>
  <si>
    <t>0952_2 to 4 persons (self-employed workers) (of which starting a business for oneself)</t>
  </si>
  <si>
    <t>0953_5 to 9 persons (self-employed workers) (of which starting a business for oneself)</t>
  </si>
  <si>
    <t>0954_10 persons and over (self-employed workers) (of which starting a business for oneself)</t>
  </si>
  <si>
    <t>10_Family workers</t>
  </si>
  <si>
    <t>11_Employees</t>
  </si>
  <si>
    <t>111_1 to 9 persons (employees)</t>
  </si>
  <si>
    <t>112_10 to 29 persons (employees)</t>
  </si>
  <si>
    <t>113_30 to 99 persons (employees)</t>
  </si>
  <si>
    <t>114_100 to 299 persons (employees)</t>
  </si>
  <si>
    <t>115_300 to 999 persons (employees)</t>
  </si>
  <si>
    <t>116_1000 persons and over (employees)</t>
  </si>
  <si>
    <t>117_Government (employees)</t>
  </si>
  <si>
    <t>118_Other organization (employees)</t>
  </si>
  <si>
    <t>119_Of which starting a business for oneself (employees)</t>
  </si>
  <si>
    <t>1191_1 to 9 persons (employees) (of which starting a business for oneself)</t>
  </si>
  <si>
    <t>1192_10 to 29 persons (employees) (of which starting a business for oneself)</t>
  </si>
  <si>
    <t>1193_30 to 99 persons (employees) (of which starting a business for oneself)</t>
  </si>
  <si>
    <t>1194_100 to 299 persons (employees) (of which starting a business for oneself)</t>
  </si>
  <si>
    <t>1195_300 to 999 persons (employees) (of which starting a business for oneself)</t>
  </si>
  <si>
    <t>1196_1000 persons and over (employees) (of which starting a business for oneself)</t>
  </si>
  <si>
    <t>1197_Government (employees) (of which starting a business for oneself)</t>
  </si>
  <si>
    <t>1198_Other organization (employees) (of which starting a business for oneself)</t>
  </si>
  <si>
    <t>（17）　Labour Force Status, Working Mainly or Partly, Whether Wishing to Work, Whether Seeking a Job</t>
    <phoneticPr fontId="12"/>
  </si>
  <si>
    <t>21_Of which wishing to work</t>
  </si>
  <si>
    <t>211_Of which seeking a job</t>
  </si>
  <si>
    <t>（18）　Labour Force Status, Working Mainly or Partly, Whether Wishing to Work, Whether Seeking a Job, Reason for Wishing to Work</t>
    <phoneticPr fontId="12"/>
  </si>
  <si>
    <t>（21 Items）</t>
  </si>
  <si>
    <t>211_Being unemployed (of which wishing to work)</t>
  </si>
  <si>
    <t>212_Having graduated from school (of which wishing to work)</t>
  </si>
  <si>
    <t>213_Need to earn income (of which wishing to work)</t>
  </si>
  <si>
    <t>214_Want to make the best use of own knowledge and skills (of which wishing to work)</t>
  </si>
  <si>
    <t>215_Want to make a start in working life (of which wishing to work)</t>
  </si>
  <si>
    <t>216_Have sufficient time to take up a job (of which wishing to work)</t>
  </si>
  <si>
    <t>217_Want to maintain health (of which wishing to work)</t>
  </si>
  <si>
    <t>218_Other (of which wishing to work)</t>
  </si>
  <si>
    <t>219_Of which seeking a job</t>
  </si>
  <si>
    <t>2191_Being unemployed (of which seeking a job)</t>
  </si>
  <si>
    <t>2192_Having graduated from school (of which seeking a job)</t>
  </si>
  <si>
    <t>2193_Need to earn income (of which seeking a job)</t>
  </si>
  <si>
    <t>2194_Want to make the best use of own knowledge and skills (of which seeking a job)</t>
  </si>
  <si>
    <t>2195_Want to make a start in working life (of which seeking a job)</t>
  </si>
  <si>
    <t>2196_Have sufficient time to take up a job (of which seeking a job)</t>
  </si>
  <si>
    <t>2197_Want to maintain health (of which seeking a job)</t>
  </si>
  <si>
    <t>2198_Other (of which seeking a job)</t>
  </si>
  <si>
    <t>（19）　Labour Force Status, Working Mainly or Partly, Status in Employment, Type of Employment, Wish for Work, Whether Wishing to Work, Whether Seeking a Job</t>
    <phoneticPr fontId="12"/>
  </si>
  <si>
    <t>（19 Items）</t>
  </si>
  <si>
    <t>1_Engaged in work (engaged in work who had a previous job)</t>
  </si>
  <si>
    <t>11_Wishing to continue the present job (engaged in work (engaged in work who had a previous job))</t>
  </si>
  <si>
    <t>12_Wishing to have an additional job (engaged in work (engaged in work who had a previous job))</t>
  </si>
  <si>
    <t>121_Of which seeking a job (engaged in work (engaged in work who had a previous job)) (wishing to have an additional job)</t>
  </si>
  <si>
    <t>13_Wishing to switch to another job (engaged in work (engaged in work who had a previous job))</t>
  </si>
  <si>
    <t>131_Of which seeking a job (engaged in work (engaged in work who had a previous job)) (wishing to switch to another job)</t>
  </si>
  <si>
    <t>14_Wishing to stop working (engaged in work (engaged in work who had a previous job))</t>
  </si>
  <si>
    <t>15_Of which employees</t>
  </si>
  <si>
    <t>151_Wishing to continue the present job (engaged in work (engaged in work who had a previous job)) (of which employees)</t>
  </si>
  <si>
    <t>152_Wishing to have an additional job (engaged in work (engaged in work who had a previous job)) (of which employees)</t>
  </si>
  <si>
    <t>1521_Of which seeking a job (engaged in work (engaged in work who had a previous job)) (of which employees) (wishing to have an additional job)</t>
  </si>
  <si>
    <t>153_Wishing to switch to another job (engaged in work (engaged in work who had a previous job)) (of which employees)</t>
  </si>
  <si>
    <t>1531_Of which seeking a job (engaged in work (engaged in work who had a previous job)) (of which employees) (wishing to switch to another job)</t>
  </si>
  <si>
    <t>154_Wishing to stop working (engaged in work (engaged in work who had a previous job)) (of which employees)</t>
  </si>
  <si>
    <t>2_Not engaged in work (not engaged in work who had a previous job)</t>
  </si>
  <si>
    <t>21_Wishing to work</t>
  </si>
  <si>
    <t>211_Of which seeking a job (not engaged in work (not engaged in work who had a previous job)) (wishing to work)</t>
  </si>
  <si>
    <t>22_Not wishing to work</t>
  </si>
  <si>
    <t>（20）　Status in Employment, Type of Employment</t>
    <phoneticPr fontId="12"/>
  </si>
  <si>
    <t>（18 Items）</t>
    <phoneticPr fontId="12"/>
  </si>
  <si>
    <t>（14A Items）</t>
  </si>
  <si>
    <t>（8B Items）</t>
  </si>
  <si>
    <t>（8C Items）</t>
    <phoneticPr fontId="12"/>
  </si>
  <si>
    <t>（6A Items）</t>
  </si>
  <si>
    <t>（5 Items）</t>
    <phoneticPr fontId="12"/>
  </si>
  <si>
    <t>0_Total</t>
    <phoneticPr fontId="12"/>
  </si>
  <si>
    <t>1_Self-employed workers</t>
  </si>
  <si>
    <t>1_Of which self-employed workers</t>
  </si>
  <si>
    <t>1_Executive of company or corporation</t>
  </si>
  <si>
    <t>1_Regular staffs</t>
  </si>
  <si>
    <t>1_Of which employees</t>
  </si>
  <si>
    <t>1_Part-time workers</t>
    <phoneticPr fontId="12"/>
  </si>
  <si>
    <t>1_Of which regular staffs</t>
    <phoneticPr fontId="12"/>
  </si>
  <si>
    <t>1_Of which self-employed workers</t>
    <phoneticPr fontId="12"/>
  </si>
  <si>
    <t>1_Of which employees</t>
    <phoneticPr fontId="12"/>
  </si>
  <si>
    <t>11_With employees</t>
  </si>
  <si>
    <t>2_Family workers</t>
  </si>
  <si>
    <t>2_Of which employees</t>
  </si>
  <si>
    <t>2_Employees, excluding executive of company or corporation</t>
  </si>
  <si>
    <t>2_Irregular staffs</t>
  </si>
  <si>
    <t>11_Of which regular staffs</t>
  </si>
  <si>
    <t>2_Arbeit (temporary workers)</t>
    <phoneticPr fontId="12"/>
  </si>
  <si>
    <t>2_Of which part-time workers</t>
    <phoneticPr fontId="12"/>
  </si>
  <si>
    <t>2_Of which employees</t>
    <phoneticPr fontId="12"/>
  </si>
  <si>
    <t>11_Of which regular staffs</t>
    <phoneticPr fontId="12"/>
  </si>
  <si>
    <t>2_Of which irregular staffs</t>
    <phoneticPr fontId="12"/>
  </si>
  <si>
    <t>12_Without employees</t>
  </si>
  <si>
    <t>3_Employees</t>
  </si>
  <si>
    <t>21_Executive of company or corporation</t>
  </si>
  <si>
    <t>21_Regular staffs</t>
  </si>
  <si>
    <t>21_Part-time workers</t>
  </si>
  <si>
    <t>12_Of which irregular staffs</t>
  </si>
  <si>
    <t>3_Dispatched workers from temporary labour agency</t>
    <phoneticPr fontId="12"/>
  </si>
  <si>
    <t>3_Of which arbeit (temporary workers)</t>
    <phoneticPr fontId="12"/>
  </si>
  <si>
    <t>21_Of which regular staffs</t>
    <phoneticPr fontId="12"/>
  </si>
  <si>
    <t>12_Of which irregular staffs</t>
    <phoneticPr fontId="12"/>
  </si>
  <si>
    <t>13_Doing piecework at home</t>
  </si>
  <si>
    <t>31_Executive of company or corporation</t>
  </si>
  <si>
    <t>22_Employees, excluding executive of company or corporation</t>
  </si>
  <si>
    <t>22_Irregular staffs</t>
  </si>
  <si>
    <t>22_Arbeit (temporary workers)</t>
  </si>
  <si>
    <t>31_Of which regular staffs</t>
  </si>
  <si>
    <t>121_Of which part-time workers</t>
  </si>
  <si>
    <t>4_Of which regular staffs</t>
  </si>
  <si>
    <t>4_Contract employees</t>
    <phoneticPr fontId="12"/>
  </si>
  <si>
    <t>4_Of which dispatched workers from temporary labour agency</t>
    <phoneticPr fontId="12"/>
  </si>
  <si>
    <t>22_Of which irregular staffs</t>
    <phoneticPr fontId="12"/>
  </si>
  <si>
    <t>32_Employees, excluding executive of company or corporation</t>
  </si>
  <si>
    <t>221_Regular staffs</t>
  </si>
  <si>
    <t>221_Part-time workers</t>
  </si>
  <si>
    <t>23_Dispatched workers from temporary labour agency</t>
  </si>
  <si>
    <t>32_Of which irregular staffs</t>
  </si>
  <si>
    <t>122_Of which arbeit (temporary workers)</t>
  </si>
  <si>
    <t>5_Of which irregular staffs</t>
  </si>
  <si>
    <t>5_Entrusted employees</t>
    <phoneticPr fontId="12"/>
  </si>
  <si>
    <t>5_Of which contract employees</t>
    <phoneticPr fontId="12"/>
  </si>
  <si>
    <t>321_Regular staffs</t>
  </si>
  <si>
    <t>222_Irregular staffs</t>
  </si>
  <si>
    <t>222_Arbeit (temporary workers)</t>
  </si>
  <si>
    <t>24_Contract employees</t>
  </si>
  <si>
    <t>321_Of which part-time workers</t>
  </si>
  <si>
    <t>123_Of which dispatched workers from temporary labour agency</t>
  </si>
  <si>
    <t>6_Other</t>
  </si>
  <si>
    <t>6_Other</t>
    <phoneticPr fontId="12"/>
  </si>
  <si>
    <t>322_Irregular staffs</t>
  </si>
  <si>
    <t>2221_Part-time workers</t>
  </si>
  <si>
    <t>223_Dispatched workers from temporary labour agency</t>
  </si>
  <si>
    <t>25_Entrusted employees</t>
  </si>
  <si>
    <t>322_Of which arbeit (temporary workers)</t>
  </si>
  <si>
    <t>124_Of which contract employees</t>
  </si>
  <si>
    <t>7_Freelance</t>
  </si>
  <si>
    <t>S_(Special count) Freelance</t>
  </si>
  <si>
    <t>3221_Part-time workers</t>
  </si>
  <si>
    <t>2222_Arbeit (temporary workers)</t>
  </si>
  <si>
    <t>224_Contract employees</t>
  </si>
  <si>
    <t>26_Other</t>
  </si>
  <si>
    <t>3222_Arbeit (temporary workers)</t>
  </si>
  <si>
    <t>2223_Dispatched workers from temporary labour agency</t>
  </si>
  <si>
    <t>225_Entrusted employees</t>
  </si>
  <si>
    <t>3223_Dispatched workers from temporary labour agency</t>
  </si>
  <si>
    <t>2224_Contract employees</t>
  </si>
  <si>
    <t>226_Other</t>
  </si>
  <si>
    <t>3224_Contract employees</t>
  </si>
  <si>
    <t>2225_Entrusted employees</t>
  </si>
  <si>
    <t>3225_Entrusted employees</t>
  </si>
  <si>
    <t>2226_Other</t>
  </si>
  <si>
    <t>3226_Other</t>
  </si>
  <si>
    <t>（21）　Status in Employment, Type of Employment, Whether Starting a Business for Oneself</t>
    <phoneticPr fontId="12"/>
  </si>
  <si>
    <t>（18 Items）</t>
  </si>
  <si>
    <t>（15A Items）</t>
  </si>
  <si>
    <t>（5A Items）</t>
  </si>
  <si>
    <t>11_Of which starting a business for oneself (self-employed workers)</t>
  </si>
  <si>
    <t>11_Of which starting a business for oneself (of which self-employed workers)</t>
  </si>
  <si>
    <t>11_Of which starting a business for oneself</t>
  </si>
  <si>
    <t>12_With employees</t>
  </si>
  <si>
    <t>12_Of which regular staffs</t>
  </si>
  <si>
    <t>13_Without employees</t>
  </si>
  <si>
    <t>21_Of which starting a business for oneself (of which employees)</t>
  </si>
  <si>
    <t>13_Of which irregular staffs</t>
  </si>
  <si>
    <t>2_Of which starting a business for oneself</t>
  </si>
  <si>
    <t>14_Doing piecework at home</t>
  </si>
  <si>
    <t>211_Of which starting a business for oneself (executive of company or corporation)</t>
  </si>
  <si>
    <t>22_Of which regular staffs</t>
  </si>
  <si>
    <t>131_Of which part-time workers</t>
  </si>
  <si>
    <t>311_Of which starting a business for oneself (executive of company or corporation)</t>
  </si>
  <si>
    <t>23_Of which irregular staffs</t>
  </si>
  <si>
    <t>132_Of which arbeit (temporary workers)</t>
  </si>
  <si>
    <t>231_Of which part-time workers</t>
  </si>
  <si>
    <t>133_Of which dispatched workers from temporary labour agency</t>
  </si>
  <si>
    <t>232_Of which arbeit (temporary workers)</t>
  </si>
  <si>
    <t>134_Of which contract employees</t>
  </si>
  <si>
    <t>233_Of which dispatched workers from temporary labour agency</t>
  </si>
  <si>
    <t>3221_Of which part-time workers</t>
  </si>
  <si>
    <t>234_Of which contract employees</t>
  </si>
  <si>
    <t>3222_Of which arbeit (temporary workers)</t>
  </si>
  <si>
    <t>3223_Of which dispatched workers from temporary labour agency</t>
  </si>
  <si>
    <t>3224_Of which contract employees</t>
  </si>
  <si>
    <t>S1_Of which starting a business for oneself</t>
  </si>
  <si>
    <t>（22）　Status in Employment, Type of Employment, Whether Starting a Business for Oneself, Employed with or without a Definite Contract Term</t>
    <phoneticPr fontId="12"/>
  </si>
  <si>
    <t>（30 Items）</t>
  </si>
  <si>
    <t>321_Without a definite term (including lifetime employment)</t>
  </si>
  <si>
    <t>322_With a definite term</t>
  </si>
  <si>
    <t>3221_Less than 1 month</t>
  </si>
  <si>
    <t>3222_1 month or over up to 3 months</t>
  </si>
  <si>
    <t>3223_Over 3 months up to 6 months</t>
  </si>
  <si>
    <t>3224_Over 6 months up to 1 year</t>
  </si>
  <si>
    <t>3225_Over 1 year up to 3 years</t>
  </si>
  <si>
    <t>3226_Over 3 years up to 5 years</t>
  </si>
  <si>
    <t>3227_Over 5 years</t>
  </si>
  <si>
    <t>3228_The period not sure</t>
  </si>
  <si>
    <t>323_Not sure</t>
  </si>
  <si>
    <t>324_Regular staffs</t>
  </si>
  <si>
    <t>325_Irregular staffs</t>
  </si>
  <si>
    <t>3251_Part-time workers</t>
  </si>
  <si>
    <t>3252_Arbeit (temporary workers)</t>
  </si>
  <si>
    <t>3253_Dispatched workers from temporary labour agency</t>
  </si>
  <si>
    <t>3254_Contract employees</t>
  </si>
  <si>
    <t>3255_Entrusted employees</t>
  </si>
  <si>
    <t>3256_Other</t>
  </si>
  <si>
    <t>（23）　Status in Employment, Type of Employment, Employed with or without a Definite Contract Term</t>
    <phoneticPr fontId="12"/>
  </si>
  <si>
    <t>（25 Items）</t>
  </si>
  <si>
    <t>（24）　Employed with or without a Definite Contract Term</t>
    <phoneticPr fontId="12"/>
  </si>
  <si>
    <t>（12 Items）</t>
  </si>
  <si>
    <t>1_Without a definite term (including lifetime employment)</t>
  </si>
  <si>
    <t>2_With a definite term</t>
  </si>
  <si>
    <t>21_Less than 1 month</t>
  </si>
  <si>
    <t>22_1 month or over up to 3 months</t>
  </si>
  <si>
    <t>23_Over 3 months up to 6 months</t>
  </si>
  <si>
    <t>24_Over 6 months up to 1 year</t>
  </si>
  <si>
    <t>25_Over 1 year up to 3 years</t>
  </si>
  <si>
    <t>26_Over 3 years up to 5 years</t>
  </si>
  <si>
    <t>27_Over 5 years</t>
  </si>
  <si>
    <t>28_The period not sure</t>
  </si>
  <si>
    <t>3_Not sure</t>
  </si>
  <si>
    <t>（25）　Number of Renewals of Employment Contract</t>
    <phoneticPr fontId="12"/>
  </si>
  <si>
    <t>1_Renewed</t>
  </si>
  <si>
    <t>11_1 time</t>
  </si>
  <si>
    <t>12_2 times</t>
  </si>
  <si>
    <t>13_3 to 5 times</t>
  </si>
  <si>
    <t>14_6 to 9 times</t>
  </si>
  <si>
    <t>15_10 times or more</t>
  </si>
  <si>
    <t>2_Not renewed</t>
  </si>
  <si>
    <t>（26）　Industry</t>
    <phoneticPr fontId="12"/>
  </si>
  <si>
    <t>（356 Items）</t>
  </si>
  <si>
    <t>（125 Items）</t>
  </si>
  <si>
    <t>（31 Items）</t>
  </si>
  <si>
    <t>（17 Items）</t>
  </si>
  <si>
    <t>（17A Items）</t>
  </si>
  <si>
    <t>01_A_AGRICULTURE AND FORESTRY</t>
  </si>
  <si>
    <t>01_A_AGRICULTURE AND FORESTRY (Primary industries)</t>
  </si>
  <si>
    <t>01_C_MINING AND QUARRYING OF STONE AND GRAVEL (Secondary industries)</t>
  </si>
  <si>
    <t>01_C_MINING AND QUARRYING OF STONE AND GRAVEL</t>
  </si>
  <si>
    <t>01_Of which D_CONSTRUCTION</t>
  </si>
  <si>
    <t>1_Primary industries</t>
  </si>
  <si>
    <t>011_A01_AGRICULTURE</t>
  </si>
  <si>
    <t>02_B_FISHERIES (Primary industries)</t>
  </si>
  <si>
    <t>02_D_CONSTRUCTION (Secondary industries)</t>
  </si>
  <si>
    <t>02_B_FISHERIES</t>
  </si>
  <si>
    <t>02_D_CONSTRUCTION</t>
  </si>
  <si>
    <t>02_Of which E_MANUFACTURING</t>
  </si>
  <si>
    <t>2_Secondary industries</t>
  </si>
  <si>
    <t>0111_A01a_Agriculture, except agricultural services</t>
  </si>
  <si>
    <t>03_C_MINING AND QUARRYING OF STONE AND GRAVEL (Secondary industries)</t>
  </si>
  <si>
    <t>03_E_MANUFACTURING (Secondary industries)</t>
  </si>
  <si>
    <t>03_C_MINING AND QUARRYING OF STONE AND GRAVEL</t>
  </si>
  <si>
    <t>03_E_MANUFACTURING</t>
  </si>
  <si>
    <t>03_Of which F_ELECTRICITY, GAS, HEAT SUPPLY AND WATER</t>
  </si>
  <si>
    <t>3_Tertiary industries</t>
  </si>
  <si>
    <t>0112_A01c_Agricultural services</t>
  </si>
  <si>
    <t>04_D_CONSTRUCTION (Secondary industries)</t>
  </si>
  <si>
    <t>031_Of which E09, E10_Manufacture of food, beverages and tobacco</t>
  </si>
  <si>
    <t>04_D_CONSTRUCTION</t>
  </si>
  <si>
    <t>04_F_ELECTRICITY, GAS, HEAT SUPPLY AND WATER</t>
  </si>
  <si>
    <t>04_Of which G_INFORMATION AND COMMUNICATIONS</t>
  </si>
  <si>
    <t>012_A02_FORESTRY</t>
  </si>
  <si>
    <t>05_E_MANUFACTURING (Secondary industries)</t>
  </si>
  <si>
    <t>032_Of which E11_MANUFACTURE OF TEXTILE PRODUCTS</t>
  </si>
  <si>
    <t>05_E_MANUFACTURING</t>
  </si>
  <si>
    <t>05_G_INFORMATION AND COMMUNICATIONS</t>
  </si>
  <si>
    <t>05_Of which H_TRANSPORT AND POSTAL SERVICES</t>
  </si>
  <si>
    <t>0121_A02a_Forestry</t>
  </si>
  <si>
    <t>051_Of which E09, E10_Manufacture of food, beverages and tobacco</t>
  </si>
  <si>
    <t>033_Of which E16 to E19_Chemical industries</t>
  </si>
  <si>
    <t>06_F_ELECTRICITY, GAS, HEAT SUPPLY AND WATER</t>
  </si>
  <si>
    <t>06_H_TRANSPORT AND POSTAL SERVICES</t>
  </si>
  <si>
    <t>06_Of which I_WHOLESALE AND RETAIL TRADE</t>
  </si>
  <si>
    <t>021_B03_FISHERIES, EXCEPT AQUACULTURE</t>
  </si>
  <si>
    <t>052_Of which E11_MANUFACTURE OF TEXTILE PRODUCTS</t>
  </si>
  <si>
    <t>034_Of which E24_MANUFACTURE OF FABRICATED METAL PRODUCTS</t>
  </si>
  <si>
    <t>07_G_INFORMATION AND COMMUNICATIONS</t>
  </si>
  <si>
    <t>07_I_WHOLESALE AND RETAIL TRADE</t>
  </si>
  <si>
    <t>07_Of which J_FINANCE AND INSURANCE</t>
  </si>
  <si>
    <t>022_B04_AQUACULTURE</t>
  </si>
  <si>
    <t>053_Of which E16 to E19_Chemical industries</t>
  </si>
  <si>
    <t>035_Of which E25 to E31_Machinery industry</t>
  </si>
  <si>
    <t>08_H_TRANSPORT AND POSTAL SERVICES</t>
  </si>
  <si>
    <t>08_J_FINANCE AND INSURANCE</t>
  </si>
  <si>
    <t>08_Of which K_REAL ESTATE AND GOODS RENTAL AND LEASING</t>
  </si>
  <si>
    <t>0211_B03a_Fisheries, except aquaculture</t>
  </si>
  <si>
    <t>054_Of which E24_MANUFACTURE OF FABRICATED METAL PRODUCTS</t>
  </si>
  <si>
    <t>04_F_ELECTRICITY, GAS, HEAT SUPPLY AND WATER (Tertiary industries)</t>
  </si>
  <si>
    <t>09_I_WHOLESALE AND RETAIL TRADE</t>
  </si>
  <si>
    <t>09_K_REAL ESTATE AND GOODS RENTAL AND LEASING</t>
  </si>
  <si>
    <t>09_Of which L_SCIENTIFIC RESEARCH, PROFESSIONAL AND TECHNICAL SERVICES</t>
  </si>
  <si>
    <t>055_Of which E25 to E31_Machinery industry</t>
  </si>
  <si>
    <t>05_G_INFORMATION AND COMMUNICATIONS (Tertiary industries)</t>
  </si>
  <si>
    <t>10_J_FINANCE AND INSURANCE</t>
  </si>
  <si>
    <t>10_L_SCIENTIFIC RESEARCH, PROFESSIONAL AND TECHNICAL SERVICES</t>
  </si>
  <si>
    <t>10_Of which M_ACCOMMODATIONS, EATING AND DRINKING SERVICES</t>
  </si>
  <si>
    <t>0221_B04a_Aquaculture</t>
  </si>
  <si>
    <t>06_F_ELECTRICITY, GAS, HEAT SUPPLY AND WATER (Tertiary industries)</t>
  </si>
  <si>
    <t>06_H_TRANSPORT AND POSTAL SERVICES (Tertiary industries)</t>
  </si>
  <si>
    <t>11_K_REAL ESTATE AND GOODS RENTAL AND LEASING</t>
  </si>
  <si>
    <t>11_M_ACCOMMODATIONS, EATING AND DRINKING SERVICES</t>
  </si>
  <si>
    <t>11_Of which N_LIVING-RELATED AND PERSONAL SERVICES AND AMUSEMENT SERVICES</t>
  </si>
  <si>
    <t>0501_E09_MANUFACTURE OF FOOD</t>
  </si>
  <si>
    <t>07_G_INFORMATION AND COMMUNICATIONS (Tertiary industries)</t>
  </si>
  <si>
    <t>07_I_WHOLESALE AND RETAIL TRADE (Tertiary industries)</t>
  </si>
  <si>
    <t>12_L_SCIENTIFIC RESEARCH, PROFESSIONAL AND TECHNICAL SERVICES</t>
  </si>
  <si>
    <t>12_N_LIVING-RELATED AND PERSONAL SERVICES AND AMUSEMENT SERVICES</t>
  </si>
  <si>
    <t>12_Of which O_EDUCATION, LEARNING SUPPORT</t>
  </si>
  <si>
    <t>031_C05_MINING AND QUARRYING OF STONE AND GRAVEL</t>
  </si>
  <si>
    <t>0502_E10_MANUFACTURE OF BEVERAGE, TOBACCO AND FEED</t>
  </si>
  <si>
    <t>08_H_TRANSPORT AND POSTAL SERVICES (Tertiary industries)</t>
  </si>
  <si>
    <t>071_I50_WHOLESALE TRADE</t>
  </si>
  <si>
    <t>13_M_ACCOMMODATIONS, EATING AND DRINKING SERVICES</t>
  </si>
  <si>
    <t>13_O_EDUCATION, LEARNING SUPPORT</t>
  </si>
  <si>
    <t>13_Of which P_MEDICAL, HEALTH CARE AND WELFARE</t>
  </si>
  <si>
    <t>0311_C05a_Mining and quarrying of stone and gravel</t>
  </si>
  <si>
    <t>0503_E11_MANUFACTURE OF TEXTILE PRODUCTS</t>
  </si>
  <si>
    <t>09_I_WHOLESALE AND RETAIL TRADE (Tertiary industries)</t>
  </si>
  <si>
    <t>072_I56 to I60_Retail trade</t>
  </si>
  <si>
    <t>14_N_LIVING-RELATED AND PERSONAL SERVICES AND AMUSEMENT SERVICES</t>
  </si>
  <si>
    <t>14_P_MEDICAL, HEALTH CARE AND WELFARE</t>
  </si>
  <si>
    <t>14_Of which Q_COMPOUND SERVICES</t>
  </si>
  <si>
    <t>0504_E12_MANUFACTURE OF LUMBER AND WOOD PRODUCTS, EXCEPT FURNITURE</t>
  </si>
  <si>
    <t>091_I50_WHOLESALE TRADE</t>
  </si>
  <si>
    <t>08_J_FINANCE AND INSURANCE (Tertiary industries)</t>
  </si>
  <si>
    <t>15_O_EDUCATION, LEARNING SUPPORT</t>
  </si>
  <si>
    <t>15_Q_COMPOUND SERVICES</t>
  </si>
  <si>
    <t>15_Of which R_SERVICES, N.E.C.</t>
  </si>
  <si>
    <t>041_D06_CONSTRUCTION</t>
  </si>
  <si>
    <t>0505_E13_MANUFACTURE OF FURNITURE AND FIXTURES</t>
  </si>
  <si>
    <t>092_I56 to I60_Retail trade</t>
  </si>
  <si>
    <t>09_K_REAL ESTATE AND GOODS RENTAL AND LEASING (Tertiary industries)</t>
  </si>
  <si>
    <t>16_P_MEDICAL, HEALTH CARE AND WELFARE</t>
  </si>
  <si>
    <t>16_R_SERVICES, N.E.C.</t>
  </si>
  <si>
    <t>16_Of which S_GOVERNMENT, EXCEPT ELSEWHERE CLASSIFIED</t>
  </si>
  <si>
    <t>0411_D06a_Construction</t>
  </si>
  <si>
    <t>0506_E14_MANUFACTURE OF PULP, PAPER AND PAPER PRODUCTS</t>
  </si>
  <si>
    <t>10_J_FINANCE AND INSURANCE (Tertiary industries)</t>
  </si>
  <si>
    <t>10_L_SCIENTIFIC RESEARCH, PROFESSIONAL AND TECHNICAL SERVICES (Tertiary industries)</t>
  </si>
  <si>
    <t>17_Q_COMPOUND SERVICES</t>
  </si>
  <si>
    <t>0507_E15_PRINTING AND ALLIED INDUSTRIES</t>
  </si>
  <si>
    <t>11_K_REAL ESTATE AND GOODS RENTAL AND LEASING (Tertiary industries)</t>
  </si>
  <si>
    <t>11_M_ACCOMMODATIONS, EATING AND DRINKING SERVICES (Tertiary industries)</t>
  </si>
  <si>
    <t>18_R_SERVICES, N.E.C.</t>
  </si>
  <si>
    <t>0508_E16_MANUFACTURE OF CHEMICAL AND ALLIED PRODUCTS</t>
  </si>
  <si>
    <t>12_L_SCIENTIFIC RESEARCH, PROFESSIONAL AND TECHNICAL SERVICES (Tertiary industries)</t>
  </si>
  <si>
    <t>111_Of which M76_EATING AND DRINKING PLACES</t>
  </si>
  <si>
    <t>19_S_GOVERNMENT, EXCEPT ELSEWHERE CLASSIFIED</t>
  </si>
  <si>
    <t>050101_E091_Livestock products</t>
  </si>
  <si>
    <t>0509_E17_MANUFACTURE OF PETROLEUM AND COAL PRODUCTS</t>
  </si>
  <si>
    <t>13_M_ACCOMMODATIONS, EATING AND DRINKING SERVICES (Tertiary industries)</t>
  </si>
  <si>
    <t>12_N_LIVING-RELATED AND PERSONAL SERVICES AND AMUSEMENT SERVICES (Tertiary industries)</t>
  </si>
  <si>
    <t>20_T_INDUSTRIES UNABLE TO CLASSIFY</t>
  </si>
  <si>
    <t>050102_E092_Seafood products</t>
  </si>
  <si>
    <t>0510_E18_MANUFACTURE OF PLASTIC PRODUCTS, EXCEPT OTHERWISE CLASSIFIED</t>
  </si>
  <si>
    <t>131_Of which M76_EATING AND DRINKING PLACES</t>
  </si>
  <si>
    <t>121_Of which N78, N79_Living-related and personal services</t>
  </si>
  <si>
    <t>050103_E093_Canned and preserved fruit and vegetable products</t>
  </si>
  <si>
    <t>0511_E19_MANUFACTURE OF RUBBER PRODUCTS</t>
  </si>
  <si>
    <t>14_N_LIVING-RELATED AND PERSONAL SERVICES AND AMUSEMENT SERVICES (Tertiary industries)</t>
  </si>
  <si>
    <t>13_O_EDUCATION, LEARNING SUPPORT (Tertiary industries)</t>
  </si>
  <si>
    <t>050104_E094_Seasonings</t>
  </si>
  <si>
    <t>0512_E20_MANUFACTURE OF LEATHER TANNING, LEATHER PRODUCTS AND FUR SKINS</t>
  </si>
  <si>
    <t>141_Of which N78, N79_Living-related and personal services</t>
  </si>
  <si>
    <t>14_P_MEDICAL, HEALTH CARE AND WELFARE (Tertiary industries)</t>
  </si>
  <si>
    <t>050105_E095_Sugar products</t>
  </si>
  <si>
    <t>0513_E21_MANUFACTURE OF CERAMIC, STONE AND CLAY PRODUCTS</t>
  </si>
  <si>
    <t>15_O_EDUCATION, LEARNING SUPPORT (Tertiary industries)</t>
  </si>
  <si>
    <t>15_Q_COMPOUND SERVICES (Tertiary industries)</t>
  </si>
  <si>
    <t>050106_E096_Flour and grain mill products</t>
  </si>
  <si>
    <t>0514_E22_MANUFACTURE OF IRON AND STEEL</t>
  </si>
  <si>
    <t>16_P_MEDICAL, HEALTH CARE AND WELFARE (Tertiary industries)</t>
  </si>
  <si>
    <t>16_R_SERVICES, N.E.C. (Tertiary industries)</t>
  </si>
  <si>
    <t>050107_E097_Bakery and confectionery products</t>
  </si>
  <si>
    <t>0515_E23_MANUFACTURE OF NON-FERROUS METALS AND PRODUCTS</t>
  </si>
  <si>
    <t>17_Q_COMPOUND SERVICES (Tertiary industries)</t>
  </si>
  <si>
    <t>161_Of which R88 to R92_Business services</t>
  </si>
  <si>
    <t>050108_E098_Animal and vegetable oils and fats</t>
  </si>
  <si>
    <t>0516_E24_MANUFACTURE OF FABRICATED METAL PRODUCTS</t>
  </si>
  <si>
    <t>18_R_SERVICES, N.E.C. (Tertiary industries)</t>
  </si>
  <si>
    <t>050109_E09n_Noodles</t>
  </si>
  <si>
    <t>0517_E25_MANUFACTURE OF GENERAL-PURPOSE MACHINERY</t>
  </si>
  <si>
    <t>181_Of which R88 to R92_Business services</t>
  </si>
  <si>
    <t>050110_E09p_Miscellaneous foods and related products</t>
  </si>
  <si>
    <t>0518_E26_MANUFACTURE OF PRODUCTION MACHINERY</t>
  </si>
  <si>
    <t>19_S_GOVERNMENT, EXCEPT ELSEWHERE CLASSIFIED (Tertiary industries)</t>
  </si>
  <si>
    <t>0519_E27_MANUFACTURE OF BUSINESS ORIENTED MACHINERY</t>
  </si>
  <si>
    <t>05021_E101_Soft drinks and carbonated water</t>
  </si>
  <si>
    <t>0520_E28_ELECTRONIC PARTS, DEVICES AND ELECTRONIC CIRCUITS</t>
  </si>
  <si>
    <t>05022_E102_Alcoholic beverages</t>
  </si>
  <si>
    <t>0521_E29_MANUFACTURE OF ELECTRICAL MACHINERY, EQUIPMENT AND SUPPLIES</t>
  </si>
  <si>
    <t>05023_E103_Tea and coffee, except soft drinks and carbonated water</t>
  </si>
  <si>
    <t>0522_E30_MANUFACTURE OF INFORMATION AND COMMUNICATION ELECTRONICS EQUIPMENT</t>
  </si>
  <si>
    <t>05024_E104_Manufactured ice</t>
  </si>
  <si>
    <t>0523_E31_MANUFACTURE OF TRANSPORTATION EQUIPMENT</t>
  </si>
  <si>
    <t>05025_E105_Tobacco products</t>
  </si>
  <si>
    <t>0524_E32_MISCELLANEOUS MANUFACTURING INDUSTRIES</t>
  </si>
  <si>
    <t>05026_E106_Prepared animal foods and organic fertilizers</t>
  </si>
  <si>
    <t>061_F331_Production, transmission and distribution of electricity</t>
  </si>
  <si>
    <t>05031_E111_Silk reeling, spinning, chemical fibers and twisting and bulky yarns</t>
  </si>
  <si>
    <t>062_F341_Production and distribution of gas</t>
  </si>
  <si>
    <t>05032_E112_Woven fabrics</t>
  </si>
  <si>
    <t>063_F351_Heat supply</t>
  </si>
  <si>
    <t>05033_E113_Knit fabrics</t>
  </si>
  <si>
    <t>064_F36a_Collection, purification and distribution of water, and sewage collection, processing and disposal</t>
  </si>
  <si>
    <t>05034_E114_Dyed and finished textiles</t>
  </si>
  <si>
    <t>05035_E115_Rope, netting, lace and crude textile products</t>
  </si>
  <si>
    <t>071_G37_COMMUNICATIONS</t>
  </si>
  <si>
    <t>05036_E11a_Textile apparel and accessories</t>
  </si>
  <si>
    <t>072_G38_BROADCASTING</t>
  </si>
  <si>
    <t>05037_E119_Miscellaneous textile products</t>
  </si>
  <si>
    <t>073_G39_INFORMATION SERVICES</t>
  </si>
  <si>
    <t>074_G40_SERVICES INCIDENTAL TO INTERNET</t>
  </si>
  <si>
    <t>05041_E121_Sawing, planing and wood products</t>
  </si>
  <si>
    <t>075_G41_VIDEO PICTURE INFORMATION, SOUND INFORMATION, CHARACTER INFORMATION PRODUCTION AND DISTRIBUTION</t>
  </si>
  <si>
    <t>05042_E122_Millwork, plywood and prefabricated structural wood products</t>
  </si>
  <si>
    <t>05043_E123_Wooden, bamboo and rattan containers</t>
  </si>
  <si>
    <t>081_H42_RAILWAY TRANSPORT</t>
  </si>
  <si>
    <t>05044_E129_Miscellaneous manufacture of wood products, including bamboo and rattan</t>
  </si>
  <si>
    <t>082_H43_ROAD PASSENGER TRANSPORT</t>
  </si>
  <si>
    <t>083_H44_ROAD FREIGHT TRANSPORT</t>
  </si>
  <si>
    <t>05051_E131_Furniture</t>
  </si>
  <si>
    <t>084_H45_WATER TRANSPORT</t>
  </si>
  <si>
    <t>05052_E133_Fixtures</t>
  </si>
  <si>
    <t>085_H46_AIR TRANSPORT</t>
  </si>
  <si>
    <t>05053_E13a_Miscellaneous furniture and fixtures</t>
  </si>
  <si>
    <t>086_H47_WAREHOUSING</t>
  </si>
  <si>
    <t>087_H48_SERVICES INCIDENTAL TO TRANSPORT</t>
  </si>
  <si>
    <t>05061_E14a_Pulp and paper</t>
  </si>
  <si>
    <t>088_H49_POSTAL SERVICES, INCLUDING MAIL DELIVER</t>
  </si>
  <si>
    <t>05062_E145_Paper containers</t>
  </si>
  <si>
    <t>05063_E14c_Miscellaneous pulp, paper and paper products</t>
  </si>
  <si>
    <t>0911_I501_Wholesale trade, general merchandise</t>
  </si>
  <si>
    <t>05071_E151_Printing</t>
  </si>
  <si>
    <t>0912_I511 to I513_Wholesale trade (textile and apparel)</t>
  </si>
  <si>
    <t>05072_E153_Bookbinding and finishing</t>
  </si>
  <si>
    <t>0913_I521, I522_Wholesale trade (food and beverages)</t>
  </si>
  <si>
    <t>05073_E15a_Services related to printing</t>
  </si>
  <si>
    <t>0914_I531 to I536_Wholesale trade (building materials, minerals and metals, etc.)</t>
  </si>
  <si>
    <t>0915_I542 to I54a_Wholesale trade (machinery and equipment)</t>
  </si>
  <si>
    <t>05081_E161_Chemical fertilizers</t>
  </si>
  <si>
    <t>0916_I551to I559_Other products not elsewhere classified</t>
  </si>
  <si>
    <t>05082_E16a_Industrial chemicals</t>
  </si>
  <si>
    <t>092_I56_RETAIL TRADE, GENERAL MERCHANDISE</t>
  </si>
  <si>
    <t>05083_E164_Oil and fat products, soaps, synthetic detergents, surface-active agents and paints</t>
  </si>
  <si>
    <t>093_I57_RETAIL TRADE (WOVEN FABRICS, APPAREL, APPAREL ACCESSORIES AND NOTIONS)</t>
  </si>
  <si>
    <t>05084_E165_Medicines</t>
  </si>
  <si>
    <t>094_I58_RETAIL TRADE (FOOD AND BEVERAGE)</t>
  </si>
  <si>
    <t>05085_E166_Toiletries, toothpaste and toilet preparations</t>
  </si>
  <si>
    <t>095_I59_RETAIL TRADE (MACHINERY AND EQUIPMENT)</t>
  </si>
  <si>
    <t>05086_E169_Miscellaneous chemical and allied products</t>
  </si>
  <si>
    <t>096_I60_MISCELLANEOUS RETAIL TRADE</t>
  </si>
  <si>
    <t>05091_E171_Petroleum refining</t>
  </si>
  <si>
    <t>101_J62a_Banking</t>
  </si>
  <si>
    <t>05092_E17a_Miscellaneous petroleum and coal products</t>
  </si>
  <si>
    <t>102_J63a_Financial institutions for cooperative organizations</t>
  </si>
  <si>
    <t>103_J64a_Non-deposit money corporations</t>
  </si>
  <si>
    <t>05101_E18a_Manufacture of plastic products, except otherwise classified</t>
  </si>
  <si>
    <t>104_J65a_Financial products transaction dealers and futures commodity transaction dealers</t>
  </si>
  <si>
    <t>105_J67a_Insurance institutions, including insurance agents, brokers and services</t>
  </si>
  <si>
    <t>05111_E191_Tires and inner tubes</t>
  </si>
  <si>
    <t>05112_E192_Rubber and plastic footwear and its findings</t>
  </si>
  <si>
    <t>111_K68_REAL ESTATE</t>
  </si>
  <si>
    <t>05113_E19a_Miscellaneous rubber products</t>
  </si>
  <si>
    <t>1111_K68a_Real estate agencies</t>
  </si>
  <si>
    <t>1112_K69a_Real estate lessors and managers, except otherwise classified</t>
  </si>
  <si>
    <t>05121_E20a_Leather footwear, and cut stock and findings for boots and shoes</t>
  </si>
  <si>
    <t>1113_K692_House and room lessors</t>
  </si>
  <si>
    <t>05122_E20c_Baggage, handbags and small cases</t>
  </si>
  <si>
    <t>1114_K693_Automobile parking</t>
  </si>
  <si>
    <t>05123_E20d_Miscellaneous leather products and fur skins</t>
  </si>
  <si>
    <t>112_K70_GOODS RENTAL AND LEASING</t>
  </si>
  <si>
    <t>05131_E211_Glass and its products</t>
  </si>
  <si>
    <t>121_L71_SCIENTIFIC AND DEVELOPMENT RESEARCH INSTITUTES</t>
  </si>
  <si>
    <t>05132_E212_Cement and its products</t>
  </si>
  <si>
    <t>122_L72_PROFESSIONAL SERVICES, N.E.C.</t>
  </si>
  <si>
    <t>05133_E213_Clay products for construction, except those of pottery</t>
  </si>
  <si>
    <t>123_L73_ADVERTISING</t>
  </si>
  <si>
    <t>05134_E214_Pottery and related products</t>
  </si>
  <si>
    <t>124_L74_TECHNICAL SERVICES, N.E.C.</t>
  </si>
  <si>
    <t>05135_E21a_Miscellaneous ceramic, stone and clay products</t>
  </si>
  <si>
    <t>131_M75_ACCOMMODATIONS</t>
  </si>
  <si>
    <t>05141_E22a_Manufacture of iron and steel</t>
  </si>
  <si>
    <t>132_M76_EATING AND DRINKING PLACES</t>
  </si>
  <si>
    <t>133_M77_FOOD TAKE OUT AND DELIVERY SERVICES</t>
  </si>
  <si>
    <t>05151_E23a_Manufacture of non-ferrous metals and products</t>
  </si>
  <si>
    <t>141_N78_LAUNDRY, BEAUTY AND BATH SERVICES</t>
  </si>
  <si>
    <t>05161_E24a_Manufacture of fabricated metal products</t>
  </si>
  <si>
    <t>142_N79_MISCELLANEOUS LIVING-RELATED AND PERSONAL SERVICES</t>
  </si>
  <si>
    <t>143_N80_SERVICES FOR AMUSEMENT AND RECREATION</t>
  </si>
  <si>
    <t>05171_E251_Boilers, engines and turbines</t>
  </si>
  <si>
    <t>05172_E252_Pumps and compressors</t>
  </si>
  <si>
    <t>151_O81_SCHOOL EDUCATION</t>
  </si>
  <si>
    <t>05173_E253_General industry machinery and equipment</t>
  </si>
  <si>
    <t>152_O82_MISCELLANEOUS EDUCATION, LEARNING SUPPORT</t>
  </si>
  <si>
    <t>05174_E259_Miscellaneous general-purpose machinery and machine parts</t>
  </si>
  <si>
    <t>161_P83_MEDICAL AND OTHER HEALTH SERVICES</t>
  </si>
  <si>
    <t>05181_E26a_Machinery and equipment for agriculture, construction and mining</t>
  </si>
  <si>
    <t>162_P84_PUBLIC HEALTH AND HYGIENE</t>
  </si>
  <si>
    <t>05182_E264_Daily lives industry machinery</t>
  </si>
  <si>
    <t>163_P85_SOCIAL INSURANCE, SOCIAL WELFARE AND CARE SERVICES</t>
  </si>
  <si>
    <t>05183_E265_Basic material industry machinery</t>
  </si>
  <si>
    <t>1631_P85a_Social insurance organizations and welfare offices</t>
  </si>
  <si>
    <t>05184_E266_Metalworking machinery and its equipment</t>
  </si>
  <si>
    <t>1632_P853_Child welfare services</t>
  </si>
  <si>
    <t>05185_E267_Semiconductor and flat-panel display manufacturing equipment</t>
  </si>
  <si>
    <t>1633_P85n_Welfare services for the aged and care services, except home-visit care services</t>
  </si>
  <si>
    <t>05186_E26c_Miscellaneous production machinery and machine parts</t>
  </si>
  <si>
    <t>1634_P855_Welfare services for disabled persons</t>
  </si>
  <si>
    <t>1635_P85p_Home-visit care services</t>
  </si>
  <si>
    <t>05191_E27a_Office, service industry and amusement machines</t>
  </si>
  <si>
    <t>1636_P859_Miscellaneous social insurance, social welfare and care services</t>
  </si>
  <si>
    <t>05192_E274_Medical instruments and apparatus, and medical supplies</t>
  </si>
  <si>
    <t>05193_E275_Optical instruments and apparatus, and lenses</t>
  </si>
  <si>
    <t>171_Q86_POSTAL SERVICES</t>
  </si>
  <si>
    <t>05194_E27c_Miscellaneous business oriented machinery</t>
  </si>
  <si>
    <t>172_Q87_COOPERATIVE ASSOCIATIONS, N.E.C.</t>
  </si>
  <si>
    <t>05201_E28a_Electronic parts, devices and electronic circuits</t>
  </si>
  <si>
    <t>181_R88_WASTE DISPOSAL BUSINESS</t>
  </si>
  <si>
    <t>182_R89_AUTOMOBILE MAINTENANCE SERVICES</t>
  </si>
  <si>
    <t>05211_E29a_Electrical generating, transmission, distribution apparatus and industrial electrical apparatus</t>
  </si>
  <si>
    <t>183_R90_MACHINE, ETC. REPAIR SERVICES, EXCEPT OTHERWISE CLASSIFIED</t>
  </si>
  <si>
    <t>05212_E293_Household electric appliances</t>
  </si>
  <si>
    <t>184_R91_EMPLOYMENT AND WORKER DISPATCHING SERVICES</t>
  </si>
  <si>
    <t>05213_E296_Electronic equipment</t>
  </si>
  <si>
    <t>185_R92_MISCELLANEOUS BUSINESS SERVICES</t>
  </si>
  <si>
    <t>05214_E297_Electric measuring instruments</t>
  </si>
  <si>
    <t>186_R93_POLITICAL, BUSINESS AND CULTURAL ORGANIZATIONS</t>
  </si>
  <si>
    <t>05215_E29c_Miscellaneous electrical machinery equipment and supplies</t>
  </si>
  <si>
    <t>187_R94_RELIGION</t>
  </si>
  <si>
    <t>188_R95_MISCELLANEOUS SERVICES</t>
  </si>
  <si>
    <t>05221_E301_Communication equipment and related products</t>
  </si>
  <si>
    <t>189_R96_FOREIGN GOVERNMENTS AND INTERNATIONAL AGENCIES IN JAPAN</t>
  </si>
  <si>
    <t>05222_E302_Image and audio equipment</t>
  </si>
  <si>
    <t>05223_E303_Electronic data processing machines, digital and hybrid computer, and peripheral equipment</t>
  </si>
  <si>
    <t>191_S97_NATIONAL GOVERNMENT SERVICES</t>
  </si>
  <si>
    <t>192_S98_LOCAL GOVERNMENT SERVICES</t>
  </si>
  <si>
    <t>05231_E311_Motor vehicles, parts and accessories</t>
  </si>
  <si>
    <t>05232_E312_Railroad vehicles and parts</t>
  </si>
  <si>
    <t>05233_E313_Shipbuilding and repairing, and marine engines</t>
  </si>
  <si>
    <t>05234_E314_Aircraft and parts</t>
  </si>
  <si>
    <t>05235_E31a_Miscellaneous transportation equipment</t>
  </si>
  <si>
    <t>05241_E32a_Costume jewelry and costume accessories, including precious metals and jewelry</t>
  </si>
  <si>
    <t>05242_E323_Watches, clocks, clockwork-operated devices and parts</t>
  </si>
  <si>
    <t>05243_E324_Musical instruments</t>
  </si>
  <si>
    <t>05244_E325_Toys and sporting goods</t>
  </si>
  <si>
    <t>05245_E32c_Manufacturing industries, n.e.c.</t>
  </si>
  <si>
    <t>061_F33_ELECTRICITY, GAS, HEAT SUPPLY AND WATER</t>
  </si>
  <si>
    <t>0611_F331_Production, transmission and distribution of electricity</t>
  </si>
  <si>
    <t>0612_F341_Production and distribution of gas</t>
  </si>
  <si>
    <t>0613_F351_Heat supply</t>
  </si>
  <si>
    <t>0614_F36a_Collection, purification and distribution of water, and sewage collection, processing and disposal</t>
  </si>
  <si>
    <t>0711_G37a_Telecommunications</t>
  </si>
  <si>
    <t>0712_G373_Services incidental to telecommunications</t>
  </si>
  <si>
    <t>0721_G38a_Broadcasting</t>
  </si>
  <si>
    <t>0731_G391_Computer programming and other software services</t>
  </si>
  <si>
    <t>0732_G392_Data processing and information services</t>
  </si>
  <si>
    <t>0741_G401_Services incidental to internet</t>
  </si>
  <si>
    <t>0751_G41a_Video picture, sound information production and distribution</t>
  </si>
  <si>
    <t>0752_G413_Newspaper publishers</t>
  </si>
  <si>
    <t>0753_G414_Publishers, except newspapers</t>
  </si>
  <si>
    <t>0754_G415_Commercial art and graphic design</t>
  </si>
  <si>
    <t>0755_G416_Services incidental to video picture information, sound information, character information production and distribution</t>
  </si>
  <si>
    <t>0811_H421_Railway transport</t>
  </si>
  <si>
    <t>0821_H43a_Road passenger transport</t>
  </si>
  <si>
    <t>0831_H44a_Road freight transport</t>
  </si>
  <si>
    <t>0841_H45a_Water transport</t>
  </si>
  <si>
    <t>0851_H46a_Air transport</t>
  </si>
  <si>
    <t>0861_H47a_Warehousing</t>
  </si>
  <si>
    <t>0871_H48a_Services incidental to transport</t>
  </si>
  <si>
    <t>0881_H491_Postal services, including mail delivery</t>
  </si>
  <si>
    <t>09101_I501_Wholesale trade, general merchandise</t>
  </si>
  <si>
    <t>09102_I511_Textile products (except apparel, apparel accessories and notions)</t>
  </si>
  <si>
    <t>09103_I512_Apparel</t>
  </si>
  <si>
    <t>09104_I513_Apparel accessories and notions</t>
  </si>
  <si>
    <t>09105_I521_Agricultural, livestock and aquatic products</t>
  </si>
  <si>
    <t>09106_I522_Food and beverages</t>
  </si>
  <si>
    <t>09107_I531_Building materials</t>
  </si>
  <si>
    <t>09108_I532_Chemicals and related products</t>
  </si>
  <si>
    <t>09109_I533_Petroleum and minerals</t>
  </si>
  <si>
    <t>09110_I53a_Metal materials</t>
  </si>
  <si>
    <t>09111_I536_Recycled material</t>
  </si>
  <si>
    <t>09112_I542_Motor vehicles</t>
  </si>
  <si>
    <t>09113_I543_Electrical machinery, equipment and supplies</t>
  </si>
  <si>
    <t>09114_I54a_Miscellaneous machinery and equipment</t>
  </si>
  <si>
    <t>09115_I551_Furniture, fixtures and house furnishings</t>
  </si>
  <si>
    <t>09116_I552_Medicines and toiletries</t>
  </si>
  <si>
    <t>09117_I553_Paper and paper products</t>
  </si>
  <si>
    <t>09118_I559_Miscellaneous wholesale trade</t>
  </si>
  <si>
    <t>0921_I56a_Retail trade, general merchandise</t>
  </si>
  <si>
    <t>0931_I571_Dry goods, cloth and bedding stores</t>
  </si>
  <si>
    <t>0932_I57a_Men's, ladies' and children's clothing stores</t>
  </si>
  <si>
    <t>0933_I574_Footwear stores</t>
  </si>
  <si>
    <t>0934_I579_Miscellaneous woven fabrics, apparel, apparel accessories and notions stores</t>
  </si>
  <si>
    <t>0941_I581_Grocery stores</t>
  </si>
  <si>
    <t>0942_I582_Vegetable and fruit stores</t>
  </si>
  <si>
    <t>0943_I583_Meat and poultry stores</t>
  </si>
  <si>
    <t>0944_I584_Fresh fish stores</t>
  </si>
  <si>
    <t>0945_I585_Liquor stores</t>
  </si>
  <si>
    <t>0946_I586_Confectioneries and bakeries</t>
  </si>
  <si>
    <t>0947_I58n_Delicatessen stores</t>
  </si>
  <si>
    <t>0948_I58p_Miscellaneous food and beverage stores</t>
  </si>
  <si>
    <t>0951_I591_Motor vehicles</t>
  </si>
  <si>
    <t>0952_I592_Bicycles</t>
  </si>
  <si>
    <t>0953_I593_Machinery and equipment stores, except motor vehicles and bicycles</t>
  </si>
  <si>
    <t>0961_I601_Furniture, fixture and "Tatami" mat stores</t>
  </si>
  <si>
    <t>0962_I602_Household utensil stores</t>
  </si>
  <si>
    <t>0963_I603_Medicine and toiletry stores</t>
  </si>
  <si>
    <t>0964_I605_Fuel stores</t>
  </si>
  <si>
    <t>0965_I606_Book and stationery stores</t>
  </si>
  <si>
    <t>0966_I607_Sporting goods, toy, amusement goods and musical instrument stores</t>
  </si>
  <si>
    <t>0967_I608_Camera, watch and spectacles stores</t>
  </si>
  <si>
    <t>0968_I60a_Stores, n.e.c.</t>
  </si>
  <si>
    <t>101_J62_FINANCE AND INSURANCE</t>
  </si>
  <si>
    <t>1011_J62a_Banking</t>
  </si>
  <si>
    <t>1012_J63a_Financial institutions for cooperative organizations</t>
  </si>
  <si>
    <t>1013_J64a_Non-deposit money corporations</t>
  </si>
  <si>
    <t>1014_J65a_Financial products transaction dealers and futures commodity transaction dealers</t>
  </si>
  <si>
    <t>1015_J67a_Insurance institutions, including insurance agents, brokers and services</t>
  </si>
  <si>
    <t>1121_K70a_Goods rental and leasing</t>
  </si>
  <si>
    <t>1211_L71a_Scientific and development research institutes</t>
  </si>
  <si>
    <t>1221_L721_Lawyers' and patent attorneys' offices</t>
  </si>
  <si>
    <t>1222_L722_Notaries public's, judicial scriveners' and land and house surveyors' offices</t>
  </si>
  <si>
    <t>1223_L723_Administrative scriveners' offices</t>
  </si>
  <si>
    <t>1224_L724_Certified public accountants' and certified tax accountants' offices</t>
  </si>
  <si>
    <t>1225_L725_Certified social insurance and labor consultants' offices</t>
  </si>
  <si>
    <t>1226_L726_Design services</t>
  </si>
  <si>
    <t>1227_L728_Business consultants and pure holding companies</t>
  </si>
  <si>
    <t>1228_L72a_Miscellaneous professional services</t>
  </si>
  <si>
    <t>1231_L731_Advertising</t>
  </si>
  <si>
    <t>1241_L741_Veterinary services</t>
  </si>
  <si>
    <t>1242_L742_Engineering and architectural services</t>
  </si>
  <si>
    <t>1243_L743_Mechanical design services</t>
  </si>
  <si>
    <t>1244_L744_Commodity inspection and non-destructive testing services</t>
  </si>
  <si>
    <t>1245_L746_Photographic services</t>
  </si>
  <si>
    <t>1246_L74a_Miscellaneous technical services</t>
  </si>
  <si>
    <t>1311_M75a_Accommodations</t>
  </si>
  <si>
    <t>1321_M76a_Eating places (restaurants, "Soba" and "Sushi")</t>
  </si>
  <si>
    <t>1322_M76c_Drinking houses, beer halls, bars, cabarets and night clubs</t>
  </si>
  <si>
    <t>1323_M767_Coffee shops</t>
  </si>
  <si>
    <t>1324_M769_Miscellaneous eating and drinking places</t>
  </si>
  <si>
    <t>1331_M771_Food take out services</t>
  </si>
  <si>
    <t>1332_M772_Food delivery services</t>
  </si>
  <si>
    <t>1411_N781_Laundries</t>
  </si>
  <si>
    <t>1412_N782_Barbershops</t>
  </si>
  <si>
    <t>1413_N783_Hair-dressing and beauty salon</t>
  </si>
  <si>
    <t>1414_N78a_Bathhouses</t>
  </si>
  <si>
    <t>1415_N789_Miscellaneous laundry, beauty and bath services</t>
  </si>
  <si>
    <t>1421_N791_Travel agency</t>
  </si>
  <si>
    <t>1422_N792_Domestic services</t>
  </si>
  <si>
    <t>1423_N793_Garment sewing services and repairs</t>
  </si>
  <si>
    <t>1424_N79a_Crematories and graveyard custodians, and ceremonial occasions</t>
  </si>
  <si>
    <t>1425_N79c_Living-related and personal services, n.e.c.</t>
  </si>
  <si>
    <t>1431_N80a_Performances (except otherwise classified), theatrical companies</t>
  </si>
  <si>
    <t>1432_N803_Bicycle, horse, motorcar and motorboat race track operations and companies</t>
  </si>
  <si>
    <t>1433_N80c_Sports facilities, public gardens and amusement parks</t>
  </si>
  <si>
    <t>1434_N806_Amusement and recreation facilities</t>
  </si>
  <si>
    <t>1435_N809_Miscellaneous amusement and recreation services</t>
  </si>
  <si>
    <t>1511_O81a_School education, except special training schools and miscellaneous schools</t>
  </si>
  <si>
    <t>1512_O817_Specialized training colleges and miscellaneous schools</t>
  </si>
  <si>
    <t>1513_O818_School education support institutions</t>
  </si>
  <si>
    <t>1521_O821_Social education</t>
  </si>
  <si>
    <t>1522_O822_Vocational and educational support facilities</t>
  </si>
  <si>
    <t>1523_O823_Supplementary tutorial schools</t>
  </si>
  <si>
    <t>1524_O824_Instruction services for arts, culture and technicals</t>
  </si>
  <si>
    <t>1525_O829_Education, learning support, n.e.c.</t>
  </si>
  <si>
    <t>1611_P831_Hospitals</t>
  </si>
  <si>
    <t>1612_P832_Clinics of medical practitioners</t>
  </si>
  <si>
    <t>1613_P833_Dental clinics</t>
  </si>
  <si>
    <t>1614_P835_Other health practitioners</t>
  </si>
  <si>
    <t>1615_P83a_Miscellaneous medical and other health services</t>
  </si>
  <si>
    <t>1621_P84a_Public health centers and health consultation offices</t>
  </si>
  <si>
    <t>1622_P849_Other public health and hygiene</t>
  </si>
  <si>
    <t>1711_Q86a_Postal services</t>
  </si>
  <si>
    <t>1721_Q87a_Cooperative associations, n.e.c.</t>
  </si>
  <si>
    <t>1811_R88a_Waste disposal business</t>
  </si>
  <si>
    <t>1821_R891_Automobile maintenance services</t>
  </si>
  <si>
    <t>1831_R901_Machine repair shops, except electrical machinery, apparatus, appliances and supplies</t>
  </si>
  <si>
    <t>1832_R902_Electrical machinery, apparatus, appliances and supplies repair shop</t>
  </si>
  <si>
    <t>1833_R90a_Miscellaneous repair services</t>
  </si>
  <si>
    <t>1841_R911_Employment services</t>
  </si>
  <si>
    <t>1842_R912_Worker dispatching services</t>
  </si>
  <si>
    <t>1851_R922_Building maintenance services</t>
  </si>
  <si>
    <t>1852_R923_Guard services</t>
  </si>
  <si>
    <t>1853_R92a_Business services, n.e.c.</t>
  </si>
  <si>
    <t>1861_R93a_Political, business and cultural organizations</t>
  </si>
  <si>
    <t>1871_R94a_Religion</t>
  </si>
  <si>
    <t>1881_R95a_Miscellaneous services</t>
  </si>
  <si>
    <t>1891_R96a_Foreign governments and international agencies in Japan</t>
  </si>
  <si>
    <t>1911_S97a_National government services</t>
  </si>
  <si>
    <t>1921_S981_Prefectural government offices</t>
  </si>
  <si>
    <t>1922_S982_City, ward, town and village offices</t>
  </si>
  <si>
    <t>201_T99_INDUSTRIES UNABLE TO CLASSIFY</t>
  </si>
  <si>
    <t>2011_T999_Industries unable to classify</t>
  </si>
  <si>
    <t>（27）　Occupation</t>
    <phoneticPr fontId="12"/>
  </si>
  <si>
    <t>（302 Items）</t>
  </si>
  <si>
    <t>（82 Items）</t>
  </si>
  <si>
    <t>（32 Items）</t>
  </si>
  <si>
    <t>01_A_ADMINISTRATIVE AND MANAGERIAL WORKERS</t>
  </si>
  <si>
    <t>011_A01_MANAGEMENT GOVERNMENT OFFICIALS</t>
  </si>
  <si>
    <t>02_B_PROFESSIONAL AND ENGINEERING WORKERS</t>
  </si>
  <si>
    <t>0111_A01a_Management government officials</t>
  </si>
  <si>
    <t>012_A02_OFFICERS OF COMPANIES AND ORGANIZATIONS</t>
  </si>
  <si>
    <t>021_Of which B06_ENGINEERS</t>
  </si>
  <si>
    <t>03_C_CLERICAL WORKERS</t>
  </si>
  <si>
    <t>013_A03_OTHER ADMINISTRATIVE AND MANAGERIAL WORKERS</t>
  </si>
  <si>
    <t>022_Of which B12_HEALTH CARE WORKERS</t>
  </si>
  <si>
    <t>04_D_SALES WORKERS</t>
  </si>
  <si>
    <t>0121_A021_Company officers</t>
  </si>
  <si>
    <t>023_Of which B16_SOCIAL WELFARE SPECIALIST PROFESSIONALS</t>
  </si>
  <si>
    <t>05_E_SERVICE WORKERS</t>
  </si>
  <si>
    <t>0122_A02a_Officers of other corporations, organizations</t>
  </si>
  <si>
    <t>0201_B05_RESEARCHERS</t>
  </si>
  <si>
    <t>024_Of which B19_TEACHERS</t>
  </si>
  <si>
    <t>06_F_SECURITY WORKERS</t>
  </si>
  <si>
    <t>0202_B06_ENGINEERS</t>
  </si>
  <si>
    <t>07_G_AGRICULTURE, FORESTRY AND FISHERY WORKERS</t>
  </si>
  <si>
    <t>07_H_MANUFACTURING PROCESS WORKERS</t>
  </si>
  <si>
    <t>0131_A03a_Administrative and managerial workers of corporations and organizations</t>
  </si>
  <si>
    <t>02021_B10a to B10c_Data processing engineers</t>
  </si>
  <si>
    <t>08_H_MANUFACTURING PROCESS WORKERS</t>
  </si>
  <si>
    <t>08_I_TRANSPORT AND MACHINE OPERATION WORKERS</t>
  </si>
  <si>
    <t>0132_A049_Administrative and managerial workers not classified elsewhere</t>
  </si>
  <si>
    <t>02022_B06a to B09a, B11a_Other engineers</t>
  </si>
  <si>
    <t>041_D32_MERCHANDISE SALES WORKERS</t>
  </si>
  <si>
    <t>09_I_TRANSPORT AND MACHINE OPERATION WORKERS</t>
  </si>
  <si>
    <t>09_J_CONSTRUCTION AND MINING WORKERS</t>
  </si>
  <si>
    <t>0203_B12_HEALTH CARE WORKERS</t>
  </si>
  <si>
    <t>042_D33_QUASI-SALES WORKERS</t>
  </si>
  <si>
    <t>10_J_CONSTRUCTION AND MINING WORKERS</t>
  </si>
  <si>
    <t>10_K_CARRYING, CLEANING, PACKAGING, AND RELATED WORKERS</t>
  </si>
  <si>
    <t>02031_B121_Doctors</t>
  </si>
  <si>
    <t>043_D34_SALES WORKERS</t>
  </si>
  <si>
    <t>11_K_CARRYING, CLEANING, PACKAGING, AND RELATED WORKERS</t>
  </si>
  <si>
    <t>02011_B051_Natural science researchers</t>
  </si>
  <si>
    <t>02032_B133_Nurses (including assistant nurses)</t>
  </si>
  <si>
    <t>12_L_WORKERS NOT CLASSIFIABLE BY OCCUPATION</t>
  </si>
  <si>
    <t>02012_B052_Humanities, social science, and other researchers</t>
  </si>
  <si>
    <t>02033_B122 to B132, B141 to B15a_Other health care workers</t>
  </si>
  <si>
    <t>051_Of which E35_DOMESTIC SUPPORT SERVICE WORKERS</t>
  </si>
  <si>
    <t>0204_B16_SOCIAL WELFARE SPECIALIST PROFESSIONALS</t>
  </si>
  <si>
    <t>052_Of which E36_CARE SERVICE WORKERS</t>
  </si>
  <si>
    <t>020201_B06a_Agriculture, forestry, fishery and food engineers</t>
  </si>
  <si>
    <t>0205_B17_LEGAL WORKERS</t>
  </si>
  <si>
    <t>053_Of which E37_HEALTHCARE SERVICE WORKERS</t>
  </si>
  <si>
    <t>020202_B07a_Electrical, electronic, telecommunications engineers (except communication network engineers)</t>
  </si>
  <si>
    <t>0206_B18_MANAGEMENT, FINANCE, AND INSURANCE PROFESSIONALS</t>
  </si>
  <si>
    <t>054_Of which E38_DOMESTIC HYGIENE SERVICE WORKERS</t>
  </si>
  <si>
    <t>020203_B07c_Machinery engineers</t>
  </si>
  <si>
    <t>0207_B19_TEACHERS</t>
  </si>
  <si>
    <t>055_Of which E39_FOOD AND DRINK PREPARATORY WORKERS</t>
  </si>
  <si>
    <t>020204_B07d_Transportation equipment engineers</t>
  </si>
  <si>
    <t>0208_B20_WORKERS IN RELIGION</t>
  </si>
  <si>
    <t>056_Of which E40_CUSTOMER SERVICE WORKERS</t>
  </si>
  <si>
    <t>020205_B07e_Metal engineers</t>
  </si>
  <si>
    <t>0209_B21_AUTHORS, JOURNALISTS, EDITORS</t>
  </si>
  <si>
    <t>020206_B07f_Chemical engineers</t>
  </si>
  <si>
    <t>0210_B22_ARTISTS, DESIGNERS, PHOTOGRAPHERS, FILM OPERATORS</t>
  </si>
  <si>
    <t>020207_B091_Architectural engineers</t>
  </si>
  <si>
    <t>0211_B23_MUSICIANS, STAGE DESIGNERS</t>
  </si>
  <si>
    <t>071_H49_PRODUCT MANUFACTURING AND PROCESSING WORKERS (METAL PRODUCTS)</t>
  </si>
  <si>
    <t>020208_B09a_Civil engineers and surveyors</t>
  </si>
  <si>
    <t>0212_B24_OTHER SPECIALIST PROFESSIONALS</t>
  </si>
  <si>
    <t>081_H49_PRODUCT MANUFACTURING AND PROCESSING WORKERS (METAL PRODUCTS)</t>
  </si>
  <si>
    <t>072_H50_PRODUCT MANUFACTURING AND PROCESSING WORKERS (EXCEPT METAL PRODUCTS)</t>
  </si>
  <si>
    <t>020209_B10a_System consultants and designers</t>
  </si>
  <si>
    <t>082_H50_PRODUCT MANUFACTURING AND PROCESSING WORKERS (EXCEPT METAL PRODUCTS)</t>
  </si>
  <si>
    <t>073_H51, H55_Machine assembly workers, machine maintenance and repair workers</t>
  </si>
  <si>
    <t>020210_B104_Software creators</t>
  </si>
  <si>
    <t>031_C25_GENERAL CLERICAL WORKERS</t>
  </si>
  <si>
    <t>083_H51, H55_Machine assembly workers, machine maintenance and repair workers</t>
  </si>
  <si>
    <t>074_H56, H58_Product inspection workers, machine inspection workers</t>
  </si>
  <si>
    <t>020211_B10c_Other data processing and communication engineers</t>
  </si>
  <si>
    <t>032_C26_ACCOUNTANCY CLERKS</t>
  </si>
  <si>
    <t>084_H56, H58_Product inspection workers, machine inspection workers</t>
  </si>
  <si>
    <t>075_H59_MANUFACTURING-RELATED AND QUASI-MANUFACTURING WORKERS</t>
  </si>
  <si>
    <t>020212_B11a_Other engineers</t>
  </si>
  <si>
    <t>033_C27_PRODUCTION-RELATED CLERICAL WORKERS</t>
  </si>
  <si>
    <t>085_H59_MANUFACTURING-RELATED AND QUASI-MANUFACTURING WORKERS</t>
  </si>
  <si>
    <t>034_C28_SALES CLERKS</t>
  </si>
  <si>
    <t>020301_B121_Doctors</t>
  </si>
  <si>
    <t>035_C29_OUTDOOR SERVICE WORKERS</t>
  </si>
  <si>
    <t>091_Of which J65, J67_Construction and civil engineering workers, electric construction workers</t>
  </si>
  <si>
    <t>020302_B122_Dental surgeons</t>
  </si>
  <si>
    <t>036_C30_TRANSPORT AND POST CLERICAL WORKERS</t>
  </si>
  <si>
    <t>101_Of which J65, J67_Construction and civil engineering workers, electric construction workers</t>
  </si>
  <si>
    <t>020303_B123_Veterinary surgeons</t>
  </si>
  <si>
    <t>037_C31_OFFICE APPLIANCE OPERATORS</t>
  </si>
  <si>
    <t>020304_B124_Pharmacists</t>
  </si>
  <si>
    <t>020305_B131_Public health nurses</t>
  </si>
  <si>
    <t>020306_B132_Midwives</t>
  </si>
  <si>
    <t>020307_B133_Nurses (including assistant nurses)</t>
  </si>
  <si>
    <t>020308_B141_Diagnostic radiographers</t>
  </si>
  <si>
    <t>020309_B143_Clinical laboratory technicians</t>
  </si>
  <si>
    <t>051_E35_DOMESTIC SUPPORT SERVICE WORKERS</t>
  </si>
  <si>
    <t>020310_B144_Physiotherapists, occupational therapists</t>
  </si>
  <si>
    <t>052_E36_CARE SERVICE WORKERS</t>
  </si>
  <si>
    <t>020311_B145_Certified orthoptists, speech therapists</t>
  </si>
  <si>
    <t>053_E37_HEALTHCARE SERVICE WORKERS</t>
  </si>
  <si>
    <t>020312_B146_Dental hygienists</t>
  </si>
  <si>
    <t>054_E38_DOMESTIC HYGIENE SERVICE WORKERS</t>
  </si>
  <si>
    <t>020313_B147_Dental technicians</t>
  </si>
  <si>
    <t>055_E39_FOOD AND DRINK PREPARATORY WORKERS</t>
  </si>
  <si>
    <t>020314_B151_Nutritionists</t>
  </si>
  <si>
    <t>056_E40_CUSTOMER SERVICE WORKERS</t>
  </si>
  <si>
    <t>020315_B152_Masseurs, chiropractors, acupuncturists, moxacauterists and judo-orthopedists</t>
  </si>
  <si>
    <t>057_E41_RESIDENTIAL FACILITIES, OFFICE BUILDINGS AND OTHER MANAGEMENT PERSONNEL</t>
  </si>
  <si>
    <t>020316_B15a_Other health care workers</t>
  </si>
  <si>
    <t>058_E42_OTHER SERVICE WORKERS</t>
  </si>
  <si>
    <t>02041_B163_Childcare workers</t>
  </si>
  <si>
    <t>02042_B16a_Other social welfare specialist professionals</t>
  </si>
  <si>
    <t>071_G46_AGRICULTURE WORKERS</t>
  </si>
  <si>
    <t>072_G47_FORESTRY WORKERS</t>
  </si>
  <si>
    <t>02051_B17a_Judges, public prosecutors and attorneys</t>
  </si>
  <si>
    <t>073_G48_FISHERY WORKERS</t>
  </si>
  <si>
    <t>02052_B17c_Patent attorneys and judicial scriveners</t>
  </si>
  <si>
    <t>02053_B179_Other legal workers</t>
  </si>
  <si>
    <t>02061_B181_Certified public accountants</t>
  </si>
  <si>
    <t>0821_H50a_Chemical product manufacturing workers</t>
  </si>
  <si>
    <t>02062_B182_Licensed tax accountants</t>
  </si>
  <si>
    <t>0822_H50c_Ceramic, earth, and stone product manufacturing workers</t>
  </si>
  <si>
    <t>02063_B183_Certified social insurance and labor consultant</t>
  </si>
  <si>
    <t>0823_H50d_Food manufacturing workers</t>
  </si>
  <si>
    <t>02064_B18a_Other management, finance, and insurance professionals</t>
  </si>
  <si>
    <t>0824_H50e_Beverage and cigarette manufacturing workers</t>
  </si>
  <si>
    <t>0825_H50f_Spinning, weaving, apparel, and fiber product manufacturing workers</t>
  </si>
  <si>
    <t>02071_B191_Kindergarten teachers</t>
  </si>
  <si>
    <t>0826_H50g_Wooden and paper product manufacturing workers</t>
  </si>
  <si>
    <t>02072_B192_Elementary school teachers</t>
  </si>
  <si>
    <t>0827_H50h_Printing and bookbinding workers</t>
  </si>
  <si>
    <t>02073_B193_Junior high school teachers</t>
  </si>
  <si>
    <t>0828_H50i_Rubber, plastic product manufacturing workers</t>
  </si>
  <si>
    <t>02074_B19a_Senior high school teachers</t>
  </si>
  <si>
    <t>0829_H50j_Other product manufacturing and processing workers (except metal products)</t>
  </si>
  <si>
    <t>02075_B196_Special needs education school teachers</t>
  </si>
  <si>
    <t>083_H51_MACHINE ASSEMBLY WORKERS</t>
  </si>
  <si>
    <t>02076_B19c_University professors</t>
  </si>
  <si>
    <t>084_H55_MACHINE MAINTENANCE AND REPAIR WORKERS</t>
  </si>
  <si>
    <t>02077_B199_Other teachers</t>
  </si>
  <si>
    <t>085_H56_PRODUCT INSPECTION WORKERS</t>
  </si>
  <si>
    <t>086_H58_MACHINE INSPECTION WORKERS</t>
  </si>
  <si>
    <t>02081_B201_Workers in religion</t>
  </si>
  <si>
    <t>087_H59_MANUFACTURING-RELATED AND QUASI-MANUFACTURING WORKERS</t>
  </si>
  <si>
    <t>02091_B211_Authors</t>
  </si>
  <si>
    <t>091_I60_RAILWAY DRIVERS</t>
  </si>
  <si>
    <t>02092_B212_Journalists, editors</t>
  </si>
  <si>
    <t>092_I61_MOTOR VEHICLE DRIVERS</t>
  </si>
  <si>
    <t>093_I62_SHIP AND AIRCRAFT OPERATORS</t>
  </si>
  <si>
    <t>02101_B22a_Sculptors, painters and industrial artists</t>
  </si>
  <si>
    <t>094_I63_OTHER TRANSPORT WORKERS</t>
  </si>
  <si>
    <t>02102_B224_Designers</t>
  </si>
  <si>
    <t>095_I64_STATIONARY AND CONSTRUCTION MACHINERY OPERATORS</t>
  </si>
  <si>
    <t>02103_B225_Photographers, film operators</t>
  </si>
  <si>
    <t>101_J65_CONSTRUCTION AND CIVIL ENGINEERING WORKERS</t>
  </si>
  <si>
    <t>02111_B231_Musicians</t>
  </si>
  <si>
    <t>102_J67_ELECTRIC CONSTRUCTION WORKERS</t>
  </si>
  <si>
    <t>02112_B23a_Dancers, actors, directors and performers</t>
  </si>
  <si>
    <t>103_J69_MINE WORKERS</t>
  </si>
  <si>
    <t>02121_B24a_Librarians and curators</t>
  </si>
  <si>
    <t>111_K70_CARRYING WORKERS</t>
  </si>
  <si>
    <t>02122_B24n_Private tutors (for music)</t>
  </si>
  <si>
    <t>112_K71_CLEANING WORKERS</t>
  </si>
  <si>
    <t>02123_B24p_Private tutors (for dance, actor, direction, performance)</t>
  </si>
  <si>
    <t>113_K72_PACKAGING WORKERS</t>
  </si>
  <si>
    <t>02124_B24r_Private tutors (for sports)</t>
  </si>
  <si>
    <t>114_K73_OTHER CARRYING, CLEANING, PACKAGING, AND RELATED WORKERS</t>
  </si>
  <si>
    <t>02125_B24s_Private tutors (for study)</t>
  </si>
  <si>
    <t>02126_B24t_Private tutors (not classified elsewhere)</t>
  </si>
  <si>
    <t>02127_B245_Sports professionals</t>
  </si>
  <si>
    <t>02128_B246_Communication equipment operators</t>
  </si>
  <si>
    <t>02129_B24c_Specialist professionals not classified elsewhere</t>
  </si>
  <si>
    <t>0311_C25a_General affairs and human affairs workers</t>
  </si>
  <si>
    <t>0312_C254_Reception and guidance clerical workers</t>
  </si>
  <si>
    <t>0313_C256_Telephone receptionists</t>
  </si>
  <si>
    <t>0314_C257_Comprehensive clerical workers</t>
  </si>
  <si>
    <t>0315_C25c_Other general clerical workers</t>
  </si>
  <si>
    <t>0321_C26a_Accountancy clerks</t>
  </si>
  <si>
    <t>0331_C27a_Production-related clerical workers</t>
  </si>
  <si>
    <t>0341_C28a_Sales clerks</t>
  </si>
  <si>
    <t>0351_C291_Money collectors</t>
  </si>
  <si>
    <t>0352_C292_Investigators</t>
  </si>
  <si>
    <t>0353_C299_Other outdoor service workers</t>
  </si>
  <si>
    <t>0361_C30a_Transport clerical workers</t>
  </si>
  <si>
    <t>0362_C303_Post clerical workers</t>
  </si>
  <si>
    <t>0371_C311_Personal computer operators</t>
  </si>
  <si>
    <t>0372_C312_Data entry device operators</t>
  </si>
  <si>
    <t>0373_C31a_Other office appliance operators</t>
  </si>
  <si>
    <t>0411_D321_Retailers, retail manager</t>
  </si>
  <si>
    <t>0412_D322_Wholesalers, wholesale manager</t>
  </si>
  <si>
    <t>0413_D323_Shop assistants</t>
  </si>
  <si>
    <t>0414_D324_Home visit and mobile sales workers</t>
  </si>
  <si>
    <t>0415_D325_Recycled resources collection and wholesale workers</t>
  </si>
  <si>
    <t>0416_D326_Goods purchase canvassers</t>
  </si>
  <si>
    <t>0421_D331_Real estate agents and dealers</t>
  </si>
  <si>
    <t>0422_D332_Insurance agents and brokers</t>
  </si>
  <si>
    <t>0423_D33a_Other quasi-sales workers</t>
  </si>
  <si>
    <t>0431_D343_Medicine sales workers</t>
  </si>
  <si>
    <t>0432_D34a_Machinery, communication and system sales workers</t>
  </si>
  <si>
    <t>0433_D346_Finance and insurance sales workers</t>
  </si>
  <si>
    <t>0434_D347_Real estate sales workers</t>
  </si>
  <si>
    <t>0435_D34c_Other sales workers</t>
  </si>
  <si>
    <t>0511_E351_Housekeepers, home helpers</t>
  </si>
  <si>
    <t>0512_E359_Other domestic support service workers</t>
  </si>
  <si>
    <t>0521_E361_Care workers (medical and welfare facilities, etc.)</t>
  </si>
  <si>
    <t>0522_E362_Home visiting care workers</t>
  </si>
  <si>
    <t>0531_E371_Care assistants</t>
  </si>
  <si>
    <t>0532_E37a_Other healthcare service workers</t>
  </si>
  <si>
    <t>0541_E381_Hairdressers</t>
  </si>
  <si>
    <t>0542_E382_Beauticians</t>
  </si>
  <si>
    <t>0543_E383_Cosmetic service workers (except beauticians)</t>
  </si>
  <si>
    <t>0544_E384_Bath workers</t>
  </si>
  <si>
    <t>0545_E38a_Launderers and fullers</t>
  </si>
  <si>
    <t>0551_E391_Cooks</t>
  </si>
  <si>
    <t>0552_E392_Bartenders</t>
  </si>
  <si>
    <t>0561_E401_Restaurateurs, restaurant managers</t>
  </si>
  <si>
    <t>0562_E402_Japanese inn owners and managers</t>
  </si>
  <si>
    <t>0563_E40a_Food and drink service and personal assistance workers</t>
  </si>
  <si>
    <t>0564_E40c_Customer entertainment workers</t>
  </si>
  <si>
    <t>0565_E407_Service workers in places of entertainment, etc.</t>
  </si>
  <si>
    <t>0571_E41a_Condominiums, apartment buildings, lodging houses, hostel and dormitory management personnel</t>
  </si>
  <si>
    <t>0572_E413_Office building management personnel</t>
  </si>
  <si>
    <t>0573_E414_Car park management personnel</t>
  </si>
  <si>
    <t>0581_E421_Travel and tourist guides</t>
  </si>
  <si>
    <t>0582_E422_Left luggage handlers</t>
  </si>
  <si>
    <t>0583_E423_Commodity hire workers</t>
  </si>
  <si>
    <t>0584_E424_Advertisers</t>
  </si>
  <si>
    <t>0585_E425_Undertakers, crematorium workers</t>
  </si>
  <si>
    <t>0586_E429_Service workers not classified elsewhere</t>
  </si>
  <si>
    <t>061_F43_SECURITY WORKERS</t>
  </si>
  <si>
    <t>0611_F43a_Self-defense officials</t>
  </si>
  <si>
    <t>0612_F44a_Police officers and maritime safety officials</t>
  </si>
  <si>
    <t>0613_F44c_Prison guards and other judicial police staff</t>
  </si>
  <si>
    <t>0614_F452_Firefighters</t>
  </si>
  <si>
    <t>0615_F453_Security staff</t>
  </si>
  <si>
    <t>0616_F459_Other public security workers not classified elsewhere</t>
  </si>
  <si>
    <t>0711_G461_Crop farming workers</t>
  </si>
  <si>
    <t>0712_G462_Livestock farm workers</t>
  </si>
  <si>
    <t>0713_G463_Landscape gardeners, nursery workers</t>
  </si>
  <si>
    <t>0714_G469_Other agricultural workers</t>
  </si>
  <si>
    <t>0721_G471_Forest nursery workers</t>
  </si>
  <si>
    <t>0722_G472_Tree-felling, logging, and collecting workers</t>
  </si>
  <si>
    <t>0723_G479_Other forestry workers</t>
  </si>
  <si>
    <t>0731_G481_Fishery workers</t>
  </si>
  <si>
    <t>0732_G482_Ships' captains, navigation officers, chief engineers, engineers (fishing boats)</t>
  </si>
  <si>
    <t>0733_G483_Seaweed and shellfish harvesting workers</t>
  </si>
  <si>
    <t>0734_G484_Aquaculture workers</t>
  </si>
  <si>
    <t>0735_G489_Other fishery workers</t>
  </si>
  <si>
    <t>0811_H49a_Pig-iron forging, steelmaking, non-ferrous metal smelting workers</t>
  </si>
  <si>
    <t>0812_H49c_Cast metal manufacturing and forging workers</t>
  </si>
  <si>
    <t>0813_H49d_Metal machine tools workers</t>
  </si>
  <si>
    <t>0814_H49e_Metal press workers</t>
  </si>
  <si>
    <t>0815_H49f_Ironworkers, boilermakers</t>
  </si>
  <si>
    <t>0816_H49g_Sheet metal workers</t>
  </si>
  <si>
    <t>0817_H49h_Metal sculpture and plating workers</t>
  </si>
  <si>
    <t>0818_H49i_Metal welding and fusion cutting workers</t>
  </si>
  <si>
    <t>0819_H49j_Other product manufacturing and processing workers (metal products)</t>
  </si>
  <si>
    <t>0831_H51a_General-purpose, manufacturing, and business-use mechanical apparatus assembly workers</t>
  </si>
  <si>
    <t>0832_H51c_Electro-mechanical apparatus assembly workers</t>
  </si>
  <si>
    <t>0833_H51d_Automobile assembly workers</t>
  </si>
  <si>
    <t>0834_H51e_Transportation machinery assembly workers (except automobiles)</t>
  </si>
  <si>
    <t>0835_H51f_Weighing and measuring appliance, photo-optic mechanical apparatus assembly workers</t>
  </si>
  <si>
    <t>0841_H551_General-purpose, manufacturing, and business-use mechanical apparatus maintenance and repair workers</t>
  </si>
  <si>
    <t>0842_H552_Electro-mechanical apparatus maintenance and repair workers</t>
  </si>
  <si>
    <t>0843_H553_Automobile maintenance and repair workers</t>
  </si>
  <si>
    <t>0844_H554_Transportation machinery maintenance and repair workers (except automobiles)</t>
  </si>
  <si>
    <t>0845_H555_Weighing and measuring appliance, photo-optic mechanical apparatus maintenance and repair workers</t>
  </si>
  <si>
    <t>08501_H56a_Metal product inspection workers</t>
  </si>
  <si>
    <t>08502_H571_Chemical product inspection workers</t>
  </si>
  <si>
    <t>08503_H572_Ceramic, earth, and stone product inspection workers</t>
  </si>
  <si>
    <t>08504_H573_Food inspection workers</t>
  </si>
  <si>
    <t>08505_H574_Beverage and cigarette inspection workers</t>
  </si>
  <si>
    <t>08506_H575_Spinning, weaving, apparel, and fiber product inspection workers</t>
  </si>
  <si>
    <t>08507_H576_Wooden and paper product inspection workers</t>
  </si>
  <si>
    <t>08508_H577_Printing and bookbinding inspection workers</t>
  </si>
  <si>
    <t>08509_H578_Rubber, plastic product inspection workers</t>
  </si>
  <si>
    <t>08510_H579_Other product inspection workers</t>
  </si>
  <si>
    <t>0861_H581_General-purpose, manufacturing, and business-use mechanical apparatus inspection workers</t>
  </si>
  <si>
    <t>0862_H582_Electro-mechanical apparatus inspection workers</t>
  </si>
  <si>
    <t>0863_H583_Automobile inspection workers</t>
  </si>
  <si>
    <t>0864_H584_Transportation machinery inspection workers (except automobiles)</t>
  </si>
  <si>
    <t>0865_H585_Weighing and measuring appliance, photo-optic mechanical apparatus inspection workers</t>
  </si>
  <si>
    <t>0871_H59n_Painters, paint and signboard production workers</t>
  </si>
  <si>
    <t>0872_H59p_Manufacturing-related workers (except painters, paint and signboard production)</t>
  </si>
  <si>
    <t>0873_H592_Quasi-manufacturing workers</t>
  </si>
  <si>
    <t>0911_I60a_Railway drivers</t>
  </si>
  <si>
    <t>0921_I61a_Motor vehicle drivers</t>
  </si>
  <si>
    <t>0931_I62a_Ship captains, navigation officers, navigators (except fishing boats) and pilots</t>
  </si>
  <si>
    <t>0932_I623_Ships' chief engineers, engineers (except fishing boats)</t>
  </si>
  <si>
    <t>0933_I624_Aircraft pilots</t>
  </si>
  <si>
    <t>0941_I631_Conductors</t>
  </si>
  <si>
    <t>0942_I63a_Deckhands, dual purpose crew and ships stokers</t>
  </si>
  <si>
    <t>0943_I63c_Transport workers not classified elsewhere</t>
  </si>
  <si>
    <t>0951_I641_Power plant and substation workers</t>
  </si>
  <si>
    <t>0952_I642_Boiler operators</t>
  </si>
  <si>
    <t>0953_I643_Crane, winch operators</t>
  </si>
  <si>
    <t>0954_I645_Construction, well-drilling machinery operators</t>
  </si>
  <si>
    <t>0955_I64a_Other stationary and construction machinery operators</t>
  </si>
  <si>
    <t>10101_J651_Molding box carpenters</t>
  </si>
  <si>
    <t>10102_J652_Scaffolding workers (tobishoku)</t>
  </si>
  <si>
    <t>10103_J653_Steel reinforcement workers</t>
  </si>
  <si>
    <t>10104_J661_Carpenters</t>
  </si>
  <si>
    <t>10105_J662_Block and tile laying workers</t>
  </si>
  <si>
    <t>10106_J663_Roofing workers</t>
  </si>
  <si>
    <t>10107_J664_Plasterers</t>
  </si>
  <si>
    <t>10108_J665_Tatami workers</t>
  </si>
  <si>
    <t>10109_J666_Pipe laying workers</t>
  </si>
  <si>
    <t>10110_J681_Civil engineering workers</t>
  </si>
  <si>
    <t>10111_J682_Railway line construction workers</t>
  </si>
  <si>
    <t>10112_J68a_Other construction and civil engineering workers</t>
  </si>
  <si>
    <t>1021_J67a_Line hanging and laying workers</t>
  </si>
  <si>
    <t>1022_J674_Telecommunication equipment construction workers</t>
  </si>
  <si>
    <t>1023_J679_Other electric construction workers</t>
  </si>
  <si>
    <t>1031_J693_Gravel, sand and clay quarrying workers</t>
  </si>
  <si>
    <t>1032_J69a_Other mine workers</t>
  </si>
  <si>
    <t>1111_K701_Mail and telegram collection and delivery workers</t>
  </si>
  <si>
    <t>1112_K702_Onboard and quayside cargo handlers</t>
  </si>
  <si>
    <t>1113_K703_Land-based cargo handling and carrying workers</t>
  </si>
  <si>
    <t>1114_K704_Warehouse workers</t>
  </si>
  <si>
    <t>1115_K705_Delivery workers</t>
  </si>
  <si>
    <t>1116_K706_Packing workers</t>
  </si>
  <si>
    <t>1121_K711_Building cleaning workers</t>
  </si>
  <si>
    <t>1122_K71a_Waste treatment workers</t>
  </si>
  <si>
    <t>1123_K712_House cleaning workers</t>
  </si>
  <si>
    <t>1124_K71c_Other cleaning workers</t>
  </si>
  <si>
    <t>1131_K721_Packaging workers</t>
  </si>
  <si>
    <t>1141_K739_Other carrying, cleaning, packaging, and related workers</t>
  </si>
  <si>
    <t>121_L99_WORKERS NOT CLASSIFIABLE BY OCCUPATION</t>
  </si>
  <si>
    <t>1211_L999_Workers not classifiable by occupation</t>
  </si>
  <si>
    <t>（28）　Number of Persons Engaged in Enterprise</t>
    <phoneticPr fontId="12"/>
  </si>
  <si>
    <t>01_1 person</t>
  </si>
  <si>
    <t>1_1 to 29 persons</t>
  </si>
  <si>
    <t>02_2 to 4 persons</t>
  </si>
  <si>
    <t>2_30 to 99 persons</t>
  </si>
  <si>
    <t>03_5 to 9 persons</t>
  </si>
  <si>
    <t>3_100 to 299 persons</t>
  </si>
  <si>
    <t>04_10 to 19 persons</t>
  </si>
  <si>
    <t>4_300 to 499 persons</t>
  </si>
  <si>
    <t>05_20 to 29 persons</t>
  </si>
  <si>
    <t>5_500 to 999 persons</t>
  </si>
  <si>
    <t>06_30 to 49 persons</t>
  </si>
  <si>
    <t>6_1000 persons and over</t>
  </si>
  <si>
    <t>07_50 to 99 persons</t>
  </si>
  <si>
    <t>7_Government</t>
  </si>
  <si>
    <t>08_100 to 299 persons</t>
  </si>
  <si>
    <t>09_300 to 499 persons</t>
  </si>
  <si>
    <t>10_500 to 999 persons</t>
  </si>
  <si>
    <t>11_1000 persons and over</t>
  </si>
  <si>
    <t>12_Government</t>
  </si>
  <si>
    <t>13_Other organization</t>
  </si>
  <si>
    <t>（29）　Type of Legal Organization</t>
    <phoneticPr fontId="12"/>
  </si>
  <si>
    <t>1_Unincorporated enterprise</t>
  </si>
  <si>
    <t>1_Of which unincorporated enterprise</t>
  </si>
  <si>
    <t>2_Company</t>
  </si>
  <si>
    <t>2_Of which company</t>
  </si>
  <si>
    <t>21_Limited partnership, unlimited partnership, consolidated company</t>
  </si>
  <si>
    <t>22_Joint stock corporation or mutual company (including limited liability company)</t>
  </si>
  <si>
    <t>3_Government</t>
  </si>
  <si>
    <t>3_Of which other organization</t>
  </si>
  <si>
    <t>4_Other organization</t>
  </si>
  <si>
    <t>（30）　Type of Legal Organization, Status in Employment, Type of Employment</t>
    <phoneticPr fontId="12"/>
  </si>
  <si>
    <t>（10 Items）</t>
  </si>
  <si>
    <t>11_Self-employed workers</t>
  </si>
  <si>
    <t>12_Family workers</t>
  </si>
  <si>
    <t>13_Employees</t>
  </si>
  <si>
    <t>（31）　Days Worked per Year</t>
    <phoneticPr fontId="12"/>
  </si>
  <si>
    <t>1_Less than 50 days</t>
  </si>
  <si>
    <t>1_Less than 200 days</t>
  </si>
  <si>
    <t>2_50 to 99 days</t>
  </si>
  <si>
    <t>2_200 to 249 days</t>
  </si>
  <si>
    <t>3_100 to 149 days</t>
  </si>
  <si>
    <t>3_250 to 299 days</t>
  </si>
  <si>
    <t>4_150 to 199 days</t>
  </si>
  <si>
    <t>4_300 days and over</t>
  </si>
  <si>
    <t>5_200 to 249 days</t>
  </si>
  <si>
    <t>6_250 to 299 days</t>
  </si>
  <si>
    <t>7_300 days and over</t>
  </si>
  <si>
    <t>（32）　Days Worked per Year, Regularity of Work</t>
    <phoneticPr fontId="12"/>
  </si>
  <si>
    <t>11_Less than 50 days (less than 200 days)</t>
  </si>
  <si>
    <t>11_Of which regularly (less than 200 days)</t>
  </si>
  <si>
    <t>12_50 to 99 days (less than 200 days)</t>
  </si>
  <si>
    <t>12_Less than 50 days</t>
  </si>
  <si>
    <t>13_100 to 149 days (less than 200 days)</t>
  </si>
  <si>
    <t>121_Of which regularly (less than 50 days)</t>
  </si>
  <si>
    <t>14_150 to 199 days (less than 200 days)</t>
  </si>
  <si>
    <t>13_50 to 99 days</t>
  </si>
  <si>
    <t>15_Regularly</t>
  </si>
  <si>
    <t>131_Of which regularly (50 to 99 days)</t>
  </si>
  <si>
    <t>151_Less than 50 days (less than 200 days) (regularly)</t>
  </si>
  <si>
    <t>14_100 to 149 days</t>
  </si>
  <si>
    <t>152_50 to 99 days (less than 200 days) (regularly)</t>
  </si>
  <si>
    <t>141_Of which regularly (100 to 149 days)</t>
  </si>
  <si>
    <t>153_100 to 149 days (less than 200 days) (regularly)</t>
  </si>
  <si>
    <t>15_150 to 199 days</t>
  </si>
  <si>
    <t>154_150 to 199 days (less than 200 days) (regularly)</t>
  </si>
  <si>
    <t>151_Of which regularly (150 to 199 days)</t>
  </si>
  <si>
    <t>16_Irregularly</t>
  </si>
  <si>
    <t>2_200 days and over</t>
  </si>
  <si>
    <t>161_Less than 50 days (less than 200 days) (irregularly)</t>
  </si>
  <si>
    <t>21_200 to 249 days</t>
  </si>
  <si>
    <t>162_50 to 99 days (less than 200 days) (irregularly)</t>
  </si>
  <si>
    <t>22_250 to 299 days</t>
  </si>
  <si>
    <t>163_100 to 149 days (less than 200 days) (irregularly)</t>
  </si>
  <si>
    <t>23_300 days and over</t>
  </si>
  <si>
    <t>164_150 to 199 days (less than 200 days) (irregularly)</t>
  </si>
  <si>
    <t>17_Seasonally</t>
  </si>
  <si>
    <t>171_Less than 50 days (less than 200 days) (seasonally)</t>
  </si>
  <si>
    <t>172_50 to 99 days (less than 200 days) (seasonally)</t>
  </si>
  <si>
    <t>173_100 to 149 days (less than 200 days) (seasonally)</t>
  </si>
  <si>
    <t>174_150 to 199 days (less than 200 days) (seasonally)</t>
  </si>
  <si>
    <t>（33）　Days Worked per Year, Working Hours per Week</t>
    <phoneticPr fontId="12"/>
  </si>
  <si>
    <t>（59 Items）</t>
    <phoneticPr fontId="12"/>
  </si>
  <si>
    <t>201_Less than 35 hours (200 to 249 days)</t>
  </si>
  <si>
    <t>202_35 to 39 hours (200 to 249 days)</t>
  </si>
  <si>
    <t>203_40 to 44 hours (200 to 249 days)</t>
  </si>
  <si>
    <t>204_45 to 49 hours (200 to 249 days)</t>
  </si>
  <si>
    <t>205_50 to 54 hours (200 to 249 days)</t>
  </si>
  <si>
    <t>206_65 to 59 hours (200 to 249 days)</t>
  </si>
  <si>
    <t>207_60 to 64 hours (200 to 249 days)</t>
  </si>
  <si>
    <t>208_65 to 69 hours (200 to 249 days)</t>
  </si>
  <si>
    <t>209_70 to 74 hours (200 to 249 days)</t>
  </si>
  <si>
    <t>210_75 hours and over (200 to 249 days)</t>
  </si>
  <si>
    <t>2R1_(Regrouped) Less than 35 hours (200 to 249 days)</t>
  </si>
  <si>
    <t>2R2_(Regrouped) 35 to 42 hours (200 to 249 days)</t>
  </si>
  <si>
    <t>2R3_(Regrouped) 43 to 45 hours (200 to 249 days)</t>
  </si>
  <si>
    <t>2R4_(Regrouped) 46 to 48 hours (200 to 249 days)</t>
  </si>
  <si>
    <t>2R5_(Regrouped) 49 to 59 hours (200 to 249 days)</t>
  </si>
  <si>
    <t>2R6_(Regrouped) 60 to 64 hours (200 to 249 days)</t>
  </si>
  <si>
    <t>2R7_(Regrouped) 65 to 74 hours (200 to 249 days)</t>
  </si>
  <si>
    <t>2R8_(Regrouped) 75 hours and over (200 to 249 days)</t>
  </si>
  <si>
    <t>301_Less than 35 hours (250 to 299 days)</t>
  </si>
  <si>
    <t>302_35 to 39 hours (250 to 299 days)</t>
  </si>
  <si>
    <t>303_40 to 44 hours (250 to 299 days)</t>
  </si>
  <si>
    <t>304_45 to 49 hours (250 to 299 days)</t>
  </si>
  <si>
    <t>305_50 to 54 hours (250 to 299 days)</t>
  </si>
  <si>
    <t>306_65 to 59 hours (250 to 299 days)</t>
  </si>
  <si>
    <t>307_60 to 64 hours (250 to 299 days)</t>
  </si>
  <si>
    <t>308_65 to 69 hours (250 to 299 days)</t>
  </si>
  <si>
    <t>309_70 to 74 hours (250 to 299 days)</t>
  </si>
  <si>
    <t>310_75 hours and over (250 to 299 days)</t>
  </si>
  <si>
    <t>3R1_(Regrouped) Less than 35 hours (250 to 299 days)</t>
  </si>
  <si>
    <t>3R2_(Regrouped) 35 to 42 hours (250 to 299 days)</t>
  </si>
  <si>
    <t>3R3_(Regrouped) 43 to 45 hours (250 to 299 days)</t>
  </si>
  <si>
    <t>3R4_(Regrouped) 46 to 48 hours (250 to 299 days)</t>
  </si>
  <si>
    <t>3R5_(Regrouped) 49 to 59 hours (250 to 299 days)</t>
  </si>
  <si>
    <t>3R6_(Regrouped) 60 to 64 hours (250 to 299 days)</t>
  </si>
  <si>
    <t>3R7_(Regrouped) 65 to 74 hours (250 to 299 days)</t>
  </si>
  <si>
    <t>3R8_(Regrouped) 75 hours and over (250 to 299 days)</t>
  </si>
  <si>
    <t>401_Less than 35 hours (300 days and over)</t>
  </si>
  <si>
    <t>402_35 to 39 hours (300 days and over)</t>
  </si>
  <si>
    <t>403_40 to 44 hours (300 days and over)</t>
  </si>
  <si>
    <t>404_45 to 49 hours (300 days and over)</t>
  </si>
  <si>
    <t>405_50 to 54 hours (300 days and over)</t>
  </si>
  <si>
    <t>406_65 to 59 hours (300 days and over)</t>
  </si>
  <si>
    <t>407_60 to 64 hours (300 days and over)</t>
  </si>
  <si>
    <t>408_65 to 69 hours (300 days and over)</t>
  </si>
  <si>
    <t>409_70 to 74 hours (300 days and over)</t>
  </si>
  <si>
    <t>410_75 hours and over (300 days and over)</t>
  </si>
  <si>
    <t>4R1_(Regrouped) Less than 35 hours (300 days and over)</t>
  </si>
  <si>
    <t>4R2_(Regrouped) 35 to 42 hours (300 days and over)</t>
  </si>
  <si>
    <t>4R3_(Regrouped) 43 to 45 hours (300 days and over)</t>
  </si>
  <si>
    <t>4R4_(Regrouped) 46 to 48 hours (300 days and over)</t>
  </si>
  <si>
    <t>4R5_(Regrouped) 49 to 59 hours (300 days and over)</t>
  </si>
  <si>
    <t>4R6_(Regrouped) 60 to 64 hours (300 days and over)</t>
  </si>
  <si>
    <t>4R7_(Regrouped) 65 to 74 hours (300 days and over)</t>
  </si>
  <si>
    <t>4R8_(Regrouped) 75 hours and over (300 days and over)</t>
  </si>
  <si>
    <t>（34）　Days Worked per Year, Regularity of Work, Working Hours per Week</t>
    <phoneticPr fontId="12"/>
  </si>
  <si>
    <t>（64 Items）</t>
    <phoneticPr fontId="12"/>
  </si>
  <si>
    <t>（60 Items）</t>
  </si>
  <si>
    <t>（40 Items）</t>
    <phoneticPr fontId="12"/>
  </si>
  <si>
    <t>（33 Items）</t>
  </si>
  <si>
    <t>（155 Items）</t>
    <phoneticPr fontId="12"/>
  </si>
  <si>
    <t>（116 Items）</t>
  </si>
  <si>
    <t>（68 Items）</t>
  </si>
  <si>
    <t>11_Regularly (less than 200 days)</t>
  </si>
  <si>
    <t>11_Less than 50 days</t>
  </si>
  <si>
    <t>11_Of which regularly</t>
  </si>
  <si>
    <t>111_Less than 20 hours (less than 200 days) (regularly)</t>
  </si>
  <si>
    <t>12_50 to 99 days</t>
  </si>
  <si>
    <t>112_20 to 29 hours (less than 200 days) (regularly)</t>
  </si>
  <si>
    <t>13_100 to 149 days</t>
  </si>
  <si>
    <t>21_Less than 35 hours (200 to 249 days)</t>
  </si>
  <si>
    <t>113_30 to 39 hours (less than 200 days) (regularly)</t>
  </si>
  <si>
    <t>14_150 to 199 days</t>
  </si>
  <si>
    <t>22_35 to 39 hours (200 to 249 days)</t>
  </si>
  <si>
    <t>114_40 to 49 hours (less than 200 days) (regularly)</t>
  </si>
  <si>
    <t>15_Regularly (less than 200 days)</t>
  </si>
  <si>
    <t>23_40 to 44 hours (200 to 249 days)</t>
  </si>
  <si>
    <t>115_50 to 59 hours (less than 200 days) (regularly)</t>
  </si>
  <si>
    <t>151_Less than 20 hours (less than 200 days) (regularly)</t>
  </si>
  <si>
    <t>24_45 to 49 hours (200 to 249 days)</t>
  </si>
  <si>
    <t>1501_Less than 50 days (regularly)</t>
  </si>
  <si>
    <t>1501_Less than 15 hours (less than 200 days) (regularly)</t>
  </si>
  <si>
    <t>116_60 to 69 hours (less than 200 days) (regularly)</t>
  </si>
  <si>
    <t>152_20 to 29 hours (less than 200 days) (regularly)</t>
  </si>
  <si>
    <t>25_50 to 54 hours (200 to 249 days)</t>
  </si>
  <si>
    <t>1502_55 to 99 days (regularly)</t>
  </si>
  <si>
    <t>1502_15 to 19 hours (less than 200 days) (regularly)</t>
  </si>
  <si>
    <t>117_70 hours and over (less than 200 days) (regularly)</t>
  </si>
  <si>
    <t>153_30 to 39 hours (less than 200 days) (regularly)</t>
  </si>
  <si>
    <t>26_55 to 59 hours (200 to 249 days)</t>
  </si>
  <si>
    <t>1503_100 to 149 days (regularly)</t>
  </si>
  <si>
    <t>1503_20 to 24 hours (less than 200 days) (regularly)</t>
  </si>
  <si>
    <t>12_Irregularly (less than 200 days)</t>
  </si>
  <si>
    <t>154_40 to 49 hours (less than 200 days) (regularly)</t>
  </si>
  <si>
    <t>27_60 hours and over (200 to 249 days)</t>
  </si>
  <si>
    <t>1504_150 to 199 days (regularly)</t>
  </si>
  <si>
    <t>1504_25 to 29 hours (less than 200 days) (regularly)</t>
  </si>
  <si>
    <t>13_Seasonally (less than 200 days)</t>
  </si>
  <si>
    <t>155_50 to 59 hours (less than 200 days) (regularly)</t>
  </si>
  <si>
    <t>2R1_(Regrouped) 35 to 48 hours (200 to 249 days)</t>
  </si>
  <si>
    <t>1505_Less than 15 hours (less than 200 days) (regularly)</t>
  </si>
  <si>
    <t>1505_30 to 34 hours (less than 200 days) (regularly)</t>
  </si>
  <si>
    <t>14_Less than 50 days</t>
  </si>
  <si>
    <t>156_60 to 69 hours (less than 200 days) (regularly)</t>
  </si>
  <si>
    <t>2R2_(Regrouped) 49 to 59 hours (200 to 249 days)</t>
  </si>
  <si>
    <t>1506_15 to 19 hours (less than 200 days) (regularly)</t>
  </si>
  <si>
    <t>1506_35 to 39 hours (less than 200 days) (regularly)</t>
  </si>
  <si>
    <t>141_Regularly (less than 50 days)</t>
  </si>
  <si>
    <t>157_70 hours and over (less than 200 days) (regularly)</t>
  </si>
  <si>
    <t>1507_20 to 24 hours (less than 200 days) (regularly)</t>
  </si>
  <si>
    <t>1507_40 to 44 hours (less than 200 days) (regularly)</t>
  </si>
  <si>
    <t>1411_Less than 20 hours (less than 50 days) (regularly)</t>
  </si>
  <si>
    <t>16_Irregularly (less than 200 days)</t>
  </si>
  <si>
    <t>31_Less than 35 hours (250 to 299 days)</t>
  </si>
  <si>
    <t>1508_25 to 29 hours (less than 200 days) (regularly)</t>
  </si>
  <si>
    <t>1508_45 to 49 hours (less than 200 days) (regularly)</t>
  </si>
  <si>
    <t>1412_20 to 29 hours (less than 50 days) (regularly)</t>
  </si>
  <si>
    <t>206_55 to 59 hours (200 to 249 days)</t>
  </si>
  <si>
    <t>17_Seasonally (less than 200 days)</t>
  </si>
  <si>
    <t>32_35 to 39 hours (250 to 299 days)</t>
  </si>
  <si>
    <t>1509_30 to 34 hours (less than 200 days) (regularly)</t>
  </si>
  <si>
    <t>1509_50 to 54 hours (less than 200 days) (regularly)</t>
  </si>
  <si>
    <t>1413_30 to 39 hours (less than 50 days) (regularly)</t>
  </si>
  <si>
    <t>33_40 to 44 hours (250 to 299 days)</t>
  </si>
  <si>
    <t>1510_35 to 39 hours (less than 200 days) (regularly)</t>
  </si>
  <si>
    <t>1510_55 to 59 hours (less than 200 days) (regularly)</t>
  </si>
  <si>
    <t>1414_40 to 49 hours (less than 50 days) (regularly)</t>
  </si>
  <si>
    <t>21_Less than 20 hours (200 to 249 days)</t>
  </si>
  <si>
    <t>34_45 to 49 hours (250 to 299 days)</t>
  </si>
  <si>
    <t>1511_40 to 44 hours (less than 200 days) (regularly)</t>
  </si>
  <si>
    <t>1511_60 to 64 hours (less than 200 days) (regularly)</t>
  </si>
  <si>
    <t>1415_50 to 59 hours (less than 50 days) (regularly)</t>
  </si>
  <si>
    <t>22_20 to 29 hours (200 to 249 days)</t>
  </si>
  <si>
    <t>35_50 to 54 hours (250 to 299 days)</t>
  </si>
  <si>
    <t>1512_45 to 49 hours (less than 200 days) (regularly)</t>
  </si>
  <si>
    <t>1512_65 to 69 hours (less than 200 days) (regularly)</t>
  </si>
  <si>
    <t>1416_60 to 69 hours (less than 50 days) (regularly)</t>
  </si>
  <si>
    <t>23_30 to 39 hours (200 to 249 days)</t>
  </si>
  <si>
    <t>36_55 to 59 hours (250 to 299 days)</t>
  </si>
  <si>
    <t>1513_50 to 54 hours (less than 200 days) (regularly)</t>
  </si>
  <si>
    <t>1513_70 to 74 hours (less than 200 days) (regularly)</t>
  </si>
  <si>
    <t>1417_70 hours and over (less than 50 days) (regularly)</t>
  </si>
  <si>
    <t>2R01_(Regrouped) 35 to 42 hours (200 to 249 days)</t>
  </si>
  <si>
    <t>24_40 to 49 hours (200 to 249 days)</t>
  </si>
  <si>
    <t>37_60 hours and over (250 to 299 days)</t>
  </si>
  <si>
    <t>1514_55 to 59 hours (less than 200 days) (regularly)</t>
  </si>
  <si>
    <t>1514_75 hours and over (less than 200 days) (regularly)</t>
  </si>
  <si>
    <t>142_Irregularly (less than 50 days)</t>
  </si>
  <si>
    <t>2R02_(Regrouped) 43 to 45 hours (200 to 249 days)</t>
  </si>
  <si>
    <t>25_50 to 59 hours (200 to 249 days)</t>
  </si>
  <si>
    <t>3R1_(Regrouped) 35 to 48 hours (250 to 299 days)</t>
  </si>
  <si>
    <t>1515_60 to 64 hours (less than 200 days) (regularly)</t>
  </si>
  <si>
    <t>15R01_(Regrouped) Less than 15 hours (less than 200 days) (regularly)</t>
  </si>
  <si>
    <t>143_Seasonally (less than 50 days)</t>
  </si>
  <si>
    <t>2R03_(Regrouped) 46 to 48 hours (200 to 249 days)</t>
  </si>
  <si>
    <t>26_60 to 69 hours (200 to 249 days)</t>
  </si>
  <si>
    <t>3R2_(Regrouped) 49 to 59 hours (250 to 299 days)</t>
  </si>
  <si>
    <t>1516_65 to 69 hours (less than 200 days) (regularly)</t>
  </si>
  <si>
    <t>15R02_(Regrouped) 15 to 19 hours (less than 200 days) (regularly)</t>
  </si>
  <si>
    <t>15_50 to 99 days</t>
  </si>
  <si>
    <t>2R04_(Regrouped) 49 to 59 hours (200 to 249 days)</t>
  </si>
  <si>
    <t>27_70 hours and over (200 to 249 days)</t>
  </si>
  <si>
    <t>1517_70 to 74 hours (less than 200 days) (regularly)</t>
  </si>
  <si>
    <t>15R03_(Regrouped) 20 to 21 hours (less than 200 days) (regularly)</t>
  </si>
  <si>
    <t>151_Regularly (50 to 99 days)</t>
  </si>
  <si>
    <t>2R05_(Regrouped) 60 to 64 hours (200 to 249 days)</t>
  </si>
  <si>
    <t>41_Less than 35 hours (300 days and over)</t>
  </si>
  <si>
    <t>1518_75 hours and over (less than 200 days) (regularly)</t>
  </si>
  <si>
    <t>15R04_(Regrouped) 22 to 29 hours (less than 200 days) (regularly)</t>
  </si>
  <si>
    <t>201_Less than 15 hours (200 days and over) (200 to 249 days)</t>
  </si>
  <si>
    <t>1511_Less than 20 hours (50 to 99 days) (regularly)</t>
  </si>
  <si>
    <t>2R06_(Regrouped) 65 to 74 hours (200 to 249 days)</t>
  </si>
  <si>
    <t>31_Less than 20 hours (250 to 299 days)</t>
  </si>
  <si>
    <t>42_35 to 39 hours (300 days and over)</t>
  </si>
  <si>
    <t>15R05_(Regrouped) 30 to 34 hours (less than 200 days) (regularly)</t>
  </si>
  <si>
    <t>202_15 to 19 hours (200 days and over) (200 to 249 days)</t>
  </si>
  <si>
    <t>1512_20 to 29 hours (50 to 99 days) (regularly)</t>
  </si>
  <si>
    <t>32_20 to 29 hours (250 to 299 days)</t>
  </si>
  <si>
    <t>43_40 to 44 hours (300 days and over)</t>
  </si>
  <si>
    <t>15R06_(Regrouped) 35 to 42 hours (less than 200 days) (regularly)</t>
  </si>
  <si>
    <t>203_20 to 24 hours (200 days and over) (200 to 249 days)</t>
  </si>
  <si>
    <t>1513_30 to 39 hours (50 to 99 days) (regularly)</t>
  </si>
  <si>
    <t>33_30 to 39 hours (250 to 299 days)</t>
  </si>
  <si>
    <t>44_45 to 49 hours (300 days and over)</t>
  </si>
  <si>
    <t>15R07_(Regrouped) 43 to 45 hours (less than 200 days) (regularly)</t>
  </si>
  <si>
    <t>204_25 to 29 hours (200 days and over) (200 to 249 days)</t>
  </si>
  <si>
    <t>1514_40 to 49 hours (50 to 99 days) (regularly)</t>
  </si>
  <si>
    <t>34_40 to 49 hours (250 to 299 days)</t>
  </si>
  <si>
    <t>45_50 to 54 hours (300 days and over)</t>
  </si>
  <si>
    <t>15R08_(Regrouped) 46 to 48 hours (less than 200 days) (regularly)</t>
  </si>
  <si>
    <t>205_30 to 34 hours (200 days and over) (200 to 249 days)</t>
  </si>
  <si>
    <t>1515_50 to 59 hours (50 to 99 days) (regularly)</t>
  </si>
  <si>
    <t>35_50 to 59 hours (250 to 299 days)</t>
  </si>
  <si>
    <t>46_55 to 59 hours (300 days and over)</t>
  </si>
  <si>
    <t>15R09_(Regrouped) 49 to 59 hours (less than 200 days) (regularly)</t>
  </si>
  <si>
    <t>206_35 to 39 hours (200 days and over) (200 to 249 days)</t>
  </si>
  <si>
    <t>1516_60 to 69 hours (50 to 99 days) (regularly)</t>
  </si>
  <si>
    <t>36_60 to 69 hours (250 to 299 days)</t>
  </si>
  <si>
    <t>47_60 hours and over (300 days and over)</t>
  </si>
  <si>
    <t>15R10_(Regrouped) 60 to 64 hours (less than 200 days) (regularly)</t>
  </si>
  <si>
    <t>207_40 to 44 hours (200 days and over) (200 to 249 days)</t>
  </si>
  <si>
    <t>1517_70 hours and over (50 to 99 days) (regularly)</t>
  </si>
  <si>
    <t>37_70 hours and over (250 to 299 days)</t>
  </si>
  <si>
    <t>4R1_(Regrouped) 35 to 48 hours (300 days and over)</t>
  </si>
  <si>
    <t>15R11_(Regrouped) 65 to 74 hours (less than 200 days) (regularly)</t>
  </si>
  <si>
    <t>208_45 to 49 hours (200 days and over) (200 to 249 days)</t>
  </si>
  <si>
    <t>152_Irregularly (50 to 99 days)</t>
  </si>
  <si>
    <t>306_55 to 59 hours (250 to 299 days)</t>
  </si>
  <si>
    <t>4R2_(Regrouped) 49 to 59 hours (300 days and over)</t>
  </si>
  <si>
    <t>15R12_(Regrouped) 75 hours and over (less than 200 days) (regularly)</t>
  </si>
  <si>
    <t>209_50 to 54 hours (200 days and over) (200 to 249 days)</t>
  </si>
  <si>
    <t>153_Seasonally (50 to 99 days)</t>
  </si>
  <si>
    <t>41_Less than 20 hours (300 days and over)</t>
  </si>
  <si>
    <t>210_55 to 59 hours (200 days and over) (200 to 249 days)</t>
  </si>
  <si>
    <t>16_100 to 149 days</t>
  </si>
  <si>
    <t>42_20 to 29 hours (300 days and over)</t>
  </si>
  <si>
    <t>211_60 to 64 hours (200 days and over) (200 to 249 days)</t>
  </si>
  <si>
    <t>161_Regularly (100 to 149 days)</t>
  </si>
  <si>
    <t>43_30 to 39 hours (300 days and over)</t>
  </si>
  <si>
    <t>212_65 to 69 hours (200 days and over) (200 to 249 days)</t>
  </si>
  <si>
    <t>1611_Less than 20 hours (100 to 149 days) (regularly)</t>
  </si>
  <si>
    <t>44_40 to 49 hours (300 days and over)</t>
  </si>
  <si>
    <t>213_70 to 74 hours (200 days and over) (200 to 249 days)</t>
  </si>
  <si>
    <t>1612_20 to 29 hours (100 to 149 days) (regularly)</t>
  </si>
  <si>
    <t>3R01_(Regrouped) 35 to 42 hours (250 to 299 days)</t>
  </si>
  <si>
    <t>45_50 to 59 hours (300 days and over)</t>
  </si>
  <si>
    <t>214_75 hours and over (200 days and over) (200 to 249 days)</t>
  </si>
  <si>
    <t>1613_30 to 39 hours (100 to 149 days) (regularly)</t>
  </si>
  <si>
    <t>3R02_(Regrouped) 43 to 45 hours (250 to 299 days)</t>
  </si>
  <si>
    <t>46_60 to 69 hours (300 days and over)</t>
  </si>
  <si>
    <t>161_Less than 50 days (irregularly)</t>
  </si>
  <si>
    <t>1614_40 to 49 hours (100 to 149 days) (regularly)</t>
  </si>
  <si>
    <t>3R03_(Regrouped) 46 to 48 hours (250 to 299 days)</t>
  </si>
  <si>
    <t>47_70 hours and over (300 days and over)</t>
  </si>
  <si>
    <t>162_55 to 99 days (irregularly)</t>
  </si>
  <si>
    <t>301_Less than 15 hours (200 days and over) (250 to 299 days)</t>
  </si>
  <si>
    <t>1615_50 to 59 hours (100 to 149 days) (regularly)</t>
  </si>
  <si>
    <t>3R04_(Regrouped) 49 to 59 hours (250 to 299 days)</t>
  </si>
  <si>
    <t>163_100 to 149 days (irregularly)</t>
  </si>
  <si>
    <t>302_15 to 19 hours (200 days and over) (250 to 299 days)</t>
  </si>
  <si>
    <t>1616_60 to 69 hours (100 to 149 days) (regularly)</t>
  </si>
  <si>
    <t>3R05_(Regrouped) 60 to 64 hours (250 to 299 days)</t>
  </si>
  <si>
    <t>164_150 to 199 days (irregularly)</t>
  </si>
  <si>
    <t>303_20 to 24 hours (200 days and over) (250 to 299 days)</t>
  </si>
  <si>
    <t>1617_70 hours and over (100 to 149 days) (regularly)</t>
  </si>
  <si>
    <t>3R06_(Regrouped) 65 to 74 hours (250 to 299 days)</t>
  </si>
  <si>
    <t>304_25 to 29 hours (200 days and over) (250 to 299 days)</t>
  </si>
  <si>
    <t>162_Irregularly (100 to 149 days)</t>
  </si>
  <si>
    <t>171_Less than 50 days (seasonally)</t>
  </si>
  <si>
    <t>305_30 to 34 hours (200 days and over) (250 to 299 days)</t>
  </si>
  <si>
    <t>163_Seasonally (100 to 149 days)</t>
  </si>
  <si>
    <t>172_55 to 99 days (seasonally)</t>
  </si>
  <si>
    <t>306_35 to 39 hours (200 days and over) (250 to 299 days)</t>
  </si>
  <si>
    <t>17_150 to 199 days</t>
  </si>
  <si>
    <t>173_100 to 149 days (seasonally)</t>
  </si>
  <si>
    <t>307_40 to 44 hours (200 days and over) (250 to 299 days)</t>
  </si>
  <si>
    <t>171_Regularly (150 to 199 days)</t>
  </si>
  <si>
    <t>174_150 to 199 days (seasonally)</t>
  </si>
  <si>
    <t>308_45 to 49 hours (200 days and over) (250 to 299 days)</t>
  </si>
  <si>
    <t>1711_Less than 20 hours (150 to 199 days) (regularly)</t>
  </si>
  <si>
    <t>309_50 to 54 hours (200 days and over) (250 to 299 days)</t>
  </si>
  <si>
    <t>1712_20 to 29 hours (150 to 199 days) (regularly)</t>
  </si>
  <si>
    <t>201_Less than 15 hours (200 days and over)</t>
  </si>
  <si>
    <t>310_55 to 59 hours (200 days and over) (250 to 299 days)</t>
  </si>
  <si>
    <t>1713_30 to 39 hours (150 to 199 days) (regularly)</t>
  </si>
  <si>
    <t>406_55 to 59 hours (300 days and over)</t>
  </si>
  <si>
    <t>202_15 to 19 hours (200 days and over)</t>
  </si>
  <si>
    <t>311_60 to 64 hours (200 days and over) (250 to 299 days)</t>
  </si>
  <si>
    <t>1714_40 to 49 hours (150 to 199 days) (regularly)</t>
  </si>
  <si>
    <t>203_20 to 24 hours (200 days and over)</t>
  </si>
  <si>
    <t>2R01_(Regrouped) Less than 15 hours (200 days and over) (200 to 249 days)</t>
  </si>
  <si>
    <t>312_65 to 69 hours (200 days and over) (250 to 299 days)</t>
  </si>
  <si>
    <t>1715_50 to 59 hours (150 to 199 days) (regularly)</t>
  </si>
  <si>
    <t>204_25 to 29 hours (200 days and over)</t>
  </si>
  <si>
    <t>2R02_(Regrouped) 15 to 19 hours (200 days and over) (200 to 249 days)</t>
  </si>
  <si>
    <t>313_70 to 74 hours (200 days and over) (250 to 299 days)</t>
  </si>
  <si>
    <t>1716_60 to 69 hours (150 to 199 days) (regularly)</t>
  </si>
  <si>
    <t>205_30 to 34 hours (200 days and over)</t>
  </si>
  <si>
    <t>2R03_(Regrouped) 20 to 21 hours (200 days and over) (200 to 249 days)</t>
  </si>
  <si>
    <t>314_75 hours and over (200 days and over) (250 to 299 days)</t>
  </si>
  <si>
    <t>1717_70 hours and over (150 to 199 days) (regularly)</t>
  </si>
  <si>
    <t>206_35 to 39 hours (200 days and over)</t>
  </si>
  <si>
    <t>2R04_(Regrouped) 22 to 29 hours (200 days and over) (200 to 249 days)</t>
  </si>
  <si>
    <t>172_Irregularly (150 to 199 days)</t>
  </si>
  <si>
    <t>4R01_(Regrouped) 35 to 42 hours (300 days and over)</t>
  </si>
  <si>
    <t>207_40 to 44 hours (200 days and over)</t>
  </si>
  <si>
    <t>2R05_(Regrouped) 30 to 34 hours (200 days and over) (200 to 249 days)</t>
  </si>
  <si>
    <t>401_Less than 15 hours (200 days and over) (300 days and over)</t>
  </si>
  <si>
    <t>173_Seasonally (150 to 199 days)</t>
  </si>
  <si>
    <t>4R02_(Regrouped) 43 to 45 hours (300 days and over)</t>
  </si>
  <si>
    <t>208_45 to 49 hours (200 days and over)</t>
  </si>
  <si>
    <t>2R06_(Regrouped) 35 to 42 hours (200 days and over) (200 to 249 days)</t>
  </si>
  <si>
    <t>402_15 to 19 hours (200 days and over) (300 days and over)</t>
  </si>
  <si>
    <t>4R03_(Regrouped) 46 to 48 hours (300 days and over)</t>
  </si>
  <si>
    <t>209_50 to 54 hours (200 days and over)</t>
  </si>
  <si>
    <t>2R07_(Regrouped) 43 to 45 hours (200 days and over) (200 to 249 days)</t>
  </si>
  <si>
    <t>403_20 to 24 hours (200 days and over) (300 days and over)</t>
  </si>
  <si>
    <t>21_Less than 20 hours (200 days and over)</t>
  </si>
  <si>
    <t>4R04_(Regrouped) 49 to 59 hours (300 days and over)</t>
  </si>
  <si>
    <t>210_55 to 59 hours (200 days and over)</t>
  </si>
  <si>
    <t>2R08_(Regrouped) 46 to 48 hours (200 days and over) (200 to 249 days)</t>
  </si>
  <si>
    <t>404_25 to 29 hours (200 days and over) (300 days and over)</t>
  </si>
  <si>
    <t>22_20 to 29 hours (200 days and over)</t>
  </si>
  <si>
    <t>4R05_(Regrouped) 60 to 64 hours (300 days and over)</t>
  </si>
  <si>
    <t>211_60 to 64 hours (200 days and over)</t>
  </si>
  <si>
    <t>2R09_(Regrouped) 49 to 59 hours (200 days and over) (200 to 249 days)</t>
  </si>
  <si>
    <t>405_30 to 34 hours (200 days and over) (300 days and over)</t>
  </si>
  <si>
    <t>23_30 to 39 hours (200 days and over)</t>
  </si>
  <si>
    <t>4R06_(Regrouped) 65 to 74 hours (300 days and over)</t>
  </si>
  <si>
    <t>212_65 to 69 hours (200 days and over)</t>
  </si>
  <si>
    <t>2R10_(Regrouped) 60 to 64 hours (200 days and over) (200 to 249 days)</t>
  </si>
  <si>
    <t>406_35 to 39 hours (200 days and over) (300 days and over)</t>
  </si>
  <si>
    <t>24_40 to 49 hours (200 days and over)</t>
  </si>
  <si>
    <t>213_70 to 74 hours (200 days and over)</t>
  </si>
  <si>
    <t>2R11_(Regrouped) 65 to 74 hours (200 days and over) (200 to 249 days)</t>
  </si>
  <si>
    <t>407_40 to 44 hours (200 days and over) (300 days and over)</t>
  </si>
  <si>
    <t>25_50 to 59 hours (200 days and over)</t>
  </si>
  <si>
    <t>214_75 hours and over (200 days and over)</t>
  </si>
  <si>
    <t>2R12_(Regrouped) 75 hours and over (200 days and over) (200 to 249 days)</t>
  </si>
  <si>
    <t>408_45 to 49 hours (200 days and over) (300 days and over)</t>
  </si>
  <si>
    <t>26_60 to 69 hours (200 days and over)</t>
  </si>
  <si>
    <t>2R01_(Regrouped) Less than 15 hours (200 days and over)</t>
  </si>
  <si>
    <t>409_50 to 54 hours (200 days and over) (300 days and over)</t>
  </si>
  <si>
    <t>27_70 hours and over (200 days and over)</t>
  </si>
  <si>
    <t>2R02_(Regrouped) 15 to 19 hours (200 days and over)</t>
  </si>
  <si>
    <t>410_55 to 59 hours (200 days and over) (300 days and over)</t>
  </si>
  <si>
    <t>2R03_(Regrouped) 20 to 21 hours (200 days and over)</t>
  </si>
  <si>
    <t>411_60 to 64 hours (200 days and over) (300 days and over)</t>
  </si>
  <si>
    <t>2R04_(Regrouped) 22 to 29 hours (200 days and over)</t>
  </si>
  <si>
    <t>412_65 to 69 hours (200 days and over) (300 days and over)</t>
  </si>
  <si>
    <t>2R05_(Regrouped) 30 to 34 hours (200 days and over)</t>
  </si>
  <si>
    <t>413_70 to 74 hours (200 days and over) (300 days and over)</t>
  </si>
  <si>
    <t>2R06_(Regrouped) 35 to 42 hours (200 days and over)</t>
  </si>
  <si>
    <t>414_75 hours and over (200 days and over) (300 days and over)</t>
  </si>
  <si>
    <t>2R07_(Regrouped) 43 to 45 hours (200 days and over)</t>
  </si>
  <si>
    <t>2R08_(Regrouped) 46 to 48 hours (200 days and over)</t>
  </si>
  <si>
    <t>2R09_(Regrouped) 49 to 59 hours (200 days and over)</t>
  </si>
  <si>
    <t>2R10_(Regrouped) 60 to 64 hours (200 days and over)</t>
  </si>
  <si>
    <t>2R11_(Regrouped) 65 to 74 hours (200 days and over)</t>
  </si>
  <si>
    <t>2R12_(Regrouped) 75 hours and over (200 days and over)</t>
  </si>
  <si>
    <t>215_200 to 249 days</t>
  </si>
  <si>
    <t>21501_Less than 15 hours (200 days and over) (200 to 249 days)</t>
  </si>
  <si>
    <t>21502_15 to 19 hours (200 days and over) (200 to 249 days)</t>
  </si>
  <si>
    <t>21503_20 to 24 hours (200 days and over) (200 to 249 days)</t>
  </si>
  <si>
    <t>3R01_(Regrouped) Less than 15 hours (200 days and over) (250 to 299 days)</t>
  </si>
  <si>
    <t>21504_25 to 29 hours (200 days and over) (200 to 249 days)</t>
  </si>
  <si>
    <t>3R02_(Regrouped) 15 to 19 hours (200 days and over) (250 to 299 days)</t>
  </si>
  <si>
    <t>21505_30 to 34 hours (200 days and over) (200 to 249 days)</t>
  </si>
  <si>
    <t>3R03_(Regrouped) 20 to 21 hours (200 days and over) (250 to 299 days)</t>
  </si>
  <si>
    <t>21506_35 to 39 hours (200 days and over) (200 to 249 days)</t>
  </si>
  <si>
    <t>3R04_(Regrouped) 22 to 29 hours (200 days and over) (250 to 299 days)</t>
  </si>
  <si>
    <t>21507_40 to 44 hours (200 days and over) (200 to 249 days)</t>
  </si>
  <si>
    <t>3R05_(Regrouped) 30 to 34 hours (200 days and over) (250 to 299 days)</t>
  </si>
  <si>
    <t>21508_45 to 49 hours (200 days and over) (200 to 249 days)</t>
  </si>
  <si>
    <t>3R06_(Regrouped) 35 to 42 hours (200 days and over) (250 to 299 days)</t>
  </si>
  <si>
    <t>21509_50 to 54 hours (200 days and over) (200 to 249 days)</t>
  </si>
  <si>
    <t>3R07_(Regrouped) 43 to 45 hours (200 days and over) (250 to 299 days)</t>
  </si>
  <si>
    <t>21510_55 to 59 hours (200 days and over) (200 to 249 days)</t>
  </si>
  <si>
    <t>3R08_(Regrouped) 46 to 48 hours (200 days and over) (250 to 299 days)</t>
  </si>
  <si>
    <t>21511_60 to 64 hours (200 days and over) (200 to 249 days)</t>
  </si>
  <si>
    <t>3R09_(Regrouped) 49 to 59 hours (200 days and over) (250 to 299 days)</t>
  </si>
  <si>
    <t>21512_65 to 69 hours (200 days and over) (200 to 249 days)</t>
  </si>
  <si>
    <t>3R10_(Regrouped) 60 to 64 hours (200 days and over) (250 to 299 days)</t>
  </si>
  <si>
    <t>21513_70 to 74 hours (200 days and over) (200 to 249 days)</t>
  </si>
  <si>
    <t>3R11_(Regrouped) 65 to 74 hours (200 days and over) (250 to 299 days)</t>
  </si>
  <si>
    <t>21514_75 hours and over (200 days and over) (200 to 249 days)</t>
  </si>
  <si>
    <t>3R12_(Regrouped) 75 hours and over (200 days and over) (250 to 299 days)</t>
  </si>
  <si>
    <t>215R01_(Regrouped) Less than 15 hours (200 days and over) (200 to 249 days)</t>
  </si>
  <si>
    <t>215R02_(Regrouped) 15 to 19 hours (200 days and over) (200 to 249 days)</t>
  </si>
  <si>
    <t>215R03_(Regrouped) 20 to 21 hours (200 days and over) (200 to 249 days)</t>
  </si>
  <si>
    <t>215R04_(Regrouped) 22 to 29 hours (200 days and over) (200 to 249 days)</t>
  </si>
  <si>
    <t>215R05_(Regrouped) 30 to 34 hours (200 days and over) (200 to 249 days)</t>
  </si>
  <si>
    <t>215R06_(Regrouped) 35 to 42 hours (200 days and over) (200 to 249 days)</t>
  </si>
  <si>
    <t>215R07_(Regrouped) 43 to 45 hours (200 days and over) (200 to 249 days)</t>
  </si>
  <si>
    <t>215R08_(Regrouped) 46 to 48 hours (200 days and over) (200 to 249 days)</t>
  </si>
  <si>
    <t>215R09_(Regrouped) 49 to 59 hours (200 days and over) (200 to 249 days)</t>
  </si>
  <si>
    <t>215R10_(Regrouped) 60 to 64 hours (200 days and over) (200 to 249 days)</t>
  </si>
  <si>
    <t>215R11_(Regrouped) 65 to 74 hours (200 days and over) (200 to 249 days)</t>
  </si>
  <si>
    <t>215R12_(Regrouped) 75 hours and over (200 days and over) (200 to 249 days)</t>
  </si>
  <si>
    <t>216_250 to 299 days</t>
  </si>
  <si>
    <t>21601_Less than 15 hours (200 days and over) (250 to 299 days)</t>
  </si>
  <si>
    <t>21602_15 to 19 hours (200 days and over) (250 to 299 days)</t>
  </si>
  <si>
    <t>21603_20 to 24 hours (200 days and over) (250 to 299 days)</t>
  </si>
  <si>
    <t>4R01_(Regrouped) Less than 15 hours (200 days and over) (300 days and over)</t>
  </si>
  <si>
    <t>21604_25 to 29 hours (200 days and over) (250 to 299 days)</t>
  </si>
  <si>
    <t>4R02_(Regrouped) 15 to 19 hours (200 days and over) (300 days and over)</t>
  </si>
  <si>
    <t>21605_30 to 34 hours (200 days and over) (250 to 299 days)</t>
  </si>
  <si>
    <t>4R03_(Regrouped) 20 to 21 hours (200 days and over) (300 days and over)</t>
  </si>
  <si>
    <t>21606_35 to 39 hours (200 days and over) (250 to 299 days)</t>
  </si>
  <si>
    <t>4R04_(Regrouped) 22 to 29 hours (200 days and over) (300 days and over)</t>
  </si>
  <si>
    <t>21607_40 to 44 hours (200 days and over) (250 to 299 days)</t>
  </si>
  <si>
    <t>4R05_(Regrouped) 30 to 34 hours (200 days and over) (300 days and over)</t>
  </si>
  <si>
    <t>21608_45 to 49 hours (200 days and over) (250 to 299 days)</t>
  </si>
  <si>
    <t>4R06_(Regrouped) 35 to 42 hours (200 days and over) (300 days and over)</t>
  </si>
  <si>
    <t>21609_50 to 54 hours (200 days and over) (250 to 299 days)</t>
  </si>
  <si>
    <t>4R07_(Regrouped) 43 to 45 hours (200 days and over) (300 days and over)</t>
  </si>
  <si>
    <t>21610_55 to 59 hours (200 days and over) (250 to 299 days)</t>
  </si>
  <si>
    <t>4R08_(Regrouped) 46 to 48 hours (200 days and over) (300 days and over)</t>
  </si>
  <si>
    <t>21611_60 to 64 hours (200 days and over) (250 to 299 days)</t>
  </si>
  <si>
    <t>4R09_(Regrouped) 49 to 59 hours (200 days and over) (300 days and over)</t>
  </si>
  <si>
    <t>21612_65 to 69 hours (200 days and over) (250 to 299 days)</t>
  </si>
  <si>
    <t>4R10_(Regrouped) 60 to 64 hours (200 days and over) (300 days and over)</t>
  </si>
  <si>
    <t>21613_70 to 74 hours (200 days and over) (250 to 299 days)</t>
  </si>
  <si>
    <t>4R11_(Regrouped) 65 to 74 hours (200 days and over) (300 days and over)</t>
  </si>
  <si>
    <t>21614_75 hours and over (200 days and over) (250 to 299 days)</t>
  </si>
  <si>
    <t>4R12_(Regrouped) 75 hours and over (200 days and over) (300 days and over)</t>
  </si>
  <si>
    <t>216R01_(Regrouped) Less than 15 hours (200 days and over) (250 to 299 days)</t>
  </si>
  <si>
    <t>216R02_(Regrouped) 15 to 19 hours (200 days and over) (250 to 299 days)</t>
  </si>
  <si>
    <t>216R03_(Regrouped) 20 to 21 hours (200 days and over) (250 to 299 days)</t>
  </si>
  <si>
    <t>216R04_(Regrouped) 22 to 29 hours (200 days and over) (250 to 299 days)</t>
  </si>
  <si>
    <t>216R05_(Regrouped) 30 to 34 hours (200 days and over) (250 to 299 days)</t>
  </si>
  <si>
    <t>216R06_(Regrouped) 35 to 42 hours (200 days and over) (250 to 299 days)</t>
  </si>
  <si>
    <t>216R07_(Regrouped) 43 to 45 hours (200 days and over) (250 to 299 days)</t>
  </si>
  <si>
    <t>216R08_(Regrouped) 46 to 48 hours (200 days and over) (250 to 299 days)</t>
  </si>
  <si>
    <t>216R09_(Regrouped) 49 to 59 hours (200 days and over) (250 to 299 days)</t>
  </si>
  <si>
    <t>216R10_(Regrouped) 60 to 64 hours (200 days and over) (250 to 299 days)</t>
  </si>
  <si>
    <t>216R11_(Regrouped) 65 to 74 hours (200 days and over) (250 to 299 days)</t>
  </si>
  <si>
    <t>216R12_(Regrouped) 75 hours and over (200 days and over) (250 to 299 days)</t>
  </si>
  <si>
    <t>217_300 days and over</t>
  </si>
  <si>
    <t>21701_Less than 15 hours (200 days and over) (300 days and over)</t>
  </si>
  <si>
    <t>21702_15 to 19 hours (200 days and over) (300 days and over)</t>
  </si>
  <si>
    <t>21703_20 to 24 hours (200 days and over) (300 days and over)</t>
  </si>
  <si>
    <t>21704_25 to 29 hours (200 days and over) (300 days and over)</t>
  </si>
  <si>
    <t>21705_30 to 34 hours (200 days and over) (300 days and over)</t>
  </si>
  <si>
    <t>21706_35 to 39 hours (200 days and over) (300 days and over)</t>
  </si>
  <si>
    <t>21707_40 to 44 hours (200 days and over) (300 days and over)</t>
  </si>
  <si>
    <t>21708_45 to 49 hours (200 days and over) (300 days and over)</t>
  </si>
  <si>
    <t>21709_50 to 54 hours (200 days and over) (300 days and over)</t>
  </si>
  <si>
    <t>21710_55 to 59 hours (200 days and over) (300 days and over)</t>
  </si>
  <si>
    <t>21711_60 to 64 hours (200 days and over) (300 days and over)</t>
  </si>
  <si>
    <t>21712_65 to 69 hours (200 days and over) (300 days and over)</t>
  </si>
  <si>
    <t>21713_70 to 74 hours (200 days and over) (300 days and over)</t>
  </si>
  <si>
    <t>21714_75 hours and over (200 days and over) (300 days and over)</t>
  </si>
  <si>
    <t>217R01_(Regrouped) Less than 15 hours (200 days and over) (300 days and over)</t>
  </si>
  <si>
    <t>217R02_(Regrouped) 15 to 19 hours (200 days and over) (300 days and over)</t>
  </si>
  <si>
    <t>217R03_(Regrouped) 20 to 21 hours (200 days and over) (300 days and over)</t>
  </si>
  <si>
    <t>217R04_(Regrouped) 22 to 29 hours (200 days and over) (300 days and over)</t>
  </si>
  <si>
    <t>217R05_(Regrouped) 30 to 34 hours (200 days and over) (300 days and over)</t>
  </si>
  <si>
    <t>217R06_(Regrouped) 35 to 42 hours (200 days and over) (300 days and over)</t>
  </si>
  <si>
    <t>217R07_(Regrouped) 43 to 45 hours (200 days and over) (300 days and over)</t>
  </si>
  <si>
    <t>217R08_(Regrouped) 46 to 48 hours (200 days and over) (300 days and over)</t>
  </si>
  <si>
    <t>217R09_(Regrouped) 49 to 59 hours (200 days and over) (300 days and over)</t>
  </si>
  <si>
    <t>217R10_(Regrouped) 60 to 64 hours (200 days and over) (300 days and over)</t>
  </si>
  <si>
    <t>217R11_(Regrouped) 65 to 74 hours (200 days and over) (300 days and over)</t>
  </si>
  <si>
    <t>217R12_(Regrouped) 75 hours and over (200 days and over) (300 days and over)</t>
  </si>
  <si>
    <t>（35）　Regularity of Work</t>
    <phoneticPr fontId="12"/>
  </si>
  <si>
    <t>1_Regularly</t>
  </si>
  <si>
    <t>2_Irregularly</t>
  </si>
  <si>
    <t>3_Seasonally</t>
  </si>
  <si>
    <t>（36）　Working Hours per Week</t>
    <phoneticPr fontId="12"/>
  </si>
  <si>
    <t>01_Less than 15 hours</t>
  </si>
  <si>
    <t>02_15 to 19 hours</t>
  </si>
  <si>
    <t>03_20 to 24 hours</t>
  </si>
  <si>
    <t>04_25 to 29 hours</t>
  </si>
  <si>
    <t>05_30 to 34 hours</t>
  </si>
  <si>
    <t>06_35 to 39 hours</t>
  </si>
  <si>
    <t>07_40 to 44 hours</t>
  </si>
  <si>
    <t>08_45 to 49 hours</t>
  </si>
  <si>
    <t>09_50 to 54 hours</t>
  </si>
  <si>
    <t>10_55 to 59 hours</t>
  </si>
  <si>
    <t>11_60 to 64 hours</t>
  </si>
  <si>
    <t>12_65 to 69 hours</t>
  </si>
  <si>
    <t>13_70 to 74 hours</t>
  </si>
  <si>
    <t>14_75 hours and over</t>
  </si>
  <si>
    <t>R01_(Regrouped) Less than 15 hours</t>
  </si>
  <si>
    <t>R02_(Regrouped) 15 to 19 hours</t>
  </si>
  <si>
    <t>R03_(Regrouped) 20 to 21 hours</t>
  </si>
  <si>
    <t>R04_(Regrouped) 22 to 29 hours</t>
  </si>
  <si>
    <t>R05_(Regrouped) 30 to 34 hours</t>
  </si>
  <si>
    <t>R06_(Regrouped) 35 to 42 hours</t>
  </si>
  <si>
    <t>R07_(Regrouped) 43 to 45 hours</t>
  </si>
  <si>
    <t>R08_(Regrouped) 46 to 48 hours</t>
  </si>
  <si>
    <t>R09_(Regrouped) 49 to 59 hours</t>
  </si>
  <si>
    <t>R10_(Regrouped) 60 to 64 hours</t>
  </si>
  <si>
    <t>R11_(Regrouped) 65 to 74 hours</t>
  </si>
  <si>
    <t>R12_(Regrouped) 75 hours and over</t>
  </si>
  <si>
    <t>（37）　Whether Engaged in Remote Working, Frequency of Remote Working</t>
    <phoneticPr fontId="3"/>
  </si>
  <si>
    <t>（8 Items）</t>
    <phoneticPr fontId="12"/>
  </si>
  <si>
    <t>（3 Items）</t>
    <phoneticPr fontId="12"/>
  </si>
  <si>
    <t>1_Working remotely</t>
  </si>
  <si>
    <t>11_Less than 20 percent</t>
  </si>
  <si>
    <t>2_Not working remotely</t>
  </si>
  <si>
    <t>12_Less than 20 to 40 percent</t>
  </si>
  <si>
    <t>13_Less than 40 to 60 percent</t>
  </si>
  <si>
    <t>14_Less than 60 to 80 percent</t>
  </si>
  <si>
    <t>15_80 percent and over</t>
  </si>
  <si>
    <t>（38）　Place from Which one is Remote Working</t>
    <phoneticPr fontId="3"/>
  </si>
  <si>
    <t>（4 Items）</t>
    <phoneticPr fontId="12"/>
  </si>
  <si>
    <t>（2 Items）</t>
    <phoneticPr fontId="12"/>
  </si>
  <si>
    <t>1_Home</t>
  </si>
  <si>
    <t>1_Of which home</t>
  </si>
  <si>
    <t>2_Satellite office</t>
  </si>
  <si>
    <t>（39）　Whether Engaged in Remote Working, Frequency of Remote Working, Place from Which one is Remote Working</t>
    <phoneticPr fontId="3"/>
  </si>
  <si>
    <t>（11 Items）</t>
    <phoneticPr fontId="12"/>
  </si>
  <si>
    <t>16_Home</t>
  </si>
  <si>
    <t>17_Satellite office</t>
  </si>
  <si>
    <t>18_Other</t>
  </si>
  <si>
    <t>（40）　Income</t>
    <phoneticPr fontId="12"/>
  </si>
  <si>
    <t>01_Less than 0.5 million yen</t>
  </si>
  <si>
    <t>01_Less than 1 million yen</t>
  </si>
  <si>
    <t>1_Less than 0.5 million yen</t>
  </si>
  <si>
    <t>02_0.5 to 0.99 million yen</t>
  </si>
  <si>
    <t>02_1 to 1.99 million yen</t>
  </si>
  <si>
    <t>2_0.5 to 0.99 million yen</t>
  </si>
  <si>
    <t>03_1 to 1.49 million yen</t>
  </si>
  <si>
    <t>03_2 to 2.99 million yen</t>
  </si>
  <si>
    <t>3_1 to 1.49 million yen</t>
  </si>
  <si>
    <t>04_1.5 to 1.99 million yen</t>
  </si>
  <si>
    <t>04_3 to 3.99 million yen</t>
  </si>
  <si>
    <t>4_1.5 to 1.99 million yen</t>
  </si>
  <si>
    <t>05_2 to 2.49 million yen</t>
  </si>
  <si>
    <t>05_4 to 4.99 million yen</t>
  </si>
  <si>
    <t>5_2 to 2.49 million yen</t>
  </si>
  <si>
    <t>06_2.5 to 2.99 million yen</t>
  </si>
  <si>
    <t>06_5 to 5.99 million yen</t>
  </si>
  <si>
    <t>6_2.5 to 2.99 million yen</t>
  </si>
  <si>
    <t>07_3 to 3.99 million yen</t>
  </si>
  <si>
    <t>07_6 to 6.99 million yen</t>
  </si>
  <si>
    <t>7_3 to 3.99 million yen</t>
  </si>
  <si>
    <t>08_4 to 4.99 million yen</t>
  </si>
  <si>
    <t>08_7 to 7.99 million yen</t>
  </si>
  <si>
    <t>8_4 to 4.99 million yen</t>
  </si>
  <si>
    <t>09_5 to 5.99 million yen</t>
  </si>
  <si>
    <t>09_8 to 8.99 million yen</t>
  </si>
  <si>
    <t>9_5 million yen and over</t>
  </si>
  <si>
    <t>10_6 to 6.99 million yen</t>
  </si>
  <si>
    <t>10_9 to 9.99 million yen</t>
  </si>
  <si>
    <t>11_7 to 7.99 million yen</t>
  </si>
  <si>
    <t>11_10 to 12.49 million yen</t>
  </si>
  <si>
    <t>12_8 to 8.99 million yen</t>
  </si>
  <si>
    <t>12_12.5 to 14.99 million yen</t>
  </si>
  <si>
    <t>13_9 to 9.99 million yen</t>
  </si>
  <si>
    <t>13_15 million yen and over</t>
  </si>
  <si>
    <t>14_10 to 12.49 million yen</t>
  </si>
  <si>
    <t>15_12.5 to 14.99 million yen</t>
  </si>
  <si>
    <t>16_15 million yen and over</t>
  </si>
  <si>
    <t>17_Family workers</t>
  </si>
  <si>
    <t>（41）　When Took up the Job</t>
    <phoneticPr fontId="12"/>
  </si>
  <si>
    <t>（20 Items）</t>
  </si>
  <si>
    <t>1_2022</t>
  </si>
  <si>
    <t>1_After 2017</t>
  </si>
  <si>
    <t>1_After Oct. 2021</t>
  </si>
  <si>
    <t>11_After July 2022</t>
  </si>
  <si>
    <t>2_Oct. 2020 to Sept. 2021</t>
  </si>
  <si>
    <t>12_Apr. to June 2022</t>
  </si>
  <si>
    <t>3_Oct. 2019 to Sept. 2020</t>
  </si>
  <si>
    <t>13_Jan. to Mar. 2022</t>
  </si>
  <si>
    <t>4_Oct. 2018 to Sept. 2019</t>
  </si>
  <si>
    <t>2_2021</t>
  </si>
  <si>
    <t>5_Oct. 2017 to Sept. 2018</t>
  </si>
  <si>
    <t>21_Oct. to Dec. 2021</t>
  </si>
  <si>
    <t>22_July to Sept. 2021</t>
  </si>
  <si>
    <t>23_Apr. to June 2021</t>
  </si>
  <si>
    <t>2_2012 to 2016</t>
  </si>
  <si>
    <t>24_Jan. to Mar. 2021</t>
  </si>
  <si>
    <t>3_2007 to 2011</t>
  </si>
  <si>
    <t>3_2020</t>
  </si>
  <si>
    <t>4_2002 to 2006</t>
  </si>
  <si>
    <t>31_Oct. to Dec. 2020</t>
  </si>
  <si>
    <t>5_1997 to 2001</t>
  </si>
  <si>
    <t>32_July to Sept. 2020</t>
  </si>
  <si>
    <t>6_1992 to 1996</t>
  </si>
  <si>
    <t>33_Apr. to June 2020</t>
  </si>
  <si>
    <t>7_Before 1991</t>
  </si>
  <si>
    <t>34_Jan. to Mar. 2020</t>
  </si>
  <si>
    <t>4_2019</t>
  </si>
  <si>
    <t>41_Oct. to Dec. 2019</t>
  </si>
  <si>
    <t>42_July to Sept. 2019</t>
  </si>
  <si>
    <t>43_Apr. to June 2019</t>
  </si>
  <si>
    <t>44_Jan. to Mar. 2019</t>
  </si>
  <si>
    <t>19_Before 2004</t>
  </si>
  <si>
    <t>5_2018</t>
  </si>
  <si>
    <t>51_Oct. to Dec. 2018</t>
  </si>
  <si>
    <t>52_July to Sept. 2018</t>
  </si>
  <si>
    <t>53_Apr. to June 2018</t>
  </si>
  <si>
    <t>54_Jan. to Mar. 2018</t>
  </si>
  <si>
    <t>6_2017</t>
  </si>
  <si>
    <t>61_Oct. to Dec. 2017</t>
  </si>
  <si>
    <t>（42）　Duration Engaged in Work</t>
    <phoneticPr fontId="12"/>
  </si>
  <si>
    <t>（9A Items）</t>
  </si>
  <si>
    <t>2_1 to 2 years</t>
  </si>
  <si>
    <t>2_1 to 9 years</t>
  </si>
  <si>
    <t>3_3 to 4 years</t>
  </si>
  <si>
    <t>3_10 to 19 years</t>
  </si>
  <si>
    <t>4_5 years and over</t>
  </si>
  <si>
    <t>4_20 to 29 years</t>
  </si>
  <si>
    <t>41_5 to 9 years</t>
  </si>
  <si>
    <t>5_30 years and over</t>
  </si>
  <si>
    <t>42_10 to 14 years</t>
  </si>
  <si>
    <t>42_10 to 19 years</t>
  </si>
  <si>
    <t>43_15 to 19 years</t>
  </si>
  <si>
    <t>43_20 to 29 years</t>
  </si>
  <si>
    <t>44_20 to 24 years</t>
  </si>
  <si>
    <t>44_20 to 29 years</t>
  </si>
  <si>
    <t>44_30 years and over</t>
  </si>
  <si>
    <t>44_20 years and over</t>
  </si>
  <si>
    <t>45_25 to 29 years</t>
  </si>
  <si>
    <t>45_30 years and over</t>
  </si>
  <si>
    <t>46_30 years and over</t>
  </si>
  <si>
    <t>（43）　Reason to Work</t>
    <phoneticPr fontId="12"/>
  </si>
  <si>
    <t>1_Being unemployed</t>
  </si>
  <si>
    <t>2_Having graduated from school</t>
  </si>
  <si>
    <t>3_Needed to earn income</t>
  </si>
  <si>
    <t>4_Wanted to make the best use of my knowledge and skills</t>
  </si>
  <si>
    <t>5_Wanted to make a start in working life</t>
  </si>
  <si>
    <t>6_Had sufficient time to take up a job</t>
  </si>
  <si>
    <t>7_Wanted to maintain health</t>
  </si>
  <si>
    <t>8_This job has better conditions</t>
  </si>
  <si>
    <t>9_Other</t>
  </si>
  <si>
    <t>（44）　Reason for Working in the Current Type of Employment</t>
    <phoneticPr fontId="12"/>
  </si>
  <si>
    <t>01_For working at convenient times (type of main reasons)</t>
  </si>
  <si>
    <t>02_For supplementing family income or earning school expense (type of main reasons)</t>
  </si>
  <si>
    <t>03_For housework, child-rearing or nursing care (type of main reasons)</t>
  </si>
  <si>
    <t>04_For short commute time (type of main reasons)</t>
  </si>
  <si>
    <t>05_For utilizing specialized skills (type of main reasons)</t>
  </si>
  <si>
    <t>06_Not obtaining a job as a regular employee (type of main reasons)</t>
  </si>
  <si>
    <t>07_Other (type of main reasons)</t>
  </si>
  <si>
    <t>08_For working at convenient times</t>
  </si>
  <si>
    <t>09_For supplementing family income or earning school expense</t>
  </si>
  <si>
    <t>10_For housework, child-rearing or nursing care</t>
  </si>
  <si>
    <t>11_For short commute time</t>
  </si>
  <si>
    <t>12_For utilizing specialized skills</t>
  </si>
  <si>
    <t>13_Not obtaining a job as a regular employee</t>
  </si>
  <si>
    <t>14_Other</t>
  </si>
  <si>
    <t>（45）　Whether Adjusting Working Hours and Days</t>
    <phoneticPr fontId="12"/>
  </si>
  <si>
    <t>1_Adjusting working hours and days</t>
  </si>
  <si>
    <t>2_Not adjusting working hours and days</t>
  </si>
  <si>
    <t>（46）　Wish for Work</t>
    <phoneticPr fontId="12"/>
  </si>
  <si>
    <t>1_Wishing to continue the present job</t>
  </si>
  <si>
    <t>2_Wishing to have an additional job</t>
  </si>
  <si>
    <t>3_Wishing to switch to another job</t>
  </si>
  <si>
    <t>4_Wishing to stop working</t>
  </si>
  <si>
    <t>（47）　Wish for Work, Whether Seeking a Job</t>
    <phoneticPr fontId="12"/>
  </si>
  <si>
    <t>21_Of which seeking a job (wishing to have an additional job)</t>
  </si>
  <si>
    <t>31_Of which seeking a job (wishing to switch to another job)</t>
  </si>
  <si>
    <t>（48）　Wish for Work, Wish for Working Hours, Whether Seeking a Job</t>
    <phoneticPr fontId="12"/>
  </si>
  <si>
    <t>11_Of which wishing to increase (wishing to continue the present job)</t>
  </si>
  <si>
    <t>11_Of which wishing to increase</t>
  </si>
  <si>
    <t>12_Of which wishing to reduce (wishing to continue the present job)</t>
  </si>
  <si>
    <t>12_Of which wishing to reduce</t>
  </si>
  <si>
    <t>21_Of which wishing to increase (wishing to have an additional job)</t>
  </si>
  <si>
    <t>211_Of which seeking a job (wishing to have an additional job) (of which wishing to increase)</t>
  </si>
  <si>
    <t>22_Of which wishing to reduce (wishing to have an additional job)</t>
  </si>
  <si>
    <t>221_Of which seeking a job (wishing to have an additional job) (of which wishing to reduce)</t>
  </si>
  <si>
    <t>31_Of which wishing to increase (wishing to switch to another job)</t>
  </si>
  <si>
    <t>311_Of which seeking a job (wishing to switch to another job) (of which wishing to increase)</t>
  </si>
  <si>
    <t>32_Of which wishing to reduce (wishing to switch to another job)</t>
  </si>
  <si>
    <t>321_Of which seeking a job (wishing to switch to another job) (of which wishing to reduce)</t>
  </si>
  <si>
    <t>（49）　Reason for Wishing to Switch to Another Job</t>
    <phoneticPr fontId="12"/>
  </si>
  <si>
    <t>1_Temporary job</t>
  </si>
  <si>
    <t>2_Income is small</t>
  </si>
  <si>
    <t>3_Slump in business and insecure future</t>
  </si>
  <si>
    <t>4_To prepare for mandatory retirement, or termination of employment contract</t>
  </si>
  <si>
    <t>5_Long working hours or heavy physical strain</t>
  </si>
  <si>
    <t>6_To make better use of own knowledge and skills</t>
  </si>
  <si>
    <t>7_To increase leisure time</t>
  </si>
  <si>
    <t>8_Not having enough time to do housework</t>
  </si>
  <si>
    <t>（50）　Wish for Working Hours</t>
    <phoneticPr fontId="12"/>
  </si>
  <si>
    <t>1_To remain the same</t>
  </si>
  <si>
    <t>2_Wishing to increase</t>
  </si>
  <si>
    <t>3_Wishing to reduce</t>
  </si>
  <si>
    <t>（51）　Whether Having a Secondary Job</t>
    <phoneticPr fontId="12"/>
  </si>
  <si>
    <t>1_Having a secondary job</t>
  </si>
  <si>
    <t>2_Not having a secondary job</t>
  </si>
  <si>
    <t>（52）　Whether Having a Secondary Job, Status in Employment, Type of Employment (Secondary Job)</t>
    <phoneticPr fontId="2"/>
  </si>
  <si>
    <t>（53）　Whether Freelance Work is one’s Main Job or Secondary Job</t>
    <phoneticPr fontId="12"/>
  </si>
  <si>
    <t>1_Only the main job</t>
  </si>
  <si>
    <t>2_Only the secondary job</t>
  </si>
  <si>
    <t>3_Both main and secondary jobs</t>
  </si>
  <si>
    <t>（54）　Whether Freelance Work is one’s Main Job or Secondary Job, Status in Employment, Type of Employment (Freelance)</t>
    <phoneticPr fontId="3"/>
  </si>
  <si>
    <t>11_Of which executive of company or corporation</t>
  </si>
  <si>
    <t>12_Of which self-employed workers</t>
  </si>
  <si>
    <t>21_Of which executive of company or corporation</t>
  </si>
  <si>
    <t>22_Of which self-employed workers</t>
  </si>
  <si>
    <t>31_Among the above, the main job is executive of a company or corporation, and the secondary job is also executive of a company or corporation</t>
  </si>
  <si>
    <t>32_Among the above, the main job is executive of a company or corporation, and the secondary job is self-employed worker</t>
  </si>
  <si>
    <t>33_Among the above, the main job is self-employed worker, and the secondary job is executive of a company or corporation</t>
  </si>
  <si>
    <t>34_Among the above, the main job is self-employed worker, and the secondary job is also self-employed worker</t>
  </si>
  <si>
    <t>（55）　Whether Wishing to Work, Whether Seeking a Job</t>
    <phoneticPr fontId="12"/>
  </si>
  <si>
    <t>1_Wishing to work</t>
  </si>
  <si>
    <t>11_Seeking a job</t>
  </si>
  <si>
    <t>12_Not seeking a job</t>
  </si>
  <si>
    <t>2_Not wishing to work</t>
  </si>
  <si>
    <t>（56）　Whether Wishing to Work, Status of Job Wished to Take, Intention to Take up a Job</t>
    <phoneticPr fontId="12"/>
  </si>
  <si>
    <t>1_Of which wishing to work</t>
  </si>
  <si>
    <t>111_Of which taking up immediately (of which wishing to work) (of which regular staffs)</t>
  </si>
  <si>
    <t>12_Of which part-time workers, arbeit (temporary workers)</t>
  </si>
  <si>
    <t>121_Of which taking up immediately (of which wishing to work) (of which part-time workers, arbeit (temporary workers))</t>
  </si>
  <si>
    <t>（57）　Whether Wishing to Work, Whether Seeking a Job, Status of Job Wished to Take</t>
    <phoneticPr fontId="12"/>
  </si>
  <si>
    <t>111_Regular staffs</t>
  </si>
  <si>
    <t>112_Part-time workers, arbeit (temporary workers)</t>
  </si>
  <si>
    <t>113_Dispatched workers from temporary labour agency</t>
  </si>
  <si>
    <t>114_Contract employees</t>
  </si>
  <si>
    <t>115_Self-employed worker</t>
  </si>
  <si>
    <t>116_Wish to take over the family business</t>
  </si>
  <si>
    <t>117_Doing piecework at home</t>
  </si>
  <si>
    <t>118_Other</t>
  </si>
  <si>
    <t>（58）　Whether Wishing to Work, Whether Seeking a Job, Reason for Not Seeking a Job, Reason for Not Wishing to Work</t>
    <phoneticPr fontId="12"/>
  </si>
  <si>
    <t>1201_Looked for a job but could not find any</t>
  </si>
  <si>
    <t>1202_Poor prospect of finding a desirable job</t>
  </si>
  <si>
    <t>1203_Have no confidence in own knowledge or skills</t>
  </si>
  <si>
    <t>1204_Childbearing / childcare</t>
  </si>
  <si>
    <t>1205_Caring an aged / sick family member</t>
  </si>
  <si>
    <t>1206_Illness / injury</t>
  </si>
  <si>
    <t>1207_Old age</t>
  </si>
  <si>
    <t>1208_Schooling</t>
  </si>
  <si>
    <t>1209_Concentrating on study in order to enter a college or obtain a qualification without attending a school</t>
  </si>
  <si>
    <t>1210_There is no need to hurry in finding a job member</t>
  </si>
  <si>
    <t>1211_Other</t>
  </si>
  <si>
    <t>201_Childbearing / childcare</t>
  </si>
  <si>
    <t>202_Caring an aged / sick family member</t>
  </si>
  <si>
    <t>203_Housework (excluding childbearing / childcare / caring an aged / sick family member)</t>
  </si>
  <si>
    <t>204_Attending a school</t>
  </si>
  <si>
    <t>205_Illness / injury</t>
  </si>
  <si>
    <t>206_Old age</t>
  </si>
  <si>
    <t>207_Concentrating on study in order to enter a college or obtain a qualification without attending a school</t>
  </si>
  <si>
    <t>208_Doing volunteer activities</t>
  </si>
  <si>
    <t>209_Have no confidence to do a job</t>
  </si>
  <si>
    <t>210_Other</t>
  </si>
  <si>
    <t>211_No special reason</t>
  </si>
  <si>
    <t>（59）　Reason for Wishing to Work</t>
    <phoneticPr fontId="12"/>
  </si>
  <si>
    <t>3_Need to earn income</t>
  </si>
  <si>
    <t>4_Want to make the best use of own knowledge and skills</t>
  </si>
  <si>
    <t>5_Want to make a start in working life</t>
  </si>
  <si>
    <t>6_Have sufficient time to take up a job</t>
  </si>
  <si>
    <t>7_Want to maintain health</t>
  </si>
  <si>
    <t>8_Other</t>
  </si>
  <si>
    <t>（60）　Kind of Job Wished to Take</t>
    <phoneticPr fontId="12"/>
  </si>
  <si>
    <t>01_Manufacturing / production processing work</t>
  </si>
  <si>
    <t>02_Construction / mining work</t>
  </si>
  <si>
    <t>03_Transport / machine operation work</t>
  </si>
  <si>
    <t>04_Business / sales job</t>
  </si>
  <si>
    <t>05_Services job</t>
  </si>
  <si>
    <t>06_Professional / technical job</t>
  </si>
  <si>
    <t>07_Management job</t>
  </si>
  <si>
    <t>08_Clerical job</t>
  </si>
  <si>
    <t>09_Farming, forestry and fishery work</t>
  </si>
  <si>
    <t>10_Protective service</t>
  </si>
  <si>
    <t>11_Delivery or moving job, cleaning, or packaging job, etc.</t>
  </si>
  <si>
    <t>12_Not particular about the type of job</t>
  </si>
  <si>
    <t>（61）　Status of Job Wished to Take</t>
    <phoneticPr fontId="12"/>
  </si>
  <si>
    <t>2_Part-time workers, arbeit (temporary workers)</t>
  </si>
  <si>
    <t>3_Dispatched workers from temporary labour agency</t>
  </si>
  <si>
    <t>4_Contract employees</t>
  </si>
  <si>
    <t>5_Self-employed worker</t>
  </si>
  <si>
    <t>6_Wish to take over the family business</t>
  </si>
  <si>
    <t>7_Doing piecework at home</t>
  </si>
  <si>
    <t>（62）　Whether Seeking a Job</t>
    <phoneticPr fontId="12"/>
  </si>
  <si>
    <t>1_Of which seeking a job</t>
  </si>
  <si>
    <t>（63）　Whether Seeking a Job, Intention to Take up a Job</t>
    <phoneticPr fontId="12"/>
  </si>
  <si>
    <t>11_Taking up immediately</t>
  </si>
  <si>
    <t>12_Taking up but not immediately</t>
  </si>
  <si>
    <t>13_Don't know</t>
  </si>
  <si>
    <t>（64）　Reason for Not Seeking a Job</t>
    <phoneticPr fontId="12"/>
  </si>
  <si>
    <t>01_Looked for a job but could not find any</t>
  </si>
  <si>
    <t>02_Poor prospect of finding a desirable job</t>
  </si>
  <si>
    <t>03_Have no confidence in own knowledge or skills</t>
  </si>
  <si>
    <t>04_Childbearing / childcare</t>
  </si>
  <si>
    <t>05_Caring an aged / sick family member</t>
  </si>
  <si>
    <t>06_Illness / injury</t>
  </si>
  <si>
    <t>07_Old age</t>
  </si>
  <si>
    <t>08_Schooling</t>
  </si>
  <si>
    <t>09_Concentrating on study in order to enter a college or obtain a qualification without attending a school</t>
  </si>
  <si>
    <t>10_There is no need to hurry in finding a job member</t>
  </si>
  <si>
    <t>11_Other</t>
  </si>
  <si>
    <t>（65）　Duration of Seeking a Job</t>
    <phoneticPr fontId="12"/>
  </si>
  <si>
    <t>01_Less than 1 month</t>
  </si>
  <si>
    <t>1_Less than 1 month</t>
  </si>
  <si>
    <t>02_1 month</t>
  </si>
  <si>
    <t>101_Less than 1 month</t>
  </si>
  <si>
    <t>2_1 month</t>
  </si>
  <si>
    <t>03_2 months</t>
  </si>
  <si>
    <t>102_1 month</t>
  </si>
  <si>
    <t>3_2 months</t>
  </si>
  <si>
    <t>04_3 months</t>
  </si>
  <si>
    <t>103_2 months</t>
  </si>
  <si>
    <t>4_3 to 5 months</t>
  </si>
  <si>
    <t>05_4 months</t>
  </si>
  <si>
    <t>104_3 months</t>
  </si>
  <si>
    <t>5_6 to 8 months</t>
  </si>
  <si>
    <t>06_5 months</t>
  </si>
  <si>
    <t>105_4 months</t>
  </si>
  <si>
    <t>6_9 to 11 months</t>
  </si>
  <si>
    <t>07_6 months</t>
  </si>
  <si>
    <t>106_5 months</t>
  </si>
  <si>
    <t>7_1 year to 1 year and 11 months</t>
  </si>
  <si>
    <t>7_1 year and over</t>
  </si>
  <si>
    <t>08_7 months</t>
  </si>
  <si>
    <t>107_6 months</t>
  </si>
  <si>
    <t>8_2 years and over</t>
  </si>
  <si>
    <t>09_8 months</t>
  </si>
  <si>
    <t>108_7 months</t>
  </si>
  <si>
    <t>10_9 months</t>
  </si>
  <si>
    <t>109_8 months</t>
  </si>
  <si>
    <t>11_10 months</t>
  </si>
  <si>
    <t>110_9 months</t>
  </si>
  <si>
    <t>12_11 months</t>
  </si>
  <si>
    <t>111_10 months</t>
  </si>
  <si>
    <t>13_1 year</t>
  </si>
  <si>
    <t>112_11 months</t>
  </si>
  <si>
    <t>14_1 year and 1 month</t>
  </si>
  <si>
    <t>2_1 year to 1 year and 11 months</t>
  </si>
  <si>
    <t>15_1 year and 2 months</t>
  </si>
  <si>
    <t>3_2 years and over</t>
  </si>
  <si>
    <t>16_1 year and 3 months</t>
  </si>
  <si>
    <t>17_1 year and 4 months</t>
  </si>
  <si>
    <t>18_1 year and 5 months</t>
  </si>
  <si>
    <t>19_1 year and 6 months</t>
  </si>
  <si>
    <t>20_1 year and 7 months</t>
  </si>
  <si>
    <t>21_1 year and 8 months</t>
  </si>
  <si>
    <t>22_1 year and 9 months</t>
  </si>
  <si>
    <t>23_1 year and 10 months</t>
  </si>
  <si>
    <t>24_1 year and 11 months</t>
  </si>
  <si>
    <t>25_2 years</t>
  </si>
  <si>
    <t>26_2 years and 1 month</t>
  </si>
  <si>
    <t>27_2 years and 2 months</t>
  </si>
  <si>
    <t>28_2 years and 3 months</t>
  </si>
  <si>
    <t>29_2 years and 4 months</t>
  </si>
  <si>
    <t>30_2 years and 5 months</t>
  </si>
  <si>
    <t>31_2 years and 6 months</t>
  </si>
  <si>
    <t>32_2 years and 7 months</t>
  </si>
  <si>
    <t>33_2 years and 8 months</t>
  </si>
  <si>
    <t>34_2 years and 9 months</t>
  </si>
  <si>
    <t>35_2 years and 10 months</t>
  </si>
  <si>
    <t>36_2 years and 11 months</t>
  </si>
  <si>
    <t>37_3 years and over</t>
  </si>
  <si>
    <t>（66）　Intention to Take up a Job</t>
    <phoneticPr fontId="12"/>
  </si>
  <si>
    <t>1_Taking up immediately</t>
  </si>
  <si>
    <t>1_Of which taking up immediately</t>
  </si>
  <si>
    <t>2_Taking up but not immediately</t>
  </si>
  <si>
    <t>3_Don't know</t>
  </si>
  <si>
    <t>（67）　Reason for Not Wishing to Work</t>
    <phoneticPr fontId="12"/>
  </si>
  <si>
    <t>01_Childbearing / childcare</t>
  </si>
  <si>
    <t>02_Caring an aged / sick family member</t>
  </si>
  <si>
    <t>03_Housework (excluding childbearing / childcare / caring an aged / sick family member)</t>
  </si>
  <si>
    <t>04_Attending a school</t>
  </si>
  <si>
    <t>05_Illness / injury</t>
  </si>
  <si>
    <t>06_Old age</t>
  </si>
  <si>
    <t>07_Concentrating on study in order to enter a college or obtain a qualification without attending a school</t>
  </si>
  <si>
    <t>08_Doing volunteer activities</t>
  </si>
  <si>
    <t>09_Have no confidence to do a job</t>
  </si>
  <si>
    <t>10_Other</t>
  </si>
  <si>
    <t>11_No special reason</t>
  </si>
  <si>
    <t>（68）　Change of Labour Force Status</t>
    <phoneticPr fontId="12"/>
  </si>
  <si>
    <t>（3A Items）</t>
  </si>
  <si>
    <t>1_Newly engaged in work</t>
  </si>
  <si>
    <t>1_Not engaged in work who had a previous job</t>
  </si>
  <si>
    <t>1_Of which engaged in work who had a previous job</t>
  </si>
  <si>
    <t>2_Engaged in work who had a previous job</t>
  </si>
  <si>
    <t>2_Never had a job</t>
  </si>
  <si>
    <t>3_Not engaged in work who had a previous job</t>
  </si>
  <si>
    <t>4_Never had a job</t>
  </si>
  <si>
    <t>（69）　Change of Labour Force Status within the past Year</t>
    <phoneticPr fontId="12"/>
  </si>
  <si>
    <t>1_Did not change the job</t>
  </si>
  <si>
    <t>1_Quitted a job</t>
  </si>
  <si>
    <t>1_Of which did not change the job</t>
  </si>
  <si>
    <t>2_Changed a job</t>
  </si>
  <si>
    <t>2_Not working continuously</t>
  </si>
  <si>
    <t>3_Quitted a job</t>
  </si>
  <si>
    <t>3_Began work for the past year</t>
  </si>
  <si>
    <t>4_Began work for the past year</t>
  </si>
  <si>
    <t>5_Not working continuously</t>
  </si>
  <si>
    <t>（70）　Change of Status in Employment</t>
    <phoneticPr fontId="12"/>
  </si>
  <si>
    <t>01_Regular (the previous job) to regular staffs (a job wished to take)</t>
  </si>
  <si>
    <t>1_Regular (the previous job) to regular (the present job)</t>
  </si>
  <si>
    <t>02_Regular (the previous job) to part-time workers, arbeit (temporary workers) (a job wished to take)</t>
  </si>
  <si>
    <t>2_Regular (the previous job) to irregular (the present job)</t>
  </si>
  <si>
    <t>03_Regular (the previous job) to dispatched workers from temporary labour agency (a job wished to take)</t>
  </si>
  <si>
    <t>3_Irregular (the previous job) to regular (the present job)</t>
  </si>
  <si>
    <t>04_Regular (the previous job) to contract employees (a job wished to take)</t>
  </si>
  <si>
    <t>4_Irregular (the previous job) to irregular (the present job)</t>
  </si>
  <si>
    <t>05_Regular (the previous job) to self-employed worker (a job wished to take)</t>
  </si>
  <si>
    <t>41_Of which part-time workers, arbeit (temporary workers) (the previous job) to part-time workers, arbeit (temporary workers) (the present job)</t>
  </si>
  <si>
    <t>06_Regular (the previous job) to wish to take over the family business (a job wished to take)</t>
  </si>
  <si>
    <t>07_Regular (the previous job) to doing piecework at home (a job wished to take)</t>
  </si>
  <si>
    <t>08_Regular (the previous job) to other (a job wished to take)</t>
  </si>
  <si>
    <t>09_Irregular (the previous job) to regular staffs (a job wished to take)</t>
  </si>
  <si>
    <t>10_Irregular (the previous job) to part-time workers, arbeit (temporary workers) (a job wished to take)</t>
  </si>
  <si>
    <t>101_Of which part-time workers, arbeit (temporary workers) (the previous job) to part-time workers, arbeit (temporary workers) (a job wished to take)</t>
  </si>
  <si>
    <t>11_Irregular (the previous job) to dispatched workers from temporary labour agency (a job wished to take)</t>
  </si>
  <si>
    <t>12_Irregular (the previous job) to contract employees (a job wished to take)</t>
  </si>
  <si>
    <t>13_Irregular (the previous job) to self-employed worker (a job wished to take)</t>
  </si>
  <si>
    <t>14_Irregular (the previous job) to wish to take over the family business (a job wished to take)</t>
  </si>
  <si>
    <t>15_Irregular (the previous job) to doing piecework at home (a job wished to take)</t>
  </si>
  <si>
    <t>16_Irregular (the previous job) to other (a job wished to take)</t>
  </si>
  <si>
    <t>（71）　Whether Had a Job</t>
    <phoneticPr fontId="12"/>
  </si>
  <si>
    <t>1_Had a job</t>
  </si>
  <si>
    <t>（72）　Whether Had a Job, When Left the Previous Job</t>
    <phoneticPr fontId="12"/>
  </si>
  <si>
    <t>1506_July 2018</t>
  </si>
  <si>
    <t>1507_June 2018</t>
  </si>
  <si>
    <t>1508_May 2018</t>
  </si>
  <si>
    <t>1509_Apr. 2018</t>
  </si>
  <si>
    <t>（73）　Whether Had a Job, Duration of Leaving the Previous Job</t>
    <phoneticPr fontId="12"/>
  </si>
  <si>
    <t>11_Less than 1 year</t>
  </si>
  <si>
    <t>111_Less than 1 month</t>
  </si>
  <si>
    <t>112_1 to 2 months</t>
  </si>
  <si>
    <t>113_3 to 5 months</t>
  </si>
  <si>
    <t>114_6 to 8 months</t>
  </si>
  <si>
    <t>115_9 to 11 months</t>
  </si>
  <si>
    <t>12_1 to 2 years</t>
  </si>
  <si>
    <t>13_3 to 4 years</t>
  </si>
  <si>
    <t>14_5 years and over</t>
  </si>
  <si>
    <t>141_5 to 6 years</t>
  </si>
  <si>
    <t>142_7 to 9 years</t>
  </si>
  <si>
    <t>143_10 to 14 years</t>
  </si>
  <si>
    <t>144_15 to 19 years</t>
  </si>
  <si>
    <t>145_20 years and over</t>
  </si>
  <si>
    <t>（74）　Whether Had a Job, Reason for Leaving the Previous Job</t>
    <phoneticPr fontId="12"/>
  </si>
  <si>
    <t>101_Company bankruptcy / business closed down</t>
  </si>
  <si>
    <t>11_Of which business slump / insecurity about the future</t>
  </si>
  <si>
    <t>102_Personnel retrenchment / compensated early retirement</t>
  </si>
  <si>
    <t>12_Of which low income</t>
  </si>
  <si>
    <t>103_Business slump / insecurity about the future</t>
  </si>
  <si>
    <t>13_Of which unsatisfactory working conditions</t>
  </si>
  <si>
    <t>104_Mandatory retirement</t>
  </si>
  <si>
    <t>14_Of which did not like</t>
  </si>
  <si>
    <t>105_Termination of employment contract</t>
  </si>
  <si>
    <t>15_Of which temporary job</t>
  </si>
  <si>
    <t>106_Low income</t>
  </si>
  <si>
    <t>107_Unsatisfactory working conditions</t>
  </si>
  <si>
    <t>108_Marriage</t>
  </si>
  <si>
    <t>109_Childbearing / childcare</t>
  </si>
  <si>
    <t>110_Caring an aged / sick family member</t>
  </si>
  <si>
    <t>111_Illness / old age</t>
  </si>
  <si>
    <t>112_Did not like</t>
  </si>
  <si>
    <t>113_Temporary job</t>
  </si>
  <si>
    <t>114_A family member's finding or changing a job / transfer or relocation of the establishment, etc.</t>
  </si>
  <si>
    <t>115_Other</t>
  </si>
  <si>
    <t>（75）　When Left the Previous Job</t>
    <phoneticPr fontId="12"/>
  </si>
  <si>
    <t>11_After Sept. 2022</t>
  </si>
  <si>
    <t>12_July to Aug. 2022</t>
  </si>
  <si>
    <t>12_Aug. 2022</t>
  </si>
  <si>
    <t>13_Apr. to June 2022</t>
  </si>
  <si>
    <t>13_July 2022</t>
  </si>
  <si>
    <t>14_Jan. to Mar. 2022</t>
  </si>
  <si>
    <t>14_June 2022</t>
  </si>
  <si>
    <t>15_May 2022</t>
  </si>
  <si>
    <t>R1_(Regrouped) Mar. 2021 to Sept. 2021</t>
  </si>
  <si>
    <t>16_Apr. 2022</t>
  </si>
  <si>
    <t>17_Mar. 2022</t>
  </si>
  <si>
    <t>18_Feb. 2022</t>
  </si>
  <si>
    <t>19_Jan. 2022</t>
  </si>
  <si>
    <t>21_Dec. 2021</t>
  </si>
  <si>
    <t>22_Nov. 2021</t>
  </si>
  <si>
    <t>23_Oct. 2021</t>
  </si>
  <si>
    <t>62_July to Sept. 2017</t>
  </si>
  <si>
    <t>63_Apr. to June 2017</t>
  </si>
  <si>
    <t>64_Jan. to Mar. 2017</t>
  </si>
  <si>
    <t>（76）　Duration of Leaving the Previous Job</t>
    <phoneticPr fontId="12"/>
  </si>
  <si>
    <t>2_1 to 3 years</t>
  </si>
  <si>
    <t>11_Less than 1 month</t>
  </si>
  <si>
    <t>3_4 to 6 years</t>
  </si>
  <si>
    <t>12_1 month</t>
  </si>
  <si>
    <t>4_7 to 9 years</t>
  </si>
  <si>
    <t>13_2 months</t>
  </si>
  <si>
    <t>5_10 to 14 years</t>
  </si>
  <si>
    <t>14_3 to 5 months</t>
  </si>
  <si>
    <t>6_15 to 19 years</t>
  </si>
  <si>
    <t>15_6 to 8 months</t>
  </si>
  <si>
    <t>7_20 years and over</t>
  </si>
  <si>
    <t>16_9 to 11 months</t>
  </si>
  <si>
    <t>R01_(Regrouped) Less than 1 month</t>
  </si>
  <si>
    <t>R02_(Regrouped) 1 month</t>
  </si>
  <si>
    <t>R03_(Regrouped) 2 months</t>
  </si>
  <si>
    <t>R04_(Regrouped) 3 months</t>
  </si>
  <si>
    <t>R05_(Regrouped) 4 months</t>
  </si>
  <si>
    <t>R06_(Regrouped) 5 months</t>
  </si>
  <si>
    <t>R07_(Regrouped) 6 months</t>
  </si>
  <si>
    <t>R08_(Regrouped) 7 months</t>
  </si>
  <si>
    <t>R09_(Regrouped) 8 months</t>
  </si>
  <si>
    <t>R10_(Regrouped) 9 months</t>
  </si>
  <si>
    <t>R11_(Regrouped) 10 months</t>
  </si>
  <si>
    <t>R12_(Regrouped) 11 months</t>
  </si>
  <si>
    <t>（77）　Reason for Leaving the Previous Job</t>
    <phoneticPr fontId="12"/>
  </si>
  <si>
    <t>01_Company bankruptcy / business closed down</t>
  </si>
  <si>
    <t>1_Business slump / insecurity about the future</t>
  </si>
  <si>
    <t>1_Of which mandatory retirement</t>
  </si>
  <si>
    <t>02_Personnel retrenchment / compensated early retirement</t>
  </si>
  <si>
    <t>2_Low income</t>
  </si>
  <si>
    <t>03_Business slump / insecurity about the future</t>
  </si>
  <si>
    <t>3_Unsatisfactory working conditions</t>
  </si>
  <si>
    <t>04_Mandatory retirement</t>
  </si>
  <si>
    <t>4_Did not like</t>
  </si>
  <si>
    <t>05_Termination of employment contract</t>
  </si>
  <si>
    <t>5_Temporary job</t>
  </si>
  <si>
    <t>06_Low income</t>
  </si>
  <si>
    <t>07_Unsatisfactory working conditions</t>
  </si>
  <si>
    <t>08_Marriage</t>
  </si>
  <si>
    <t>09_Childbearing / childcare</t>
  </si>
  <si>
    <t>10_Caring an aged / sick family member</t>
  </si>
  <si>
    <t>11_Illness / old age</t>
  </si>
  <si>
    <t>12_Did not like</t>
  </si>
  <si>
    <t>13_Temporary job</t>
  </si>
  <si>
    <t>14_A family member's finding or changing a job / transfer or relocation of the establishment, etc.</t>
  </si>
  <si>
    <t>15_Other</t>
  </si>
  <si>
    <t>（78）　Whether Had a "First Job"</t>
    <phoneticPr fontId="12"/>
  </si>
  <si>
    <t>（1 Items）</t>
    <phoneticPr fontId="12"/>
  </si>
  <si>
    <t>1_Having a "First Job"</t>
  </si>
  <si>
    <t>2_Not having a "First Job"</t>
  </si>
  <si>
    <t>（79）　Relationship between Present Job or Previous Job and "First Job"</t>
    <phoneticPr fontId="12"/>
  </si>
  <si>
    <t>1_The present job is the "First Job"</t>
  </si>
  <si>
    <t>2_The previous job was the "First Job"</t>
  </si>
  <si>
    <t>3_Other job was the "First Job"</t>
  </si>
  <si>
    <t>（80）　When Took up the "First Job"</t>
    <phoneticPr fontId="12"/>
  </si>
  <si>
    <t>01_After Oct. 2021</t>
  </si>
  <si>
    <t>02_Oct. 2020 to Sept. 2021</t>
  </si>
  <si>
    <t>03_Oct. 2019 to Sept. 2020</t>
  </si>
  <si>
    <t>04_Oct. 2018 to Sept. 2019</t>
  </si>
  <si>
    <t>05_Oct. 2017 to Sept. 2018</t>
  </si>
  <si>
    <t>06_Oct. 2016 to Sept. 2017</t>
  </si>
  <si>
    <t>06_Oct. 2012 to Sept. 2017</t>
  </si>
  <si>
    <t>07_Oct. 2015 to Sept. 2016</t>
  </si>
  <si>
    <t>07_Oct. 2007 to Sept. 2012</t>
  </si>
  <si>
    <t>08_Oct. 2014 to Sept. 2015</t>
  </si>
  <si>
    <t>08_Oct. 2002 to Sept. 2007</t>
  </si>
  <si>
    <t>09_Oct. 2013 to Sept. 2014</t>
  </si>
  <si>
    <t>09_Oct. 1997 to Sept. 2002</t>
  </si>
  <si>
    <t>10_Oct. 2012 to Sept. 2013</t>
  </si>
  <si>
    <t>10_Before Sept. 1997</t>
  </si>
  <si>
    <t>11_Oct. 2007 to Sept. 2012</t>
  </si>
  <si>
    <t>12_Oct. 2002 to Sept. 2007</t>
  </si>
  <si>
    <t>13_Oct. 1997 to Sept. 2002</t>
  </si>
  <si>
    <t>14_Before Sept. 1997</t>
  </si>
  <si>
    <t>（81）　Age Took up the "First Job"</t>
    <phoneticPr fontId="12"/>
  </si>
  <si>
    <t>01_Less than 15 years old</t>
  </si>
  <si>
    <t>02_15 years old</t>
  </si>
  <si>
    <t>03_16 years old</t>
  </si>
  <si>
    <t>04_17 years old</t>
  </si>
  <si>
    <t>05_18 years old</t>
  </si>
  <si>
    <t>06_19 years old</t>
  </si>
  <si>
    <t>07_20 years old</t>
  </si>
  <si>
    <t>08_21 years old</t>
  </si>
  <si>
    <t>09_22 years old</t>
  </si>
  <si>
    <t>10_23 years old</t>
  </si>
  <si>
    <t>11_24 years old</t>
  </si>
  <si>
    <t>12_25 years old</t>
  </si>
  <si>
    <t>13_26 years old</t>
  </si>
  <si>
    <t>14_27 years old</t>
  </si>
  <si>
    <t>15_28 years old</t>
  </si>
  <si>
    <t>16_29 years old</t>
  </si>
  <si>
    <t>17_30 years old and over</t>
  </si>
  <si>
    <t>（82）　Status in Employment, Type of Employment (First Job)</t>
    <phoneticPr fontId="12"/>
  </si>
  <si>
    <t>（12 Items）</t>
    <phoneticPr fontId="12"/>
  </si>
  <si>
    <t>3221_Part-time workers, arbeit (temporary workers)</t>
  </si>
  <si>
    <t>3222_Dispatched workers from temporary labour agency</t>
  </si>
  <si>
    <t>3223_Contract employees</t>
  </si>
  <si>
    <t>3224_Entrusted employees, other</t>
  </si>
  <si>
    <t>（83）　Relationship between Present Job or Previous Job and "First Job", Labour Force Status, Status in Employment, Type of Employment (First Job)</t>
    <phoneticPr fontId="3"/>
  </si>
  <si>
    <t>2_Other job was the "First Job"</t>
  </si>
  <si>
    <t>21_Engaged in work</t>
  </si>
  <si>
    <t>211_Self-employed workers</t>
  </si>
  <si>
    <t>212_Family workers</t>
  </si>
  <si>
    <t>213_Employees</t>
  </si>
  <si>
    <t>2131_Of which regular staffs</t>
  </si>
  <si>
    <t>2132_Of which irregular staffs</t>
  </si>
  <si>
    <t>22_Not engaged in work</t>
  </si>
  <si>
    <t>（84）　Whether Did Training or Self-development</t>
    <phoneticPr fontId="12"/>
  </si>
  <si>
    <t>1_Of which did training or self-development</t>
  </si>
  <si>
    <t>（85）　Whether Did Training or Self-development, Type of Training or Self-development</t>
    <phoneticPr fontId="12"/>
  </si>
  <si>
    <t>（29 Items）</t>
  </si>
  <si>
    <t>1_Did training or self-development</t>
  </si>
  <si>
    <t>11_Conducted by employer</t>
  </si>
  <si>
    <t>111_On-job training</t>
  </si>
  <si>
    <t>12_Initiated by oneself</t>
  </si>
  <si>
    <t>112_Lectures at a university / graduate school (conducted by employer)</t>
  </si>
  <si>
    <t>121_Of which self-educational / self-learning</t>
  </si>
  <si>
    <t>113_Courses of a special training school / miscellaneous school (conducted by employer)</t>
  </si>
  <si>
    <t>122_Of which received public financial support</t>
  </si>
  <si>
    <t>114_Courses of an occupational skills development institution (conducted by employer)</t>
  </si>
  <si>
    <t>2_Not did training or self-development</t>
  </si>
  <si>
    <t>115_Observation of training sessions / seminars (conducted by employer)</t>
  </si>
  <si>
    <t>116_Participation in study sessions / workshops (conducted by employer)</t>
  </si>
  <si>
    <t>117_Correspondence courses (conducted by employer)</t>
  </si>
  <si>
    <t>118_Other (conducted by employer)</t>
  </si>
  <si>
    <t>121_Lectures at a university / graduate school (initiated by oneself)</t>
  </si>
  <si>
    <t>122_Courses of a special training school / miscellaneous school (initiated by oneself)</t>
  </si>
  <si>
    <t>123_Courses of an occupational skills development institution (initiated by oneself)</t>
  </si>
  <si>
    <t>124_Observation of training sessions / seminars (initiated by oneself)</t>
  </si>
  <si>
    <t>125_Participation in study sessions / workshops (initiated by oneself)</t>
  </si>
  <si>
    <t>126_Correspondence courses (initiated by oneself)</t>
  </si>
  <si>
    <t>127_Self-educational / self-learning (initiated by oneself)</t>
  </si>
  <si>
    <t>128_Other (initiated by oneself)</t>
  </si>
  <si>
    <t>129_Of which received public financial support</t>
  </si>
  <si>
    <t>1291_Lectures at a university / graduate school (initiated by oneself) (of which received public financial support)</t>
  </si>
  <si>
    <t>1292_Courses of a special training school / miscellaneous school (initiated by oneself) (of which received public financial support)</t>
  </si>
  <si>
    <t>1293_Courses of an occupational skills development institution (initiated by oneself) (of which received public financial support)</t>
  </si>
  <si>
    <t>1294_Observation of training sessions / seminars (initiated by oneself) (of which received public financial support)</t>
  </si>
  <si>
    <t>1295_Participation in study sessions / workshops (initiated by oneself) (of which received public financial support)</t>
  </si>
  <si>
    <t>1296_Correspondence courses (initiated by oneself) (of which received public financial support)</t>
  </si>
  <si>
    <t>1297_Other (initiated by oneself) (of which received public financial support)</t>
  </si>
  <si>
    <t>（86）　Whether Changed Address, When Started Living at Present Address, Address before Changing Address</t>
    <phoneticPr fontId="12"/>
  </si>
  <si>
    <t>1_Not changed address</t>
  </si>
  <si>
    <t>2_Changed address</t>
  </si>
  <si>
    <t>21_In the same prefecture (changed address)</t>
  </si>
  <si>
    <t>211_In the same municipality (changed address)</t>
  </si>
  <si>
    <t>212_Other municipality in the same prefecture (changed address)</t>
  </si>
  <si>
    <t>22_Other prefectures (changed address)</t>
  </si>
  <si>
    <t>23_Foreign countries (changed address)</t>
  </si>
  <si>
    <t>24_Of which during the past year (after Oct. 2021)</t>
  </si>
  <si>
    <t>241_In the same prefecture (changed address) (of which during the past year (after Oct. 2021))</t>
  </si>
  <si>
    <t>2411_In the same municipality (changed address) (of which during the past year (after Oct. 2021))</t>
  </si>
  <si>
    <t>2412_Other municipality in the same prefecture (changed address) (of which during the past year (after Oct. 2021))</t>
  </si>
  <si>
    <t>242_Other prefectures (changed address) (of which during the past year (after Oct. 2021))</t>
  </si>
  <si>
    <t>243_Foreign countries (changed address) (of which during the past year (after Oct. 2021))</t>
  </si>
  <si>
    <t>（87）　Whether Changed Address, Address before Changing Address</t>
    <phoneticPr fontId="12"/>
  </si>
  <si>
    <t>（55 Items）</t>
  </si>
  <si>
    <t>21_In the same prefecture</t>
  </si>
  <si>
    <t>211_In the same municipality</t>
  </si>
  <si>
    <t>212_Other municipality in the same prefecture</t>
  </si>
  <si>
    <t>22_Other prefectures</t>
  </si>
  <si>
    <t>2201_Hokkaido</t>
  </si>
  <si>
    <t>2202_Aomori-ken</t>
  </si>
  <si>
    <t>2203_Iwate-ken</t>
  </si>
  <si>
    <t>2204_Miyagi-ken</t>
  </si>
  <si>
    <t>2205_Akita-ken</t>
  </si>
  <si>
    <t>2206_Yamagata-ken</t>
  </si>
  <si>
    <t>2207_Fukushima-ken</t>
  </si>
  <si>
    <t>2208_Ibaraki-ken</t>
  </si>
  <si>
    <t>2209_Tochigi-ken</t>
  </si>
  <si>
    <t>2210_Gumma-ken</t>
  </si>
  <si>
    <t>2211_Saitama-ken</t>
  </si>
  <si>
    <t>2212_Chiba-ken</t>
  </si>
  <si>
    <t>2213_Tokyo-to</t>
  </si>
  <si>
    <t>2214_Kanagawa-ken</t>
  </si>
  <si>
    <t>2215_Niigata-ken</t>
  </si>
  <si>
    <t>2216_Toyama-ken</t>
  </si>
  <si>
    <t>2217_Ishikawa-ken</t>
  </si>
  <si>
    <t>2218_Fukui-ken</t>
  </si>
  <si>
    <t>2219_Yamanashi-ken</t>
  </si>
  <si>
    <t>2220_Nagano-ken</t>
  </si>
  <si>
    <t>2221_Gifu-ken</t>
  </si>
  <si>
    <t>2222_Shizuoka-ken</t>
  </si>
  <si>
    <t>2223_Aichi-ken</t>
  </si>
  <si>
    <t>2224_Mie-ken</t>
  </si>
  <si>
    <t>2225_Shiga-ken</t>
  </si>
  <si>
    <t>2226_Kyoto-fu</t>
  </si>
  <si>
    <t>2227_Osaka-fu</t>
  </si>
  <si>
    <t>2228_Hyogo-ken</t>
  </si>
  <si>
    <t>2229_Nara-ken</t>
  </si>
  <si>
    <t>2230_Wakayama-ken</t>
  </si>
  <si>
    <t>2231_Tottori-ken</t>
  </si>
  <si>
    <t>2232_Shimane-ken</t>
  </si>
  <si>
    <t>2233_Okayama-ken</t>
  </si>
  <si>
    <t>2234_Hiroshima-ken</t>
  </si>
  <si>
    <t>2235_Yamaguchi-ken</t>
  </si>
  <si>
    <t>2236_Tokushima-ken</t>
  </si>
  <si>
    <t>2237_Kagawa-ken</t>
  </si>
  <si>
    <t>2238_Ehime-ken</t>
  </si>
  <si>
    <t>2239_Kochi-ken</t>
  </si>
  <si>
    <t>2240_Fukuoka-ken</t>
  </si>
  <si>
    <t>2241_Saga-ken</t>
  </si>
  <si>
    <t>2242_Nagasaki-ken</t>
  </si>
  <si>
    <t>2243_Kumamoto-ken</t>
  </si>
  <si>
    <t>2244_Oita-ken</t>
  </si>
  <si>
    <t>2245_Miyazaki-ken</t>
  </si>
  <si>
    <t>2246_Kagoshima-ken</t>
  </si>
  <si>
    <t>2247_Okinawa-ken</t>
  </si>
  <si>
    <t>23_Foreign countries</t>
  </si>
  <si>
    <t>（88）　Whether Changed Address during the past Year, Address before Changing Address</t>
    <phoneticPr fontId="12"/>
  </si>
  <si>
    <t>（89）　Whether Changed Address during the past Year, Change of Labour Force Status within the past Year</t>
    <phoneticPr fontId="12"/>
  </si>
  <si>
    <t>6_Not changed address</t>
  </si>
  <si>
    <t>7_Changed address</t>
  </si>
  <si>
    <t>71_Did not change the job (changed address)</t>
  </si>
  <si>
    <t>72_Changed a job (changed address)</t>
  </si>
  <si>
    <t>73_Quitted a job (changed address)</t>
  </si>
  <si>
    <t>74_Began work for the past year (changed address)</t>
  </si>
  <si>
    <t>75_Not working continuously (changed address)</t>
  </si>
  <si>
    <t>（90）　When Started Living at Present Address</t>
    <phoneticPr fontId="12"/>
  </si>
  <si>
    <t>1_Of which during the past 5 years (after Oct. 2017)</t>
  </si>
  <si>
    <t>1_Of which after Oct. 2021</t>
  </si>
  <si>
    <t>11_After Oct. 2021</t>
  </si>
  <si>
    <t>2_Of which Oct. 2020 to Sept. 2021</t>
  </si>
  <si>
    <t>11_Of which during the past year (after Oct. 2021)</t>
  </si>
  <si>
    <t>12_Oct. 2020 to Sept. 2021</t>
  </si>
  <si>
    <t>3_Of which Oct. 2019 to Sept. 2020</t>
  </si>
  <si>
    <t>13_Oct. 2019 to Sept. 2020</t>
  </si>
  <si>
    <t>4_Of which Oct. 2018 to Sept. 2019</t>
  </si>
  <si>
    <t>14_Oct. 2018 to Sept. 2019</t>
  </si>
  <si>
    <t>5_Of which Oct. 2017 to Sept. 2018</t>
  </si>
  <si>
    <t>15_Oct. 2017 to Sept. 2018</t>
  </si>
  <si>
    <t>2_Of which before Dec. 2021</t>
  </si>
  <si>
    <t>21_2017 to 2021</t>
  </si>
  <si>
    <t>22_2012 to 2016</t>
  </si>
  <si>
    <t>23_2007 to 2011</t>
  </si>
  <si>
    <t>24_2002 to 2006</t>
  </si>
  <si>
    <t>25_1997 to 2001</t>
  </si>
  <si>
    <t>26_1992 to 1996</t>
  </si>
  <si>
    <t>27_Before 1991</t>
  </si>
  <si>
    <t>（91）　Reason for Changing Address</t>
    <phoneticPr fontId="12"/>
  </si>
  <si>
    <t>1_For the convenience of own job</t>
  </si>
  <si>
    <t>11_Taking up a job</t>
  </si>
  <si>
    <t>12_Quit a job</t>
  </si>
  <si>
    <t>13_Due to transference</t>
  </si>
  <si>
    <t>2_For the convenience of family member's job</t>
  </si>
  <si>
    <t>3_Attending school</t>
  </si>
  <si>
    <t>4_Marriage</t>
  </si>
  <si>
    <t>5_For child(ren)'s rearing / education</t>
  </si>
  <si>
    <t>6_For an aged / sick family member's care</t>
  </si>
  <si>
    <t>7_Other</t>
  </si>
  <si>
    <t>（92）　Present Address</t>
    <phoneticPr fontId="12"/>
  </si>
  <si>
    <t>（48 Items）</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</si>
  <si>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</si>
  <si>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</si>
  <si>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</si>
  <si>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</si>
  <si>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</si>
  <si>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</si>
  <si>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</si>
  <si>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</si>
  <si>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</si>
  <si>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</si>
  <si>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</si>
  <si>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</si>
  <si>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</si>
  <si>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</si>
  <si>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</si>
  <si>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</si>
  <si>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</si>
  <si>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</si>
  <si>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</si>
  <si>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</si>
  <si>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</si>
  <si>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</si>
  <si>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</si>
  <si>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</si>
  <si>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</si>
  <si>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</si>
  <si>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</si>
  <si>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</si>
  <si>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</si>
  <si>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</si>
  <si>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</si>
  <si>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</si>
  <si>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</si>
  <si>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</si>
  <si>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</si>
  <si>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</si>
  <si>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</si>
  <si>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</si>
  <si>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</si>
  <si>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</si>
  <si>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</si>
  <si>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</si>
  <si>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</si>
  <si>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</si>
  <si>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</si>
  <si>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</si>
  <si>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</si>
  <si>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（93）　Address before Changing Address</t>
    <phoneticPr fontId="12"/>
  </si>
  <si>
    <t>（49 Items）</t>
  </si>
  <si>
    <t>01_Hokkaido</t>
    <phoneticPr fontId="12"/>
  </si>
  <si>
    <t>1_In the same prefecture</t>
  </si>
  <si>
    <t>02_Aomori-ken</t>
    <phoneticPr fontId="12"/>
  </si>
  <si>
    <t>11_In the same municipality</t>
  </si>
  <si>
    <t>03_Iwate-ken</t>
    <phoneticPr fontId="12"/>
  </si>
  <si>
    <t>12_Other municipality in the same prefecture</t>
  </si>
  <si>
    <t>04_Miyagi-ken</t>
    <phoneticPr fontId="12"/>
  </si>
  <si>
    <t>2_Other prefectures</t>
  </si>
  <si>
    <t>05_Akita-ken</t>
    <phoneticPr fontId="12"/>
  </si>
  <si>
    <t>201_Hokkaido</t>
  </si>
  <si>
    <t>3_Foreign countries</t>
  </si>
  <si>
    <t>06_Yamagata-ken</t>
    <phoneticPr fontId="12"/>
  </si>
  <si>
    <t>202_Tohoku</t>
    <phoneticPr fontId="12"/>
  </si>
  <si>
    <t>07_Fukushima-ken</t>
    <phoneticPr fontId="12"/>
  </si>
  <si>
    <t>203_Kanto 1</t>
    <phoneticPr fontId="12"/>
  </si>
  <si>
    <t>08_Ibaraki-ken</t>
    <phoneticPr fontId="12"/>
  </si>
  <si>
    <t>204_Kanto 2</t>
    <phoneticPr fontId="12"/>
  </si>
  <si>
    <t>09_Tochigi-ken</t>
    <phoneticPr fontId="12"/>
  </si>
  <si>
    <t>205_Hokuriku</t>
    <phoneticPr fontId="12"/>
  </si>
  <si>
    <t>10_Gumma-ken</t>
    <phoneticPr fontId="12"/>
  </si>
  <si>
    <t>206_Tokai</t>
    <phoneticPr fontId="12"/>
  </si>
  <si>
    <t>11_Saitama-ken</t>
    <phoneticPr fontId="12"/>
  </si>
  <si>
    <t>207_Kinki 1</t>
    <phoneticPr fontId="12"/>
  </si>
  <si>
    <t>12_Chiba-ken</t>
    <phoneticPr fontId="12"/>
  </si>
  <si>
    <t>208_Kinki 2</t>
    <phoneticPr fontId="12"/>
  </si>
  <si>
    <t>13_Tokyo-to</t>
    <phoneticPr fontId="12"/>
  </si>
  <si>
    <t>209_San'in</t>
    <phoneticPr fontId="12"/>
  </si>
  <si>
    <t>14_Kanagawa-ken</t>
    <phoneticPr fontId="12"/>
  </si>
  <si>
    <t>210_San'yo</t>
    <phoneticPr fontId="12"/>
  </si>
  <si>
    <t>15_Niigata-ken</t>
    <phoneticPr fontId="12"/>
  </si>
  <si>
    <t>211_Shikoku</t>
    <phoneticPr fontId="12"/>
  </si>
  <si>
    <t>16_Toyama-ken</t>
    <phoneticPr fontId="12"/>
  </si>
  <si>
    <t>212_Kitakyushu</t>
    <phoneticPr fontId="12"/>
  </si>
  <si>
    <t>17_Ishikawa-ken</t>
    <phoneticPr fontId="12"/>
  </si>
  <si>
    <t>213_Minamikyushu</t>
    <phoneticPr fontId="12"/>
  </si>
  <si>
    <t>18_Fukui-ken</t>
    <phoneticPr fontId="12"/>
  </si>
  <si>
    <t>214_Okinawa</t>
    <phoneticPr fontId="12"/>
  </si>
  <si>
    <t>19_Yamanashi-ken</t>
    <phoneticPr fontId="12"/>
  </si>
  <si>
    <t>20_Nagano-ken</t>
    <phoneticPr fontId="12"/>
  </si>
  <si>
    <t>21_Gifu-ken</t>
    <phoneticPr fontId="12"/>
  </si>
  <si>
    <t>22_Shizuoka-ken</t>
    <phoneticPr fontId="12"/>
  </si>
  <si>
    <t>Hokkaido</t>
    <phoneticPr fontId="12"/>
  </si>
  <si>
    <t>23_Aichi-ken</t>
    <phoneticPr fontId="12"/>
  </si>
  <si>
    <t>Tohoku (Aomori, Iwate, Miyagi, Akita, Yamagata, Fukushima)</t>
    <phoneticPr fontId="12"/>
  </si>
  <si>
    <t>24_Mie-ken</t>
    <phoneticPr fontId="12"/>
  </si>
  <si>
    <t>Kanto 1 (Saitama, Chiba, Tokyo, Kanagawa)</t>
    <phoneticPr fontId="12"/>
  </si>
  <si>
    <t>25_Shiga-ken</t>
    <phoneticPr fontId="12"/>
  </si>
  <si>
    <t>Kanto 2 (Ibaraki, Tochigi, Gumma, Yamanashi, Nagano)</t>
    <phoneticPr fontId="12"/>
  </si>
  <si>
    <t>26_Kyoto-fu</t>
    <phoneticPr fontId="12"/>
  </si>
  <si>
    <t>Hokuriku (Niigata, Toyama, Ishikawa, Fukui)</t>
    <phoneticPr fontId="12"/>
  </si>
  <si>
    <t>27_Osaka-fu</t>
    <phoneticPr fontId="12"/>
  </si>
  <si>
    <t>Tokai (Shizuoka, Gifu, Aichi, Mie)</t>
    <phoneticPr fontId="12"/>
  </si>
  <si>
    <t>28_Hyogo-ken</t>
    <phoneticPr fontId="12"/>
  </si>
  <si>
    <t>Kinki 1 (Kyoto, Osaka, Hyogo)</t>
    <phoneticPr fontId="12"/>
  </si>
  <si>
    <t>29_Nara-ken</t>
    <phoneticPr fontId="12"/>
  </si>
  <si>
    <t>Kinki 2 (Shiga, Nara, Wakayama)</t>
    <phoneticPr fontId="12"/>
  </si>
  <si>
    <t>30_Wakayama-ken</t>
    <phoneticPr fontId="12"/>
  </si>
  <si>
    <t>San'in (Tottori, Shimane)</t>
    <phoneticPr fontId="12"/>
  </si>
  <si>
    <t>31_Tottori-ken</t>
    <phoneticPr fontId="12"/>
  </si>
  <si>
    <t>San'yo (Okayama, Hiroshima, Yamaguchi)</t>
    <phoneticPr fontId="12"/>
  </si>
  <si>
    <t>32_Shimane-ken</t>
    <phoneticPr fontId="12"/>
  </si>
  <si>
    <t>Shikoku (Tokushima, Kagawa, Ehime, Kochi)</t>
    <phoneticPr fontId="12"/>
  </si>
  <si>
    <t>33_Okayama-ken</t>
    <phoneticPr fontId="12"/>
  </si>
  <si>
    <t>Kitakyushu (Fukuoka, Saga, Nagasaki, Oita)</t>
    <phoneticPr fontId="12"/>
  </si>
  <si>
    <t>34_Hiroshima-ken</t>
    <phoneticPr fontId="12"/>
  </si>
  <si>
    <t>Minamikyushu (Kumamoto, Miyazaki, Kagoshima)</t>
    <phoneticPr fontId="12"/>
  </si>
  <si>
    <t>35_Yamaguchi-ken</t>
    <phoneticPr fontId="12"/>
  </si>
  <si>
    <t>Okinawa</t>
    <phoneticPr fontId="12"/>
  </si>
  <si>
    <t>36_Tokushima-ken</t>
    <phoneticPr fontId="12"/>
  </si>
  <si>
    <t>37_Kagawa-ken</t>
    <phoneticPr fontId="12"/>
  </si>
  <si>
    <t>38_Ehime-ken</t>
    <phoneticPr fontId="12"/>
  </si>
  <si>
    <t>39_Kochi-ken</t>
    <phoneticPr fontId="12"/>
  </si>
  <si>
    <t>40_Fukuoka-ken</t>
    <phoneticPr fontId="12"/>
  </si>
  <si>
    <t>41_Saga-ken</t>
    <phoneticPr fontId="12"/>
  </si>
  <si>
    <t>42_Nagasaki-ken</t>
    <phoneticPr fontId="12"/>
  </si>
  <si>
    <t>43_Kumamoto-ken</t>
    <phoneticPr fontId="12"/>
  </si>
  <si>
    <t>44_Oita-ken</t>
    <phoneticPr fontId="12"/>
  </si>
  <si>
    <t>45_Miyazaki-ken</t>
    <phoneticPr fontId="12"/>
  </si>
  <si>
    <t>46_Kagoshima-ken</t>
    <phoneticPr fontId="12"/>
  </si>
  <si>
    <t>48_Foreign countries</t>
  </si>
  <si>
    <t>（94）　Whether Providing Childcare, Frequency of Childcare</t>
    <phoneticPr fontId="12"/>
  </si>
  <si>
    <t>（9 Items）</t>
    <phoneticPr fontId="12"/>
  </si>
  <si>
    <t>1_Providing childcare</t>
  </si>
  <si>
    <t>1_Less than 1 hour</t>
  </si>
  <si>
    <t>11_Less than 1 hour</t>
  </si>
  <si>
    <t>2_1 hour to less than 2 hours</t>
  </si>
  <si>
    <t>2_Not providing childcare</t>
  </si>
  <si>
    <t>12_1 hour to less than 2 hours</t>
  </si>
  <si>
    <t>3_2 hours to less than 4 hours</t>
  </si>
  <si>
    <t>13_2 hours to less than 4 hours</t>
  </si>
  <si>
    <t>4_4 hours to less than 6 hours</t>
  </si>
  <si>
    <t>14_4 hours to less than 6 hours</t>
  </si>
  <si>
    <t>5_6 hours to less than 8 hours</t>
  </si>
  <si>
    <t>15_6 hours to less than 8 hours</t>
  </si>
  <si>
    <t>6_8 hours or more</t>
  </si>
  <si>
    <t>16_8 hours or more</t>
  </si>
  <si>
    <t>（95）　Whether Providing Childcare, Frequency of Childcare, Whether Used Childcare Leave or Other Support System</t>
    <phoneticPr fontId="12"/>
  </si>
  <si>
    <t>11_Used system of childcare leave or other support system</t>
  </si>
  <si>
    <t>12_Unused system of childcare leave or other support system</t>
  </si>
  <si>
    <t>（96）　Whether Used Childcare Leave or Other Support System</t>
    <phoneticPr fontId="12"/>
  </si>
  <si>
    <t>1_Used system of childcare leave or other support system</t>
  </si>
  <si>
    <t>2_Unused system of childcare leave or other support system</t>
  </si>
  <si>
    <t>（97）　Whether Used Childcare Leave or Other Support System, Kind of Childcare Leave System, etc.</t>
    <phoneticPr fontId="12"/>
  </si>
  <si>
    <t>11_Used childcare leave</t>
  </si>
  <si>
    <t>12_Used short hours</t>
  </si>
  <si>
    <t>13_Used sick / injured childcare leave</t>
  </si>
  <si>
    <t>14_Used overtime exemption / limitation</t>
  </si>
  <si>
    <t>15_Used flextime system / Staggered commuting</t>
  </si>
  <si>
    <t>16_Used other</t>
  </si>
  <si>
    <t>（98）　Whether Providing Family Care, Frequency of Family Care</t>
    <phoneticPr fontId="12"/>
  </si>
  <si>
    <t>1_Providing family care</t>
  </si>
  <si>
    <t>1_Up to 3 days per month</t>
  </si>
  <si>
    <t>11_Up to 3 days per month</t>
  </si>
  <si>
    <t>2_1 day per week</t>
  </si>
  <si>
    <t>2_Not providing family care</t>
  </si>
  <si>
    <t>12_1 day per week</t>
  </si>
  <si>
    <t>3_2 days per week</t>
  </si>
  <si>
    <t>13_2 days per week</t>
  </si>
  <si>
    <t>4_3 days per week</t>
  </si>
  <si>
    <t>14_3 days per week</t>
  </si>
  <si>
    <t>5_4 to 5 days per week</t>
  </si>
  <si>
    <t>15_4 to 5 days per week</t>
  </si>
  <si>
    <t>6_6 days or more per week</t>
  </si>
  <si>
    <t>16_6 days or more per week</t>
  </si>
  <si>
    <t>（99）　Whether Providing Family Care, Frequency of Family Care, Whether Used Family Care Leave or Other Support System</t>
    <phoneticPr fontId="12"/>
  </si>
  <si>
    <t>11_Used system of family care leave or other support system</t>
  </si>
  <si>
    <t>12_Unused system of family care leave or other support system</t>
  </si>
  <si>
    <t>（100）　Whether Used Family Care Leave or Other Support System</t>
    <phoneticPr fontId="12"/>
  </si>
  <si>
    <t>1_Used system of family care leave or other support system</t>
  </si>
  <si>
    <t>2_Unused system of family care leave or other support system</t>
  </si>
  <si>
    <t>（101）　Whether Used Family Care Leave or Other Support System, Kind of Family Care Leave System, etc.</t>
    <phoneticPr fontId="12"/>
  </si>
  <si>
    <t>11_Used family care leave</t>
  </si>
  <si>
    <t>13_Used nursing leave</t>
  </si>
  <si>
    <t>（102）　Type of Income Sources</t>
    <phoneticPr fontId="12"/>
  </si>
  <si>
    <t>（24 Items）</t>
  </si>
  <si>
    <t>01_Wages / salaries (type of main income sources)</t>
  </si>
  <si>
    <t>02_Business income (including farming) (type of main income sources)</t>
  </si>
  <si>
    <t>03_Piecework at home (type of main income sources)</t>
  </si>
  <si>
    <t>04_Social security allowance (type of main income sources)</t>
  </si>
  <si>
    <t>041_Pension / annuity (type of main income sources)</t>
  </si>
  <si>
    <t>042_Unemployment insurance (type of main income sources)</t>
  </si>
  <si>
    <t>043_Other social security allowance (type of main income sources)</t>
  </si>
  <si>
    <t>05_Remittance from relatives (type of main income sources)</t>
  </si>
  <si>
    <t>06_Land / house rent (type of main income sources)</t>
  </si>
  <si>
    <t>07_Interest / dividend (type of main income sources)</t>
  </si>
  <si>
    <t>08_Other (type of main income sources)</t>
  </si>
  <si>
    <t>09_No income (type of main income sources)</t>
  </si>
  <si>
    <t>10_Wages / salaries (type of secondary income sources)</t>
  </si>
  <si>
    <t>11_Business income (including farming) (type of secondary income sources)</t>
  </si>
  <si>
    <t>12_Piecework at home (type of secondary income sources)</t>
  </si>
  <si>
    <t>13_Social security allowance (type of secondary income sources)</t>
  </si>
  <si>
    <t>131_Pension / annuity (type of secondary income sources)</t>
  </si>
  <si>
    <t>132_Unemployment insurance (type of secondary income sources)</t>
  </si>
  <si>
    <t>133_Other social security allowance (type of secondary income sources)</t>
  </si>
  <si>
    <t>14_Remittance from relatives (type of secondary income sources)</t>
  </si>
  <si>
    <t>15_Land / house rent (type of secondary income sources)</t>
  </si>
  <si>
    <t>16_Interest / dividend (type of secondary income sources)</t>
  </si>
  <si>
    <t>17_Other (type of secondary income sources)</t>
  </si>
  <si>
    <t>（103）　Type of Main Income Sources</t>
    <phoneticPr fontId="12"/>
  </si>
  <si>
    <t>1_Wages / salaries</t>
  </si>
  <si>
    <t>2_Business income (including farming)</t>
  </si>
  <si>
    <t>3_Piecework at home</t>
  </si>
  <si>
    <t>4_Social security allowance</t>
  </si>
  <si>
    <t>41_Pension / annuity</t>
  </si>
  <si>
    <t>42_Unemployment insurance</t>
  </si>
  <si>
    <t>43_Other social security allowance</t>
  </si>
  <si>
    <t>5_Remittance from relatives</t>
  </si>
  <si>
    <t>6_Land / house rent</t>
  </si>
  <si>
    <t>7_Interest / dividend</t>
  </si>
  <si>
    <t>9_No income</t>
  </si>
  <si>
    <t>（104）　Status in Employment, Type of Employment (Present Job)</t>
    <phoneticPr fontId="12"/>
  </si>
  <si>
    <t>（105）　Status in Employment, Type of Employment, Whether Starting a Business for Oneself, Number of Persons Engaged in Enterprise (Present Job)</t>
    <phoneticPr fontId="12"/>
  </si>
  <si>
    <t>11_1 person (self-employed workers)</t>
  </si>
  <si>
    <t>12_2 to 4 persons (self-employed workers)</t>
  </si>
  <si>
    <t>13_5 to 9 persons (self-employed workers)</t>
  </si>
  <si>
    <t>14_10 persons and over</t>
  </si>
  <si>
    <t>15_Of which starting a business for oneself (self-employed workers)</t>
  </si>
  <si>
    <t>301_1 person (employees)</t>
  </si>
  <si>
    <t>302_2 to 4 persons (employees)</t>
  </si>
  <si>
    <t>303_5 to 9 persons (employees)</t>
  </si>
  <si>
    <t>304_10 to 19 persons</t>
  </si>
  <si>
    <t>305_20 to 29 persons</t>
  </si>
  <si>
    <t>306_30 to 49 persons</t>
  </si>
  <si>
    <t>307_50 to 99 persons</t>
  </si>
  <si>
    <t>308_100 to 299 persons</t>
  </si>
  <si>
    <t>309_300 to 499 persons</t>
  </si>
  <si>
    <t>310_500 to 999 persons</t>
  </si>
  <si>
    <t>311_1000 persons and over</t>
  </si>
  <si>
    <t>312_Government</t>
  </si>
  <si>
    <t>313_Other organization</t>
  </si>
  <si>
    <t>314_Executive of company or corporation</t>
  </si>
  <si>
    <t>3141_Of which starting a business for oneself (executive of company or corporation)</t>
  </si>
  <si>
    <t>315_Employees, excluding executive of company or corporation</t>
  </si>
  <si>
    <t>3151_Regular staffs</t>
  </si>
  <si>
    <t>3152_Irregular staffs</t>
  </si>
  <si>
    <t>31521_Part-time workers</t>
  </si>
  <si>
    <t>31522_Arbeit (temporary workers)</t>
  </si>
  <si>
    <t>31523_Dispatched workers from temporary labour agency</t>
  </si>
  <si>
    <t>31524_Contract employees</t>
  </si>
  <si>
    <t>31525_Entrusted employees</t>
  </si>
  <si>
    <t>31526_Other</t>
  </si>
  <si>
    <t>（106）　Status in Employment, Type of Employment (Main Job)</t>
    <phoneticPr fontId="12"/>
  </si>
  <si>
    <t>21_Of which regular staffs</t>
  </si>
  <si>
    <t>22_Of which irregular staffs</t>
  </si>
  <si>
    <t>（107）　Status in Employment, Type of Employment, Whether Starting a Business for Oneself (Main Job)</t>
    <phoneticPr fontId="12"/>
  </si>
  <si>
    <t>11_Executive of company or corporation</t>
  </si>
  <si>
    <t>111_Of which starting a business for oneself</t>
  </si>
  <si>
    <t>12_Employees, excluding executive of company or corporation</t>
  </si>
  <si>
    <t>121_Regular staffs</t>
  </si>
  <si>
    <t>122_Irregular staffs</t>
  </si>
  <si>
    <t>321_Of which regular staffs</t>
  </si>
  <si>
    <t>322_Of which part-time workers, arbeit (temporary workers)</t>
  </si>
  <si>
    <t>（108）　Whether Starting a Business for Oneself of the Present Job</t>
    <phoneticPr fontId="12"/>
  </si>
  <si>
    <t>1_Of which starting a business for oneself</t>
  </si>
  <si>
    <t>（109）　Industry of the Present Job</t>
    <phoneticPr fontId="12"/>
  </si>
  <si>
    <t>（110）　Industry of the Main Job</t>
    <phoneticPr fontId="12"/>
  </si>
  <si>
    <t>（111）　Occupation of the Present Job</t>
    <phoneticPr fontId="12"/>
  </si>
  <si>
    <t>（112）　Occupation of the Main Job</t>
    <phoneticPr fontId="12"/>
  </si>
  <si>
    <t>（13 Items）</t>
    <phoneticPr fontId="12"/>
  </si>
  <si>
    <t>（113）　Number of Persons Engaged in Enterprise (Main Job)</t>
    <phoneticPr fontId="2"/>
  </si>
  <si>
    <t>（14 Items）</t>
    <phoneticPr fontId="12"/>
  </si>
  <si>
    <t>（114）　Days Worked per Year (Main Job)</t>
    <phoneticPr fontId="3"/>
  </si>
  <si>
    <t>1_Less than 200 days (regularly)</t>
  </si>
  <si>
    <t>（115）　Duration Engaged in Work of Present Job</t>
    <phoneticPr fontId="12"/>
  </si>
  <si>
    <t>（116）　Days Worked per Year, Regularity of Work, Working Hours per Week (Main Job)</t>
    <phoneticPr fontId="12"/>
  </si>
  <si>
    <t>（49 Items）</t>
    <phoneticPr fontId="3"/>
  </si>
  <si>
    <t>（38 Items）</t>
    <phoneticPr fontId="3"/>
  </si>
  <si>
    <t>（25 Items）</t>
    <phoneticPr fontId="3"/>
  </si>
  <si>
    <t>（18 Items）</t>
    <phoneticPr fontId="3"/>
  </si>
  <si>
    <t>11_Regularly</t>
  </si>
  <si>
    <t>11_Less than 50 hours (Less than 200 days)</t>
  </si>
  <si>
    <t>12_Irregularly</t>
  </si>
  <si>
    <t>12_50 to 99 hours (Less than 200 days)</t>
  </si>
  <si>
    <t>111_Less than 20 hours (Less than 200 days) (Regularly)</t>
  </si>
  <si>
    <t>13_Seasonally</t>
  </si>
  <si>
    <t>13_100 to 149 hours (Less than 200 days)</t>
  </si>
  <si>
    <t>112_20 to 29 hours (Less than 200 days) (Regularly)</t>
  </si>
  <si>
    <t>14_150 to 199 hours (Less than 200 days)</t>
  </si>
  <si>
    <t>113_30 to 39 hours (Less than 200 days) (Regularly)</t>
  </si>
  <si>
    <t>201_Less than 30 hours (200 days and over)</t>
  </si>
  <si>
    <t>114_40 to 49 hours (Less than 200 days) (Regularly)</t>
  </si>
  <si>
    <t>202_30 to 34 hours (200 days and over)</t>
  </si>
  <si>
    <t>151_Less than 20 hours (Less than 200 days) (Regularly)</t>
  </si>
  <si>
    <t>115_50 to 59 hours (Less than 200 days) (Regularly)</t>
  </si>
  <si>
    <t>203_35 to 39 hours (200 days and over)</t>
  </si>
  <si>
    <t>152_20 to 29 hours (Less than 200 days) (Regularly)</t>
  </si>
  <si>
    <t>116_60 to 69 hours (Less than 200 days) (Regularly)</t>
  </si>
  <si>
    <t>204_40 to 44 hours (200 days and over)</t>
  </si>
  <si>
    <t>153_30 to 39 hours (Less than 200 days) (Regularly)</t>
  </si>
  <si>
    <t>117_70 hours and over (Less than 200 days) (Regularly)</t>
  </si>
  <si>
    <t>205_45 to 49 hours (200 days and over)</t>
  </si>
  <si>
    <t>154_40 to 49 hours (Less than 200 days) (Regularly)</t>
  </si>
  <si>
    <t>206_50 to 54 hours (200 days and over)</t>
  </si>
  <si>
    <t>155_50 to 59 hours (Less than 200 days) (Regularly)</t>
  </si>
  <si>
    <t>207_55 to 59 hours (200 days and over)</t>
  </si>
  <si>
    <t>156_60 to 69 hours (Less than 200 days) (Regularly)</t>
  </si>
  <si>
    <t>208_60 to 64 hours (200 days and over)</t>
  </si>
  <si>
    <t>157_70 hours and over (Less than 200 days) (Regularly)</t>
  </si>
  <si>
    <t>209_65 to 69 hours (200 days and over)</t>
  </si>
  <si>
    <t>210_70 hours and over (200 days and over)</t>
  </si>
  <si>
    <t>201_Less than 20 hours (200 days and over)</t>
  </si>
  <si>
    <t>211_200 to 249 days</t>
  </si>
  <si>
    <t>202_20 to 29 hours (200 days and over)</t>
  </si>
  <si>
    <t>21101_Less than 30 hours (200 to 249 days)</t>
  </si>
  <si>
    <t>203_30 to 39 hours (200 days and over)</t>
  </si>
  <si>
    <t>21102_30 to 34 hours (200 to 249 days)</t>
  </si>
  <si>
    <t>204_40 to 49 hours (200 days and over)</t>
  </si>
  <si>
    <t>21103_35 to 39 hours (200 to 249 days)</t>
  </si>
  <si>
    <t>205_50 to 59 hours (200 days and over)</t>
  </si>
  <si>
    <t>21104_40 to 44 hours (200 to 249 days)</t>
  </si>
  <si>
    <t>206_60 to 69 hours (200 days and over)</t>
  </si>
  <si>
    <t>21105_45 to 49 hours (200 to 249 days)</t>
  </si>
  <si>
    <t>207_70 hours and over (200 days and over)</t>
  </si>
  <si>
    <t>21106_50 to 54 hours (200 to 249 days)</t>
  </si>
  <si>
    <t>21107_55 to 59 hours (200 to 249 days)</t>
  </si>
  <si>
    <t>21108_60 to 64 hours (200 to 249 days)</t>
  </si>
  <si>
    <t>21109_65 to 69 hours (200 to 249 days)</t>
  </si>
  <si>
    <t>21110_70 hours and over (200 to 249 days)</t>
  </si>
  <si>
    <t>212_250 to 299 days</t>
  </si>
  <si>
    <t>21201_Less than 30 hours (250 to 299 days)</t>
  </si>
  <si>
    <t>21202_30 to 34 hours (250 to 299 days)</t>
  </si>
  <si>
    <t>21203_35 to 39 hours (250 to 299 days)</t>
  </si>
  <si>
    <t>21204_40 to 44 hours (250 to 299 days)</t>
  </si>
  <si>
    <t>21205_45 to 49 hours (250 to 299 days)</t>
  </si>
  <si>
    <t>21206_50 to 54 hours (250 to 299 days)</t>
  </si>
  <si>
    <t>21207_55 to 59 hours (250 to 299 days)</t>
  </si>
  <si>
    <t>21208_60 to 64 hours (250 to 299 days)</t>
  </si>
  <si>
    <t>21209_65 to 69 hours (250 to 299 days)</t>
  </si>
  <si>
    <t>21210_70 hours and over (250 to 299 days)</t>
  </si>
  <si>
    <t>213_300 days and over</t>
  </si>
  <si>
    <t>21301_Less than 30 hours (300 days and over)</t>
  </si>
  <si>
    <t>21302_30 to 34 hours (300 days and over)</t>
  </si>
  <si>
    <t>21303_35 to 39 hours (300 days and over)</t>
  </si>
  <si>
    <t>21304_40 to 44 hours (300 days and over)</t>
  </si>
  <si>
    <t>21305_45 to 49 hours (300 days and over)</t>
  </si>
  <si>
    <t>21306_50 to 54 hours (300 days and over)</t>
  </si>
  <si>
    <t>21307_55 to 59 hours (300 days and over)</t>
  </si>
  <si>
    <t>21308_60 to 64 hours (300 days and over)</t>
  </si>
  <si>
    <t>21309_65 to 69 hours (300 days and over)</t>
  </si>
  <si>
    <t>21310_70 hours and over (300 days and over)</t>
  </si>
  <si>
    <t>（117）　Whether Engaged in Remote Working, Frequency of Remote Working (Main Job)</t>
    <phoneticPr fontId="3"/>
  </si>
  <si>
    <t>（118）　Place from Which one is Remote Working (Main Job)</t>
    <phoneticPr fontId="3"/>
  </si>
  <si>
    <t>（119）　Income of the Main Job</t>
    <phoneticPr fontId="12"/>
  </si>
  <si>
    <t>1_Less than 1 million yen</t>
  </si>
  <si>
    <t>2_1 to 1.99 million yen</t>
  </si>
  <si>
    <t>3_2 to 2.99 million yen</t>
  </si>
  <si>
    <t>4_3 to 3.99 million yen</t>
  </si>
  <si>
    <t>5_4 to 4.99 million yen</t>
  </si>
  <si>
    <t>6_5 to 5.99 million yen</t>
  </si>
  <si>
    <t>7_6 to 6.99 million yen</t>
  </si>
  <si>
    <t>8_7 to 9.99 million yen</t>
  </si>
  <si>
    <t>9_10 million yen and over</t>
  </si>
  <si>
    <t>（120）　Status in Employment, Type of Employment (Secondary Job)</t>
    <phoneticPr fontId="12"/>
  </si>
  <si>
    <t>2_Employees</t>
  </si>
  <si>
    <t>（121）　Industry of the Secondary Job</t>
    <phoneticPr fontId="12"/>
  </si>
  <si>
    <t>1_Agriculture and forestry</t>
  </si>
  <si>
    <t>2_Non-agricultural industries</t>
  </si>
  <si>
    <t>（122）　Occupation of the Secondary Job</t>
    <phoneticPr fontId="12"/>
  </si>
  <si>
    <t>（123）　Regularity of Work, Working Hours per Week (Secondary Job)</t>
    <phoneticPr fontId="2"/>
  </si>
  <si>
    <t>（8A Items）</t>
    <phoneticPr fontId="12"/>
  </si>
  <si>
    <t>1_Irregularly</t>
  </si>
  <si>
    <t>2_Regularly</t>
  </si>
  <si>
    <t>201_Less than 5 hours (regularly)</t>
  </si>
  <si>
    <t>21_Less than 5 hours (regularly)</t>
  </si>
  <si>
    <t>21_Less than 10 hours (regularly)</t>
  </si>
  <si>
    <t>202_5 to 9 hours (regularly)</t>
  </si>
  <si>
    <t>22_5 to 9 hours (regularly)</t>
  </si>
  <si>
    <t>22_10 to 19 hours (regularly)</t>
  </si>
  <si>
    <t>203_10 to 14 hours (regularly)</t>
  </si>
  <si>
    <t>23_10 to 14 hours (regularly)</t>
  </si>
  <si>
    <t>23_20 to 29 hours (regularly)</t>
  </si>
  <si>
    <t>204_15 to 19 hours (regularly)</t>
  </si>
  <si>
    <t>24_15 to 19 hours (regularly)</t>
  </si>
  <si>
    <t>24_30 to 39 hours (regularly)</t>
  </si>
  <si>
    <t>205_20 to 24 hours (regularly)</t>
  </si>
  <si>
    <t>25_20 to 24 hours (regularly)</t>
  </si>
  <si>
    <t>25_40 to 49 hours (regularly)</t>
  </si>
  <si>
    <t>25_40 hours and over (regularly)</t>
  </si>
  <si>
    <t>25_20 hours and over (regularly)</t>
  </si>
  <si>
    <t>206_25 to 29 hours (regularly)</t>
  </si>
  <si>
    <t>26_25 to 29 hours (regularly)</t>
  </si>
  <si>
    <t>26_50 hours and over (regularly)</t>
  </si>
  <si>
    <t>207_30 to 34 hours (regularly)</t>
  </si>
  <si>
    <t>27_30 to 34 hours (regularly)</t>
  </si>
  <si>
    <t>208_35 to 39 hours (regularly)</t>
  </si>
  <si>
    <t>28_35 to 39 hours (regularly)</t>
  </si>
  <si>
    <t>209_40 to 44 hours (regularly)</t>
  </si>
  <si>
    <t>29_40 hours and over (regularly)</t>
  </si>
  <si>
    <t>210_45 to 49 hours (regularly)</t>
  </si>
  <si>
    <t>211_50 hours and over (regularly)</t>
  </si>
  <si>
    <t>（124）　Status in Employment, Type of Employment (Previous Job)</t>
    <phoneticPr fontId="12"/>
  </si>
  <si>
    <t>2_Of which family workers</t>
  </si>
  <si>
    <t>3_Of which employees, excluding executive of company or corporation</t>
  </si>
  <si>
    <t>31_Regular staffs</t>
  </si>
  <si>
    <t>32_Irregular staffs</t>
  </si>
  <si>
    <t>321_Part-time workers</t>
  </si>
  <si>
    <t>322_Arbeit (temporary workers)</t>
  </si>
  <si>
    <t>2221_Of which part-time workers</t>
  </si>
  <si>
    <t>323_Dispatched workers from temporary labour agency</t>
  </si>
  <si>
    <t>2222_Of which arbeit (temporary workers)</t>
  </si>
  <si>
    <t>324_Contract employees</t>
  </si>
  <si>
    <t>2223_Of which dispatched workers from temporary labour agency</t>
  </si>
  <si>
    <t>325_Entrusted employees</t>
  </si>
  <si>
    <t>2224_Of which contract employees</t>
  </si>
  <si>
    <t>326_Other</t>
  </si>
  <si>
    <t>（125）　Industry of the Previous Job</t>
    <phoneticPr fontId="12"/>
  </si>
  <si>
    <t>（126）　Occupation of the Previous Job</t>
    <phoneticPr fontId="12"/>
  </si>
  <si>
    <t>（127）　Duration Engaged in Work of the Previous Job</t>
    <phoneticPr fontId="12"/>
  </si>
  <si>
    <t>12_1 to 3 months</t>
  </si>
  <si>
    <t>13_4 to 5 months</t>
  </si>
  <si>
    <t>14_6 to 11 months</t>
  </si>
  <si>
    <t>4_5 to 9 years</t>
  </si>
  <si>
    <t>5_10 to 19 years</t>
  </si>
  <si>
    <t>6_20 to 29 years</t>
  </si>
  <si>
    <t>7_30 years and over</t>
  </si>
  <si>
    <t>（128）　Age of the Head of Household</t>
    <phoneticPr fontId="12"/>
  </si>
  <si>
    <t>1_60 to 64 years old</t>
  </si>
  <si>
    <t>01_15 to 24 years old</t>
  </si>
  <si>
    <t>2_65 to 69 years old</t>
  </si>
  <si>
    <t>02_25 to 29 years old</t>
  </si>
  <si>
    <t>3_70 to 74 years old</t>
  </si>
  <si>
    <t>03_30 to 34 years old</t>
  </si>
  <si>
    <t>04_35 to 39 years old</t>
  </si>
  <si>
    <t>R01_(Regrouped) 60 years old</t>
  </si>
  <si>
    <t>05_40 to 44 years old</t>
  </si>
  <si>
    <t>R02_(Regrouped) 61 years old</t>
  </si>
  <si>
    <t>06_45 to 49 years old</t>
  </si>
  <si>
    <t>R03_(Regrouped) 62 years old</t>
  </si>
  <si>
    <t>07_50 to 54 years old</t>
  </si>
  <si>
    <t>R04_(Regrouped) 63 years old</t>
  </si>
  <si>
    <t>08_55 to 59 years old</t>
  </si>
  <si>
    <t>R05_(Regrouped) 64 years old</t>
  </si>
  <si>
    <t>09_60 to 64 years old</t>
  </si>
  <si>
    <t>R06_(Regrouped) 65 years old</t>
  </si>
  <si>
    <t>10_65 years old and over</t>
  </si>
  <si>
    <t>R07_(Regrouped) 66 years old</t>
  </si>
  <si>
    <t>R08_(Regrouped) 67 years old</t>
  </si>
  <si>
    <t>R09_(Regrouped) 68 years old</t>
  </si>
  <si>
    <t>R10_(Regrouped) 69 years old</t>
  </si>
  <si>
    <t>R11_(Regrouped) 70 years old</t>
  </si>
  <si>
    <t>R12_(Regrouped) 71 years old</t>
  </si>
  <si>
    <t>R13_(Regrouped) 72 years old</t>
  </si>
  <si>
    <t>R14_(Regrouped) 73 years old</t>
  </si>
  <si>
    <t>R15_(Regrouped) 74 years old</t>
  </si>
  <si>
    <t>（129）　Labour Force Status, Working Mainly or Partly (the Head of Household)</t>
    <phoneticPr fontId="12"/>
  </si>
  <si>
    <t>（130）　Labour Force Status, Working Mainly or Partly, Status in Employment, Type of Employment (the Head of Household)</t>
    <phoneticPr fontId="12"/>
  </si>
  <si>
    <t>（131）　Status in Employment, Type of Employment (the Head of Household)</t>
    <phoneticPr fontId="12"/>
  </si>
  <si>
    <t>（132）　Industry of the Head of Household</t>
    <phoneticPr fontId="3"/>
  </si>
  <si>
    <t>（21 Items）</t>
    <phoneticPr fontId="12"/>
  </si>
  <si>
    <t>（133）　Occupation of the Head of Household</t>
    <phoneticPr fontId="3"/>
  </si>
  <si>
    <t>（134）　Income of the Head of Household</t>
    <phoneticPr fontId="12"/>
  </si>
  <si>
    <t>（135）　Type of Main Income Sources of the Head of Household</t>
    <phoneticPr fontId="12"/>
  </si>
  <si>
    <t>1_Of which pension / annuity</t>
  </si>
  <si>
    <t>（136）　Whether Having a Secondary Job of the Head of Household</t>
    <phoneticPr fontId="3"/>
  </si>
  <si>
    <t>（137）　Age of Husband</t>
    <phoneticPr fontId="12"/>
  </si>
  <si>
    <t>（138）　Education of Husband</t>
    <phoneticPr fontId="12"/>
  </si>
  <si>
    <t>1_Primary school or junior high school (graduated from school)</t>
  </si>
  <si>
    <t>1_Of which primary school or junior high school (graduated from school)</t>
  </si>
  <si>
    <t>2_Senior high school (graduated from school)</t>
  </si>
  <si>
    <t>2_Of which senior high school (graduated from school)</t>
  </si>
  <si>
    <t>3_Professional training college (1 year or more but less than 2 years) (graduated from school)</t>
  </si>
  <si>
    <t>3_Of which professional training college, junior college and college of technology (graduated from school)</t>
  </si>
  <si>
    <t>4_Professional training college (2 years or more but less than 4 years) (graduated from school)</t>
  </si>
  <si>
    <t>4_Of which college or university, graduate school (graduated from school)</t>
  </si>
  <si>
    <t>5_Professional training college (4 years or more) (graduated from school)</t>
  </si>
  <si>
    <t>6_Junior college (graduated from school)</t>
  </si>
  <si>
    <t>7_College of technology (graduated from school)</t>
  </si>
  <si>
    <t>8_College or university (graduated from school)</t>
  </si>
  <si>
    <t>9_Graduate school (graduated from school)</t>
  </si>
  <si>
    <t>91_Master (graduated from school)</t>
  </si>
  <si>
    <t>92_Professional (graduated from school)</t>
  </si>
  <si>
    <t>93_Doctor (graduated from school)</t>
  </si>
  <si>
    <t>（139）　Labour Force Status, Working Mainly or Partly (Husband)</t>
    <phoneticPr fontId="12"/>
  </si>
  <si>
    <t>（140）　Labour Force Status, Working Mainly or Partly, Status in Employment, Type of Employment (Husband)</t>
    <phoneticPr fontId="12"/>
  </si>
  <si>
    <t>（141）　Labour Force Status, Working Mainly or Partly, Income (Husband)</t>
    <phoneticPr fontId="12"/>
  </si>
  <si>
    <t>101_Less than 0.5 million yen</t>
  </si>
  <si>
    <t>102_0.5 to 0.99 million yen</t>
  </si>
  <si>
    <t>103_1 to 1.49 million yen</t>
  </si>
  <si>
    <t>104_1.5 to 1.99 million yen</t>
  </si>
  <si>
    <t>105_2 to 2.49 million yen</t>
  </si>
  <si>
    <t>106_2.5 to 2.99 million yen</t>
  </si>
  <si>
    <t>107_3 to 3.99 million yen</t>
  </si>
  <si>
    <t>108_4 to 4.99 million yen</t>
  </si>
  <si>
    <t>109_5 to 5.99 million yen</t>
  </si>
  <si>
    <t>110_6 to 6.99 million yen</t>
  </si>
  <si>
    <t>111_7 to 7.99 million yen</t>
  </si>
  <si>
    <t>112_8 to 8.99 million yen</t>
  </si>
  <si>
    <t>113_9 to 9.99 million yen</t>
  </si>
  <si>
    <t>114_10 to 12.49 million yen</t>
  </si>
  <si>
    <t>115_12.5 to 14.99 million yen</t>
  </si>
  <si>
    <t>116_15 million yen and over</t>
  </si>
  <si>
    <t>117_Family workers</t>
  </si>
  <si>
    <t>（142）　Labour Force Status, Working Mainly or Partly, Whether Used Childcare Leave or Other Support System, Status in Employment, Type of Employment (Husband)</t>
    <phoneticPr fontId="12"/>
  </si>
  <si>
    <t>11_Used system of childcare leave or other support system (engaged in work)</t>
  </si>
  <si>
    <t>111_Of which employees (engaged in work) (used system of childcare leave or other support system)</t>
  </si>
  <si>
    <t>1111_Of which regular staffs (engaged in work) (used system of childcare leave or other support system) (of which employees)</t>
  </si>
  <si>
    <t>1112_Of which irregular staffs (engaged in work) (used system of childcare leave or other support system) (of which employees)</t>
  </si>
  <si>
    <t>12_Unused system of childcare leave or other support system (engaged in work)</t>
  </si>
  <si>
    <t>121_Of which employees (engaged in work) (unused system of childcare leave or other support system)</t>
  </si>
  <si>
    <t>1211_Of which regular staffs (engaged in work) (unused system of childcare leave or other support system) (of which employees)</t>
  </si>
  <si>
    <t>1212_Of which irregular staffs (engaged in work) (unused system of childcare leave or other support system) (of which employees)</t>
  </si>
  <si>
    <t>（143）　Labour Force Status, Status in Employment, Type of Employment (Husband)</t>
    <phoneticPr fontId="3"/>
  </si>
  <si>
    <t>11_Of which self-employed workers</t>
  </si>
  <si>
    <t>12_Of which employees</t>
  </si>
  <si>
    <t>121_Executive of company or corporation</t>
  </si>
  <si>
    <t>122_Employees, excluding executive of company or corporation</t>
  </si>
  <si>
    <t>1221_Regular staffs</t>
  </si>
  <si>
    <t>1222_Irregular staffs</t>
  </si>
  <si>
    <t>1S_(Special count) Freelance</t>
  </si>
  <si>
    <t>（144）　Status in Employment, Type of Employment (Husband)</t>
    <phoneticPr fontId="12"/>
  </si>
  <si>
    <t>（145）　Days Worked per Year, Working Hours per Week (Husband)</t>
    <phoneticPr fontId="12"/>
  </si>
  <si>
    <t>（59 Items）</t>
  </si>
  <si>
    <t>3R1_(Regrouped) Less than 35 hours (200 to 249 days)</t>
  </si>
  <si>
    <t>3R2_(Regrouped) 35 to 42 hours (200 to 249 days)</t>
  </si>
  <si>
    <t>3R3_(Regrouped) 43 to 45 hours (200 to 249 days)</t>
  </si>
  <si>
    <t>3R4_(Regrouped) 46 to 48 hours (200 to 249 days)</t>
  </si>
  <si>
    <t>3R5_(Regrouped) 49 to 59 hours (200 to 249 days)</t>
  </si>
  <si>
    <t>3R6_(Regrouped) 60 to 64 hours (200 to 249 days)</t>
  </si>
  <si>
    <t>3R7_(Regrouped) 65 to 74 hours (200 to 249 days)</t>
  </si>
  <si>
    <t>3R8_(Regrouped) 75 hours and over (200 to 249 days)</t>
  </si>
  <si>
    <t>4R1_(Regrouped) Less than 35 hours (200 to 249 days)</t>
  </si>
  <si>
    <t>4R2_(Regrouped) 35 to 42 hours (200 to 249 days)</t>
  </si>
  <si>
    <t>4R3_(Regrouped) 43 to 45 hours (200 to 249 days)</t>
  </si>
  <si>
    <t>4R4_(Regrouped) 46 to 48 hours (200 to 249 days)</t>
  </si>
  <si>
    <t>4R5_(Regrouped) 49 to 59 hours (200 to 249 days)</t>
  </si>
  <si>
    <t>4R6_(Regrouped) 60 to 64 hours (200 to 249 days)</t>
  </si>
  <si>
    <t>4R7_(Regrouped) 65 to 74 hours (200 to 249 days)</t>
  </si>
  <si>
    <t>4R8_(Regrouped) 75 hours and over (200 to 249 days)</t>
  </si>
  <si>
    <t>（146）　Income of Husband</t>
    <phoneticPr fontId="12"/>
  </si>
  <si>
    <t>（147）　Whether Having a Secondary Job of Husband</t>
    <phoneticPr fontId="3"/>
  </si>
  <si>
    <t>（148）　Reason for Leaving the Previous Job of Husband</t>
    <phoneticPr fontId="12"/>
  </si>
  <si>
    <t>（149）　Whether Providing Childcare, Frequency of Childcare (Husband)</t>
    <phoneticPr fontId="12"/>
  </si>
  <si>
    <t>（150）　Kind of Childcare Leave System, etc. of Husband</t>
    <phoneticPr fontId="12"/>
  </si>
  <si>
    <t>1_Used childcare leave</t>
  </si>
  <si>
    <t>2_Used system excluding childcare leave</t>
  </si>
  <si>
    <t>（151）　Age of Wife</t>
    <phoneticPr fontId="12"/>
  </si>
  <si>
    <t>（152）　Education of Wife</t>
    <phoneticPr fontId="12"/>
  </si>
  <si>
    <t>（153）　Labour Force Status, Working Mainly or Partly (Wife)</t>
    <phoneticPr fontId="12"/>
  </si>
  <si>
    <t>1_Of which mainly engaged in work</t>
  </si>
  <si>
    <t>11_Of which mainly engaged in work</t>
  </si>
  <si>
    <t>2_Of which mainly keeping house</t>
  </si>
  <si>
    <t>12_Of which mainly keeping house</t>
  </si>
  <si>
    <t>（154）　Labour Force Status, Working Mainly or Partly, Days Worked per Year, Working Hours per Week (Wife)</t>
    <phoneticPr fontId="12"/>
  </si>
  <si>
    <t>11_Less than 200 days</t>
  </si>
  <si>
    <t>12_200 to 249 days</t>
  </si>
  <si>
    <t>1201_Less than 15 hours (200 to 249 days)</t>
  </si>
  <si>
    <t>1202_15 to 19 hours (200 to 249 days)</t>
  </si>
  <si>
    <t>1203_20 to 24 hours (200 to 249 days)</t>
  </si>
  <si>
    <t>1204_25 to 29 hours (200 to 249 days)</t>
  </si>
  <si>
    <t>1205_30 to 34 hours (200 to 249 days)</t>
  </si>
  <si>
    <t>1206_35 to 39 hours (200 to 249 days)</t>
  </si>
  <si>
    <t>1207_40 to 44 hours (200 to 249 days)</t>
  </si>
  <si>
    <t>1208_45 to 49 hours (200 to 249 days)</t>
  </si>
  <si>
    <t>1209_50 to 54 hours (200 to 249 days)</t>
  </si>
  <si>
    <t>1210_55 to 59 hours (200 to 249 days)</t>
  </si>
  <si>
    <t>1211_60 to 64 hours (200 to 249 days)</t>
  </si>
  <si>
    <t>1212_65 to 69 hours (200 to 249 days)</t>
  </si>
  <si>
    <t>1213_70 to 74 hours (200 to 249 days)</t>
  </si>
  <si>
    <t>1214_75 hours and over (200 to 249 days)</t>
  </si>
  <si>
    <t>12R01_(Regrouped) Less than 15 hours (200 to 249 days)</t>
  </si>
  <si>
    <t>12R02_(Regrouped) 15 to 21 hours (200 to 249 days)</t>
  </si>
  <si>
    <t>12R03_(Regrouped) 22 to 34 hours (200 to 249 days)</t>
  </si>
  <si>
    <t>12R04_(Regrouped) 35 to 42 hours (200 to 249 days)</t>
  </si>
  <si>
    <t>12R05_(Regrouped) 43 to 45 hours (200 to 249 days)</t>
  </si>
  <si>
    <t>12R06_(Regrouped) 46 to 48 hours (200 to 249 days)</t>
  </si>
  <si>
    <t>12R07_(Regrouped) 49 to 59 hours (200 to 249 days)</t>
  </si>
  <si>
    <t>12R08_(Regrouped) 60 to 64 hours (200 to 249 days)</t>
  </si>
  <si>
    <t>12R09_(Regrouped) 65 to 74 hours (200 to 249 days)</t>
  </si>
  <si>
    <t>12R10_(Regrouped) 75 hours and over (200 to 249 days)</t>
  </si>
  <si>
    <t>13_250 to 299 days</t>
  </si>
  <si>
    <t>1301_Less than 15 hours (250 to 299 days)</t>
  </si>
  <si>
    <t>1302_15 to 19 hours (250 to 299 days)</t>
  </si>
  <si>
    <t>1303_20 to 24 hours (250 to 299 days)</t>
  </si>
  <si>
    <t>1304_25 to 29 hours (250 to 299 days)</t>
  </si>
  <si>
    <t>1305_30 to 34 hours (250 to 299 days)</t>
  </si>
  <si>
    <t>1306_35 to 39 hours (250 to 299 days)</t>
  </si>
  <si>
    <t>1307_40 to 44 hours (250 to 299 days)</t>
  </si>
  <si>
    <t>1308_45 to 49 hours (250 to 299 days)</t>
  </si>
  <si>
    <t>1309_50 to 54 hours (250 to 299 days)</t>
  </si>
  <si>
    <t>1310_55 to 59 hours (250 to 299 days)</t>
  </si>
  <si>
    <t>1311_60 to 64 hours (250 to 299 days)</t>
  </si>
  <si>
    <t>1312_65 to 69 hours (250 to 299 days)</t>
  </si>
  <si>
    <t>1313_70 to 74 hours (250 to 299 days)</t>
  </si>
  <si>
    <t>1314_75 hours and over (250 to 299 days)</t>
  </si>
  <si>
    <t>13R01_(Regrouped) Less than 15 hours (250 to 299 days)</t>
  </si>
  <si>
    <t>13R02_(Regrouped) 15 to 21 hours (250 to 299 days)</t>
  </si>
  <si>
    <t>13R03_(Regrouped) 22 to 34 hours (250 to 299 days)</t>
  </si>
  <si>
    <t>13R04_(Regrouped) 35 to 42 hours (250 to 299 days)</t>
  </si>
  <si>
    <t>13R05_(Regrouped) 43 to 45 hours (250 to 299 days)</t>
  </si>
  <si>
    <t>13R06_(Regrouped) 46 to 48 hours (250 to 299 days)</t>
  </si>
  <si>
    <t>13R07_(Regrouped) 49 to 59 hours (250 to 299 days)</t>
  </si>
  <si>
    <t>13R08_(Regrouped) 60 to 64 hours (250 to 299 days)</t>
  </si>
  <si>
    <t>13R09_(Regrouped) 65 to 74 hours (250 to 299 days)</t>
  </si>
  <si>
    <t>13R10_(Regrouped) 75 hours and over (250 to 299 days)</t>
  </si>
  <si>
    <t>14_300 days and over</t>
  </si>
  <si>
    <t>1401_Less than 15 hours (300 days and over)</t>
  </si>
  <si>
    <t>1402_15 to 19 hours (300 days and over)</t>
  </si>
  <si>
    <t>1403_20 to 24 hours (300 days and over)</t>
  </si>
  <si>
    <t>1404_25 to 29 hours (300 days and over)</t>
  </si>
  <si>
    <t>1405_30 to 34 hours (300 days and over)</t>
  </si>
  <si>
    <t>1406_35 to 39 hours (300 days and over)</t>
  </si>
  <si>
    <t>1407_40 to 44 hours (300 days and over)</t>
  </si>
  <si>
    <t>1408_45 to 49 hours (300 days and over)</t>
  </si>
  <si>
    <t>1409_50 to 54 hours (300 days and over)</t>
  </si>
  <si>
    <t>1410_55 to 59 hours (300 days and over)</t>
  </si>
  <si>
    <t>1411_60 to 64 hours (300 days and over)</t>
  </si>
  <si>
    <t>1412_65 to 69 hours (300 days and over)</t>
  </si>
  <si>
    <t>1413_70 to 74 hours (300 days and over)</t>
  </si>
  <si>
    <t>1414_75 hours and over (300 days and over)</t>
  </si>
  <si>
    <t>14R01_(Regrouped) Less than 15 hours (300 days and over)</t>
  </si>
  <si>
    <t>14R02_(Regrouped) 15 to 21 hours (300 days and over)</t>
  </si>
  <si>
    <t>14R03_(Regrouped) 22 to 34 hours (300 days and over)</t>
  </si>
  <si>
    <t>14R04_(Regrouped) 35 to 42 hours (300 days and over)</t>
  </si>
  <si>
    <t>14R05_(Regrouped) 43 to 45 hours (300 days and over)</t>
  </si>
  <si>
    <t>14R06_(Regrouped) 46 to 48 hours (300 days and over)</t>
  </si>
  <si>
    <t>14R07_(Regrouped) 49 to 59 hours (300 days and over)</t>
  </si>
  <si>
    <t>14R08_(Regrouped) 60 to 64 hours (300 days and over)</t>
  </si>
  <si>
    <t>14R09_(Regrouped) 65 to 74 hours (300 days and over)</t>
  </si>
  <si>
    <t>14R10_(Regrouped) 75 hours and over (300 days and over)</t>
  </si>
  <si>
    <t>（155）　Labour Force Status, Working Mainly or Partly, Status in Employment, Type of Employment, Whether Wishing to Work (Wife)</t>
    <phoneticPr fontId="12"/>
  </si>
  <si>
    <t>131_Of which regular staffs</t>
  </si>
  <si>
    <t>132_Of which irregular staffs</t>
  </si>
  <si>
    <t>1321_Of which part-time workers</t>
  </si>
  <si>
    <t>1322_Of which arbeit (temporary workers)</t>
  </si>
  <si>
    <t>（156）　Labour Force Status, Working Mainly or Partly, Status in Employment, Type of Employment, Whether Wishing to Work, Whether Seeking a Job (Wife)</t>
    <phoneticPr fontId="12"/>
  </si>
  <si>
    <t>111_Of which doing piecework at home</t>
  </si>
  <si>
    <t>（157）　Labour Force Status, Working Mainly or Partly, Reason to Work (Wife)</t>
    <phoneticPr fontId="12"/>
  </si>
  <si>
    <t>11_Being unemployed</t>
  </si>
  <si>
    <t>12_Having graduated from school</t>
  </si>
  <si>
    <t>13_Needed to earn income</t>
  </si>
  <si>
    <t>14_Wanted to make the best use of my knowledge and skills</t>
  </si>
  <si>
    <t>15_Wanted to make a start in working life</t>
  </si>
  <si>
    <t>16_Had sufficient time to take up a job</t>
  </si>
  <si>
    <t>17_Wanted to maintain health</t>
  </si>
  <si>
    <t>18_This job has better conditions</t>
  </si>
  <si>
    <t>19_Other</t>
  </si>
  <si>
    <t>（158）　Labour Force Status, Working Mainly or Partly, Whether Used Childcare Leave or Other Support System, Status in Employment, Type of Employment (Wife)</t>
    <phoneticPr fontId="12"/>
  </si>
  <si>
    <t>（23 Items）</t>
  </si>
  <si>
    <t>1111_Of which regular staffs (engaged in work) (used system of childcare leave or other support system)</t>
  </si>
  <si>
    <t>1112_Of which irregular staffs (engaged in work) (used system of childcare leave or other support system)</t>
  </si>
  <si>
    <t>11121_Part-time workers (engaged in work) (used system of childcare leave or other support system)</t>
  </si>
  <si>
    <t>11122_Arbeit (temporary workers) (engaged in work) (used system of childcare leave or other support system)</t>
  </si>
  <si>
    <t>11123_Dispatched workers from temporary labour agency (engaged in work) (used system of childcare leave or other support system)</t>
  </si>
  <si>
    <t>11124_Contract employees (engaged in work) (used system of childcare leave or other support system)</t>
  </si>
  <si>
    <t>11125_Entrusted employees (engaged in work) (used system of childcare leave or other support system)</t>
  </si>
  <si>
    <t>11126_Other (engaged in work) (used system of childcare leave or other support system)</t>
  </si>
  <si>
    <t>21_Used system of childcare leave or other support system (not engaged in work)</t>
  </si>
  <si>
    <t>22_Unused system of childcare leave or other support system (not engaged in work)</t>
  </si>
  <si>
    <t>1211_Of which regular staffs (engaged in work) (unused system of childcare leave or other support system)</t>
  </si>
  <si>
    <t>1212_Of which irregular staffs (engaged in work) (unused system of childcare leave or other support system)</t>
  </si>
  <si>
    <t>12121_Part-time workers (engaged in work) (unused system of childcare leave or other support system)</t>
  </si>
  <si>
    <t>12122_Arbeit (temporary workers) (engaged in work) (unused system of childcare leave or other support system)</t>
  </si>
  <si>
    <t>12123_Dispatched workers from temporary labour agency (engaged in work) (unused system of childcare leave or other support system)</t>
  </si>
  <si>
    <t>12124_Contract employees (engaged in work) (unused system of childcare leave or other support system)</t>
  </si>
  <si>
    <t>12125_Entrusted employees (engaged in work) (unused system of childcare leave or other support system)</t>
  </si>
  <si>
    <t>12126_Other (engaged in work) (unused system of childcare leave or other support system)</t>
  </si>
  <si>
    <t>（159）　Labour Force Status, Status in Employment, Type of Employment (Wife)</t>
    <phoneticPr fontId="3"/>
  </si>
  <si>
    <t>12_Of which family workers</t>
  </si>
  <si>
    <t>13_Of which employees</t>
  </si>
  <si>
    <t>131_Executive of company or corporation</t>
  </si>
  <si>
    <t>132_Employees, excluding executive of company or corporation</t>
  </si>
  <si>
    <t>1321_Regular staffs</t>
  </si>
  <si>
    <t>1322_Irregular staffs</t>
  </si>
  <si>
    <t>13221_Of which part-time workers</t>
  </si>
  <si>
    <t>13222_Of which arbeit (temporary workers)</t>
  </si>
  <si>
    <t>（160）　Status in Employment, Type of Employment (Wife)</t>
    <phoneticPr fontId="12"/>
  </si>
  <si>
    <t>1_Of which employees, excluding executive of company or corporation</t>
  </si>
  <si>
    <t>1_Of which part-time workers</t>
  </si>
  <si>
    <t>11_Of which doing piecework at home</t>
  </si>
  <si>
    <t>11_Regular staffs</t>
  </si>
  <si>
    <t>12_Irregular staffs</t>
  </si>
  <si>
    <t>323_Of which dispatched workers from temporary labour agency</t>
  </si>
  <si>
    <t>324_Of which contract employees</t>
  </si>
  <si>
    <t>（161）　Days Worked per Year, Working Hours per Week (Wife)</t>
    <phoneticPr fontId="12"/>
  </si>
  <si>
    <t>21_Less than 35 hours</t>
  </si>
  <si>
    <t>22_35 hours and over</t>
  </si>
  <si>
    <t>（162）　Income of Wife</t>
    <phoneticPr fontId="12"/>
  </si>
  <si>
    <t>09_5 million yen and over</t>
  </si>
  <si>
    <t>10_5 to 5.99 million yen</t>
  </si>
  <si>
    <t>11_6 to 6.99 million yen</t>
  </si>
  <si>
    <t>12_7 to 7.99 million yen</t>
  </si>
  <si>
    <t>13_8 to 8.99 million yen</t>
  </si>
  <si>
    <t>14_9 to 9.99 million yen</t>
  </si>
  <si>
    <t>15_10 to 12.49 million yen</t>
  </si>
  <si>
    <t>16_12.5 to 14.99 million yen</t>
  </si>
  <si>
    <t>17_15 million yen and over</t>
  </si>
  <si>
    <t>18_Family workers</t>
  </si>
  <si>
    <t>（163）　Duration Engaged in Work of Wife</t>
    <phoneticPr fontId="12"/>
  </si>
  <si>
    <t>4_5 to 6 years</t>
  </si>
  <si>
    <t>41_5 to 6 years</t>
  </si>
  <si>
    <t>5_7 years and over</t>
  </si>
  <si>
    <t>42_7 to 8 years</t>
  </si>
  <si>
    <t>43_9 to 10 years</t>
  </si>
  <si>
    <t>44_11 to 14 years</t>
  </si>
  <si>
    <t>45_15 years and over</t>
  </si>
  <si>
    <t>（164）　Whether Wishing to Work, Whether Seeking a Job (Wife)</t>
    <phoneticPr fontId="12"/>
  </si>
  <si>
    <t>（165）　Change of Labour Force Status within the past Year of Wife</t>
    <phoneticPr fontId="12"/>
  </si>
  <si>
    <t>（166）　Whether Providing Childcare, Frequency of Childcare (Wife)</t>
    <phoneticPr fontId="12"/>
  </si>
  <si>
    <t>（167）　Whether Used Childcare Leave or Other Support System of Wife</t>
    <phoneticPr fontId="12"/>
  </si>
  <si>
    <t>1_Of which used system of childcare leave or other support system</t>
  </si>
  <si>
    <t>（168）　Whether Used Childcare Leave or Other Support System, Kind of Childcare Leave System, etc. (Wife)</t>
    <phoneticPr fontId="12"/>
  </si>
  <si>
    <t>（169）　Kind of Childcare Leave System, etc. of Wife</t>
    <phoneticPr fontId="12"/>
  </si>
  <si>
    <t>（170）　Age of Father</t>
    <phoneticPr fontId="12"/>
  </si>
  <si>
    <t>（171）　Labour Force Status, Working Mainly or Partly, Whether Seeking a Job (Father)</t>
    <phoneticPr fontId="12"/>
  </si>
  <si>
    <t>（172）　Whether Used Childcare Leave or Other Support System of Father</t>
    <phoneticPr fontId="12"/>
  </si>
  <si>
    <t>（173）　Type of Main Income Sources of Father</t>
    <phoneticPr fontId="12"/>
  </si>
  <si>
    <t>（174）　Age of Mother</t>
    <phoneticPr fontId="12"/>
  </si>
  <si>
    <t>（175）　Labour Force Status, Working Mainly or Partly, Whether Seeking a Job (Mother)</t>
    <phoneticPr fontId="12"/>
  </si>
  <si>
    <t>（176）　Whether Used Childcare Leave or Other Support System of Mother</t>
    <phoneticPr fontId="12"/>
  </si>
  <si>
    <t>（177）　Type of Main Income Sources of Mother</t>
    <phoneticPr fontId="12"/>
  </si>
  <si>
    <t>（178）　Family Type of Household</t>
    <phoneticPr fontId="12"/>
  </si>
  <si>
    <t>（54 Items）</t>
  </si>
  <si>
    <t>01_Households of a couple only (grouped by age of husband)</t>
  </si>
  <si>
    <t>1_Of which households of a couple only</t>
  </si>
  <si>
    <t>1_Households of a couple only</t>
  </si>
  <si>
    <t>1_Households of a couple and child(ren)</t>
  </si>
  <si>
    <t>1_Of which households of a couple and child(ren)</t>
  </si>
  <si>
    <t>011_Less than 30 years old (husband) (households of a couple only)</t>
  </si>
  <si>
    <t>02_Households of a couple and parent(s) (grouped by age of husband)</t>
  </si>
  <si>
    <t>2_Of which households of a couple and parents</t>
  </si>
  <si>
    <t>2_Of which households of a couple and parent(s)</t>
  </si>
  <si>
    <t>2_Households of a couple and parents</t>
  </si>
  <si>
    <t>2_Households of a couple and parent(s)</t>
  </si>
  <si>
    <t>2_Households of a couple, child(ren) and parent(s)</t>
  </si>
  <si>
    <t>012_30 to 59 years old (husband) (households of a couple only)</t>
  </si>
  <si>
    <t>03_Households of a couple and child(ren) (grouped by age of husband)</t>
  </si>
  <si>
    <t>3_Of which households of a couple and a parent</t>
  </si>
  <si>
    <t>3_Of which households of a couple and child(ren)</t>
  </si>
  <si>
    <t>3_Households of a couple and a parent</t>
  </si>
  <si>
    <t>3_Households of a couple and child(ren)</t>
  </si>
  <si>
    <t>013_60 years old and over (husband) (households of a couple only)</t>
  </si>
  <si>
    <t>04_Households of a couple, child(ren) and parent(s) (grouped by age of husband)</t>
  </si>
  <si>
    <t>4_Of which households of a couple and child(ren)</t>
  </si>
  <si>
    <t>4_Of which households of a couple, child(ren) and parent(s)</t>
  </si>
  <si>
    <t>4_Households of a couple and child(ren)</t>
  </si>
  <si>
    <t>4_Households of a couple, child(ren) and parent(s)</t>
  </si>
  <si>
    <t>05_Households of a couple only (grouped by age of wife)</t>
  </si>
  <si>
    <t>5_Of which households of a couple, child(ren) and parents</t>
  </si>
  <si>
    <t>5_Of which households of a parent and child(ren)</t>
  </si>
  <si>
    <t>5_Households of a couple, child(ren) and parents</t>
  </si>
  <si>
    <t>5_Households of a parent and child(ren)</t>
  </si>
  <si>
    <t>021_Less than 30 years old (husband) (households of a couple and parent(s))</t>
  </si>
  <si>
    <t>06_Households of a couple and parent(s) (grouped by age of wife)</t>
  </si>
  <si>
    <t>6_Of which households of a couple, child(ren) and a parent</t>
  </si>
  <si>
    <t>6_Of which households of brothers or sisters only</t>
  </si>
  <si>
    <t>6_Households of a couple, child(ren) and a parent</t>
  </si>
  <si>
    <t>022_30 to 59 years old (husband) (households of a couple and parent(s))</t>
  </si>
  <si>
    <t>07_Households of a couple and child(ren) (grouped by age of wife)</t>
  </si>
  <si>
    <t>7_Of which households of a parent and child(ren)</t>
  </si>
  <si>
    <t>7_Of which one-person households</t>
  </si>
  <si>
    <t>023_60 years old and over (husband) (households of a couple and parent(s))</t>
  </si>
  <si>
    <t>08_Households of a couple, child(ren) and parent(s) (grouped by age of wife)</t>
  </si>
  <si>
    <t>8_Of which households of brothers or sisters only</t>
  </si>
  <si>
    <t>09_Households of a parent and child(ren)</t>
  </si>
  <si>
    <t>9_Of which one-person households</t>
  </si>
  <si>
    <t>031_Less than 30 years old (husband) (households of a couple and child(ren))</t>
  </si>
  <si>
    <t>091_Of which single-mother households</t>
  </si>
  <si>
    <t>032_30 to 59 years old (husband) (households of a couple and child(ren))</t>
  </si>
  <si>
    <t>092_Of which single-father households</t>
  </si>
  <si>
    <t>033_60 years old and over (husband) (households of a couple and child(ren))</t>
  </si>
  <si>
    <t>10_Households of brothers or sisters only</t>
  </si>
  <si>
    <t>11_One-person households</t>
  </si>
  <si>
    <t>041_Less than 30 years old (husband) (households of a couple, child(ren) and parent(s))</t>
  </si>
  <si>
    <t>042_30 to 59 years old (husband) (households of a couple, child(ren) and parent(s))</t>
  </si>
  <si>
    <t>043_60 years old and over (husband) (households of a couple, child(ren) and parent(s))</t>
  </si>
  <si>
    <t>051_Less than 30 years old (wife) (households of a couple only)</t>
  </si>
  <si>
    <t>052_30 to 59 years old (wife) (households of a couple only)</t>
  </si>
  <si>
    <t>053_60 years old and over (wife) (households of a couple only)</t>
  </si>
  <si>
    <t>061_Less than 30 years old (wife) (households of a couple and parent(s))</t>
  </si>
  <si>
    <t>062_30 to 59 years old (wife) (households of a couple and parent(s))</t>
  </si>
  <si>
    <t>063_60 years old and over (wife) (households of a couple and parent(s))</t>
  </si>
  <si>
    <t>071_Less than 30 years old (wife) (households of a couple and child(ren))</t>
  </si>
  <si>
    <t>072_30 to 59 years old (wife) (households of a couple and child(ren))</t>
  </si>
  <si>
    <t>073_60 years old and over (wife) (households of a couple and child(ren))</t>
  </si>
  <si>
    <t>081_Less than 30 years old (wife) (households of a couple, child(ren) and parent(s))</t>
  </si>
  <si>
    <t>082_30 to 59 years old (wife) (households of a couple, child(ren) and parent(s))</t>
  </si>
  <si>
    <t>083_60 years old and over (wife) (households of a couple, child(ren) and parent(s))</t>
  </si>
  <si>
    <t>091_Less than 30 years old (parent)</t>
  </si>
  <si>
    <t>092_30 to 59 years old (parent)</t>
  </si>
  <si>
    <t>093_60 years old and over (parent)</t>
  </si>
  <si>
    <t>094_Of which single-mother households</t>
  </si>
  <si>
    <t>0941_Of which less than 30 years old (mother)</t>
  </si>
  <si>
    <t>0942_Of which 30 to 39 years old (mother)</t>
  </si>
  <si>
    <t>0943_Of which 40 to 49 years old (mother)</t>
  </si>
  <si>
    <t>095_Of which single-father households</t>
  </si>
  <si>
    <t>0951_Of which less than 30 years old (father)</t>
  </si>
  <si>
    <t>0952_Of which 30 to 39 years old (father)</t>
  </si>
  <si>
    <t>0953_Of which 40 to 49 years old (father)</t>
  </si>
  <si>
    <t>101_Less than 30 years old (the eldest)</t>
  </si>
  <si>
    <t>102_30 to 59 years old (the eldest)</t>
  </si>
  <si>
    <t>103_60 years old and over (the eldest)</t>
  </si>
  <si>
    <t>111_Less than 30 years old (the head of household)</t>
  </si>
  <si>
    <t>112_30 to 39 years old (the head of household)</t>
  </si>
  <si>
    <t>113_40 to 49 years old (the head of household)</t>
  </si>
  <si>
    <t>114_50 years old and over (the head of household)</t>
  </si>
  <si>
    <t>（179）　Family Type of Household, Presence of Child(ren) less than 6 Years Old</t>
    <phoneticPr fontId="12"/>
  </si>
  <si>
    <t>31_Of which with child(ren) less than 6 years old (households of a couple and child(ren))</t>
  </si>
  <si>
    <t>41_Of which with child(ren) less than 6 years old (households of a couple, child(ren) and parent(s))</t>
  </si>
  <si>
    <t>（180）　Family Type of Household, Age of the Youngest Child</t>
    <phoneticPr fontId="12"/>
  </si>
  <si>
    <t>31_Less than 3 years old (households of a couple and child(ren))</t>
  </si>
  <si>
    <t>31_Less than 6 years old (the youngest child) (households of a couple and child(ren))</t>
  </si>
  <si>
    <t>32_3 to 5 years old (households of a couple and child(ren))</t>
  </si>
  <si>
    <t>32_6 to 14 years old (the youngest child) (households of a couple and child(ren))</t>
  </si>
  <si>
    <t>33_6 to 8 years old (households of a couple and child(ren))</t>
  </si>
  <si>
    <t>33_15 years old and over (the youngest child) (households of a couple and child(ren))</t>
  </si>
  <si>
    <t>34_9 to 11 years old (households of a couple and child(ren))</t>
  </si>
  <si>
    <t>35_12 to 14 years old (households of a couple and child(ren))</t>
  </si>
  <si>
    <t>41_Less than 6 years old (the youngest child) (households of a couple, child(ren) and parent(s))</t>
  </si>
  <si>
    <t>36_15 to 17 years old (households of a couple and child(ren))</t>
  </si>
  <si>
    <t>42_6 to 14 years old (the youngest child) (households of a couple, child(ren) and parent(s))</t>
  </si>
  <si>
    <t>37_18 years old and over (households of a couple and child(ren))</t>
  </si>
  <si>
    <t>43_15 years old and over (the youngest child) (households of a couple, child(ren) and parent(s))</t>
  </si>
  <si>
    <t>371_Of which attending school (households of a couple and child(ren))</t>
  </si>
  <si>
    <t>41_Less than 3 years old (households of a couple, child(ren) and parent(s))</t>
  </si>
  <si>
    <t>42_3 to 5 years old (households of a couple, child(ren) and parent(s))</t>
  </si>
  <si>
    <t>43_6 to 8 years old (households of a couple, child(ren) and parent(s))</t>
  </si>
  <si>
    <t>44_9 to 11 years old (households of a couple, child(ren) and parent(s))</t>
  </si>
  <si>
    <t>45_12 to 14 years old (households of a couple, child(ren) and parent(s))</t>
  </si>
  <si>
    <t>46_15 to 17 years old (households of a couple, child(ren) and parent(s))</t>
  </si>
  <si>
    <t>47_18 years old and over (households of a couple, child(ren) and parent(s))</t>
  </si>
  <si>
    <t>471_Of which attending school (households of a couple, child(ren) and parent(s))</t>
  </si>
  <si>
    <t>（181）　Family Type of Household, Number of Children</t>
    <phoneticPr fontId="12"/>
  </si>
  <si>
    <t>31_1 child (households of a couple and child(ren))</t>
  </si>
  <si>
    <t>32_2 children (households of a couple and child(ren))</t>
  </si>
  <si>
    <t>33_3 and over children (households of a couple and child(ren))</t>
  </si>
  <si>
    <t>41_1 child (households of a couple, child(ren) and parent(s))</t>
  </si>
  <si>
    <t>42_2 children (households of a couple, child(ren) and parent(s))</t>
  </si>
  <si>
    <t>43_3 and over children (households of a couple, child(ren) and parent(s))</t>
  </si>
  <si>
    <t>（182）　Family Type of Household, Labour Force Status of a Married Couple, Whether Parent(s) Engaged in Work, Number of Children Engaged in Work</t>
    <phoneticPr fontId="12"/>
  </si>
  <si>
    <t>（53 Items）</t>
  </si>
  <si>
    <t>11_Both husband and wife are engaged in work</t>
  </si>
  <si>
    <t>12_Husband is engaged in work but wife is not</t>
  </si>
  <si>
    <t>13_Wife is engaged in work but husband is not</t>
  </si>
  <si>
    <t>14_Neither husband nor wife is engaged in work</t>
  </si>
  <si>
    <t>21_Both husband and wife are engaged in work (households of a couple and parent(s))</t>
  </si>
  <si>
    <t>211_Of which parent is engaged in work (households of a couple and parent(s)) (both husband and wife are engaged in work)</t>
  </si>
  <si>
    <t>22_Husband is engaged in work but wife is not (households of a couple and parent(s))</t>
  </si>
  <si>
    <t>221_Of which parent is engaged in work (households of a couple and parent(s)) (husband is engaged in work but wife is not)</t>
  </si>
  <si>
    <t>23_Wife is engaged in work but husband is not (households of a couple and parent(s))</t>
  </si>
  <si>
    <t>231_Of which parent is engaged in work (households of a couple and parent(s)) (wife is engaged in work but husband is not)</t>
  </si>
  <si>
    <t>24_Neither husband nor wife is engaged in work (households of a couple and parent(s))</t>
  </si>
  <si>
    <t>241_Of which parent is engaged in work (households of a couple and parent(s)) (neither husband nor wife is engaged in work)</t>
  </si>
  <si>
    <t>31_Both husband and wife are engaged in work (households of a couple and child(ren))</t>
  </si>
  <si>
    <t>311_0 person (child(ren) engaged in work) (households of a couple and child(ren)) (both husband and wife are engaged in work)</t>
  </si>
  <si>
    <t>312_1 person (child engaged in work) (households of a couple and child(ren)) (both husband and wife are engaged in work)</t>
  </si>
  <si>
    <t>313_2 persons or more (child(ren) engaged in work) (households of a couple and child(ren)) (both husband and wife are engaged in work)</t>
  </si>
  <si>
    <t>32_Husband is engaged in work but wife is not (households of a couple and child(ren))</t>
  </si>
  <si>
    <t>321_0 person (child(ren) engaged in work) (households of a couple and child(ren)) (husband is engaged in work but wife is not)</t>
  </si>
  <si>
    <t>322_1 person (child engaged in work) (households of a couple and child(ren)) (husband is engaged in work but wife is not)</t>
  </si>
  <si>
    <t>323_2 persons or more (child(ren) engaged in work) (households of a couple and child(ren)) (husband is engaged in work but wife is not)</t>
  </si>
  <si>
    <t>33_Wife is engaged in work but husband is not (households of a couple and child(ren))</t>
  </si>
  <si>
    <t>331_0 person (child(ren) engaged in work) (households of a couple and child(ren)) (wife is engaged in work but husband is not)</t>
  </si>
  <si>
    <t>332_1 person (child engaged in work) (households of a couple and child(ren)) (wife is engaged in work but husband is not)</t>
  </si>
  <si>
    <t>333_2 persons or more (child(ren) engaged in work) (households of a couple and child(ren)) (wife is engaged in work but husband is not)</t>
  </si>
  <si>
    <t>34_Neither husband nor wife is engaged in work (households of a couple and child(ren))</t>
  </si>
  <si>
    <t>341_0 person (child(ren) engaged in work) (households of a couple and child(ren)) (neither husband nor wife is engaged in work)</t>
  </si>
  <si>
    <t>342_1 person (child engaged in work) (households of a couple and child(ren)) (neither husband nor wife is engaged in work)</t>
  </si>
  <si>
    <t>343_2 persons or more (child(ren) engaged in work) (households of a couple and child(ren)) (neither husband nor wife is engaged in work)</t>
  </si>
  <si>
    <t>41_Both husband and wife are engaged in work (households of a couple, child(ren) and parent(s))</t>
  </si>
  <si>
    <t>411_Of which parent is engaged in work (households of a couple, child(ren) and parent(s)) (both husband and wife are engaged in work)</t>
  </si>
  <si>
    <t>412_0 person (child(ren) engaged in work) (households of a couple, child(ren) and parent(s)) (both husband and wife are engaged in work)</t>
  </si>
  <si>
    <t>413_1 person (child engaged in work) (households of a couple, child(ren) and parent(s)) (both husband and wife are engaged in work)</t>
  </si>
  <si>
    <t>414_2 persons or more (child(ren) engaged in work) (households of a couple, child(ren) and parent(s)) (both husband and wife are engaged in work)</t>
  </si>
  <si>
    <t>42_Husband is engaged in work but wife is not (households of a couple, child(ren) and parent(s))</t>
  </si>
  <si>
    <t>421_Of which parent is engaged in work (households of a couple, child(ren) and parent(s)) (husband is engaged in work but wife is not)</t>
  </si>
  <si>
    <t>422_0 person (child(ren) engaged in work) (households of a couple, child(ren) and parent(s)) (husband is engaged in work but wife is not)</t>
  </si>
  <si>
    <t>423_1 person (child engaged in work) (households of a couple, child(ren) and parent(s)) (husband is engaged in work but wife is not)</t>
  </si>
  <si>
    <t>424_2 persons or more (child(ren) engaged in work) (households of a couple, child(ren) and parent(s)) (husband is engaged in work but wife is not)</t>
  </si>
  <si>
    <t>43_Wife is engaged in work but husband is not (households of a couple, child(ren) and parent(s))</t>
  </si>
  <si>
    <t>431_Of which parent is engaged in work (households of a couple, child(ren) and parent(s)) (wife is engaged in work but husband is not)</t>
  </si>
  <si>
    <t>432_0 person (child(ren) engaged in work) (households of a couple, child(ren) and parent(s)) (wife is engaged in work but husband is not)</t>
  </si>
  <si>
    <t>433_1 person (child engaged in work) (households of a couple, child(ren) and parent(s)) (wife is engaged in work but husband is not)</t>
  </si>
  <si>
    <t>434_2 persons or more (child(ren) engaged in work) (households of a couple, child(ren) and parent(s)) (wife is engaged in work but husband is not)</t>
  </si>
  <si>
    <t>44_Neither husband nor wife is engaged in work (households of a couple, child(ren) and parent(s))</t>
  </si>
  <si>
    <t>441_Of which parent is engaged in work (households of a couple, child(ren) and parent(s)) (neither husband nor wife is engaged in work)</t>
  </si>
  <si>
    <t>442_0 person (child(ren) engaged in work) (households of a couple, child(ren) and parent(s)) (neither husband nor wife is engaged in work)</t>
  </si>
  <si>
    <t>443_1 person (child engaged in work) (households of a couple, child(ren) and parent(s)) (neither husband nor wife is engaged in work)</t>
  </si>
  <si>
    <t>444_2 persons or more (child(ren) engaged in work) (households of a couple, child(ren) and parent(s)) (neither husband nor wife is engaged in work)</t>
  </si>
  <si>
    <t>（183）　Family Type of Household, Labour Force Status of a Married Couple, Whether Parent(s) Engaged in Work</t>
    <phoneticPr fontId="12"/>
  </si>
  <si>
    <t>11_Both husband and wife are engaged in work (households of a couple only)</t>
  </si>
  <si>
    <t>12_Husband is engaged in work but wife is not (households of a couple only)</t>
  </si>
  <si>
    <t>13_Wife is engaged in work but husband is not (households of a couple only)</t>
  </si>
  <si>
    <t>14_Neither husband nor wife is engaged in work (households of a couple only)</t>
  </si>
  <si>
    <t>（184）　Ordinary Households, One-person Households</t>
    <phoneticPr fontId="12"/>
  </si>
  <si>
    <t>1_Ordinary households</t>
  </si>
  <si>
    <t>2_One-person households</t>
  </si>
  <si>
    <t>（185）　Ordinary Households, One-person Households, Family Type of Household</t>
    <phoneticPr fontId="12"/>
  </si>
  <si>
    <t>11_Of which households of a couple only</t>
  </si>
  <si>
    <t>12_Of which households of a couple and parent(s)</t>
  </si>
  <si>
    <t>2_One-person households (male)</t>
  </si>
  <si>
    <t>13_Of which households of a couple and child(ren)</t>
  </si>
  <si>
    <t>3_One-person households (female)</t>
  </si>
  <si>
    <t>14_Of which households of a couple, child(ren) and parent(s)</t>
  </si>
  <si>
    <t>（186）　Labour Force Status of a Married Couple</t>
    <phoneticPr fontId="12"/>
  </si>
  <si>
    <t>1_Both husband and wife are engaged in work</t>
  </si>
  <si>
    <t>2_Husband is engaged in work but wife is not</t>
  </si>
  <si>
    <t>3_Wife is engaged in work but husband is not</t>
  </si>
  <si>
    <t>4_Neither husband nor wife is engaged in work</t>
  </si>
  <si>
    <t>（187）　Labour Force Status of the Head of Household, Labour Force Status of Household Members</t>
    <phoneticPr fontId="12"/>
  </si>
  <si>
    <t>1_The head of household is engaged in work</t>
  </si>
  <si>
    <t>11_Of which the head of household is an employee</t>
  </si>
  <si>
    <t>12_Only head of household is engaged in work</t>
  </si>
  <si>
    <t>13_Household member (excluding the head of household) is engaged in work</t>
  </si>
  <si>
    <t>2_The head of household is not engaged in work</t>
  </si>
  <si>
    <t>21_Of which household member (excluding the head of household) is engaged in work</t>
  </si>
  <si>
    <t>（188）　Whether Providing Family Care, Frequency of Family Care, Whether Used Family Care Leave or Other Support System, Kind of Family Care Leave System, etc. (Household)</t>
    <phoneticPr fontId="12"/>
  </si>
  <si>
    <t>1_Having persons providing family care in household</t>
  </si>
  <si>
    <t>111_Used family care leave</t>
  </si>
  <si>
    <t>112_Used short hours</t>
  </si>
  <si>
    <t>113_Used nursing leave</t>
  </si>
  <si>
    <t>114_Used overtime exemption / limitation</t>
  </si>
  <si>
    <t>115_Used flextime system / Staggered commuting</t>
  </si>
  <si>
    <t>116_Used other</t>
  </si>
  <si>
    <t>2_Not having persons providing family care in household</t>
  </si>
  <si>
    <t>（189）　Type of Household Income Sources</t>
    <phoneticPr fontId="12"/>
  </si>
  <si>
    <t>1_Unemployment insurance</t>
  </si>
  <si>
    <t>1_Pension / annuity</t>
  </si>
  <si>
    <t>2_No unemployment insurance</t>
  </si>
  <si>
    <t>2_No pension / annuity</t>
  </si>
  <si>
    <t>（190）　Type of Household Income Sources, Number of Relative Household Members Engaged in Work</t>
    <phoneticPr fontId="12"/>
  </si>
  <si>
    <t>11_Only wages / salaries</t>
  </si>
  <si>
    <t>111_1 person (number of relative household members engaged in work) (wages / salaries) (only wages / salaries)</t>
  </si>
  <si>
    <t>112_2 persons and over (number of relative household members engaged in work) (wages / salaries) (only wages / salaries)</t>
  </si>
  <si>
    <t>12_Something else in addition to wages / salaries</t>
  </si>
  <si>
    <t>121_1 person (number of relative household members engaged in work) (wages / salaries) (something else in addition to wages / salaries)</t>
  </si>
  <si>
    <t>122_2 persons and over (number of relative household members engaged in work) (wages / salaries) (something else in addition to wages / salaries)</t>
  </si>
  <si>
    <t>2_No wages / salaries</t>
  </si>
  <si>
    <t>21_Of which only pension / annuity</t>
  </si>
  <si>
    <t>22_Of which only unemployment insurance</t>
  </si>
  <si>
    <t>23_Of which only other social security allowance</t>
  </si>
  <si>
    <t>（191）　Income of Household</t>
    <phoneticPr fontId="12"/>
  </si>
  <si>
    <t>（7 Items）</t>
    <phoneticPr fontId="12"/>
  </si>
  <si>
    <t>6_5 million yen and over</t>
  </si>
  <si>
    <t>13_15 to 19.99 million yen</t>
  </si>
  <si>
    <t>14_20 million yen and over</t>
  </si>
  <si>
    <t>（192）　Number of Relative Household Members</t>
    <phoneticPr fontId="12"/>
  </si>
  <si>
    <t>1_1 person</t>
  </si>
  <si>
    <t>2_2 persons</t>
  </si>
  <si>
    <t>3_3 persons</t>
  </si>
  <si>
    <t>4_4 persons</t>
  </si>
  <si>
    <t>5_5 persons and over</t>
  </si>
  <si>
    <t>（193）　Number of Relative Household Members Engaged in Work</t>
    <phoneticPr fontId="12"/>
  </si>
  <si>
    <t>4_4 persons and over</t>
  </si>
  <si>
    <t>（194）　Number of Household Members, Number of Relative Household Members, Number of Relative Household Members Engaged in Work</t>
    <phoneticPr fontId="12"/>
  </si>
  <si>
    <t>01_1 person (number of household members)</t>
  </si>
  <si>
    <t>02_2 persons (number of household members)</t>
  </si>
  <si>
    <t>03_3 persons (number of household members)</t>
  </si>
  <si>
    <t>04_4 persons (number of household members)</t>
  </si>
  <si>
    <t>05_5 persons and over (number of household members)</t>
  </si>
  <si>
    <t>06_1 person (number of relative household members)</t>
  </si>
  <si>
    <t>07_2 persons (number of relative household members)</t>
  </si>
  <si>
    <t>08_3 persons (number of relative household members)</t>
  </si>
  <si>
    <t>09_4 persons (number of relative household members)</t>
  </si>
  <si>
    <t>10_5 persons and over (number of relative household members)</t>
  </si>
  <si>
    <t>11_0 person (number of relative household members engaged in work)</t>
  </si>
  <si>
    <t>12_1 person (number of relative household members engaged in work)</t>
  </si>
  <si>
    <t>13_2 persons (number of relative household members engaged in work)</t>
  </si>
  <si>
    <t>14_3 persons (number of relative household members engaged in work)</t>
  </si>
  <si>
    <t>15_4 persons and over (number of relative household members engaged in work)</t>
  </si>
  <si>
    <t>（195）　Presence of Child(ren) less than 6 Years Old</t>
    <phoneticPr fontId="12"/>
  </si>
  <si>
    <t>1_Of which with child(ren) less than 6 years old</t>
  </si>
  <si>
    <t>（196）　Number of Children</t>
    <phoneticPr fontId="12"/>
  </si>
  <si>
    <t>1_1 child</t>
  </si>
  <si>
    <t>2_2 children</t>
  </si>
  <si>
    <t>3_3 and over children</t>
  </si>
  <si>
    <t>（197）　Age of the Youngest Child</t>
    <phoneticPr fontId="12"/>
  </si>
  <si>
    <t>01_0 year old</t>
  </si>
  <si>
    <t>1_Less than 3 years old</t>
  </si>
  <si>
    <t>1_0 year old</t>
  </si>
  <si>
    <t>02_1 year old</t>
  </si>
  <si>
    <t>2_3 to 5 years old</t>
  </si>
  <si>
    <t>2_1 year old</t>
  </si>
  <si>
    <t>03_2 years old</t>
  </si>
  <si>
    <t>3_6 to 8 years old</t>
  </si>
  <si>
    <t>3_2 years old</t>
  </si>
  <si>
    <t>04_3 years old</t>
  </si>
  <si>
    <t>4_9 to 11 years old</t>
  </si>
  <si>
    <t>4_3 years old</t>
  </si>
  <si>
    <t>05_4 years old</t>
  </si>
  <si>
    <t>5_12 to 14 years old</t>
  </si>
  <si>
    <t>5_4 years old</t>
  </si>
  <si>
    <t>06_5 years old</t>
  </si>
  <si>
    <t>6_15 to 17 years old</t>
  </si>
  <si>
    <t>6_5 years old</t>
  </si>
  <si>
    <t>07_6 years old</t>
  </si>
  <si>
    <t>7_18 years old and over</t>
  </si>
  <si>
    <t>08_7 years old</t>
  </si>
  <si>
    <t>71_Of which attending school</t>
  </si>
  <si>
    <t>09_8 years old</t>
  </si>
  <si>
    <t>10_9 years old</t>
  </si>
  <si>
    <t>11_10 years old</t>
  </si>
  <si>
    <t>12_11 years old</t>
  </si>
  <si>
    <t>13_12 years old</t>
  </si>
  <si>
    <t>14_13 years old</t>
  </si>
  <si>
    <t>15_14 years old</t>
  </si>
  <si>
    <t>16_15 years old</t>
  </si>
  <si>
    <t>17_16 years old</t>
  </si>
  <si>
    <t>18_17 years old</t>
  </si>
  <si>
    <t>19_18 years old and over</t>
  </si>
  <si>
    <t>191_Of which attending school</t>
  </si>
  <si>
    <t>（198）　Number of Children and Their Situation of Attending School</t>
    <phoneticPr fontId="12"/>
  </si>
  <si>
    <t>（67 Items）</t>
  </si>
  <si>
    <t>11_1 person less than 15 years old</t>
  </si>
  <si>
    <t>12_1 person 15 years old and over</t>
  </si>
  <si>
    <t>121_Of which 1 person is attending school</t>
  </si>
  <si>
    <t>1211_Of which 1 person is attending senior high school</t>
  </si>
  <si>
    <t>1212_Of which 1 person is attending professional training college, junior college, college of technology</t>
  </si>
  <si>
    <t>1213_Of which 1 person is attending college or university, graduate school</t>
  </si>
  <si>
    <t>21_Every person less than 15 years old</t>
  </si>
  <si>
    <t>22_1 person 15 years old and over</t>
  </si>
  <si>
    <t>221_Of which 1 person 15 years old and over is attending school</t>
  </si>
  <si>
    <t>2211_Of which 1 person is attending senior high school</t>
  </si>
  <si>
    <t>2212_Of which 1 person is attending professional training college, junior college, college of technology</t>
  </si>
  <si>
    <t>2213_Of which 1 person is attending college or university, graduate school</t>
  </si>
  <si>
    <t>23_2 persons 15 years old and over</t>
  </si>
  <si>
    <t>231_Of which 1 person 15 years old and over is attending school</t>
  </si>
  <si>
    <t>2311_Of which 1 person is attending senior high school</t>
  </si>
  <si>
    <t>2312_Of which 1 person is attending professional training college, junior college, college of technology</t>
  </si>
  <si>
    <t>2313_Of which 1 person is attending college or university, graduate school</t>
  </si>
  <si>
    <t>232_Of which 2 persons 15 years old and over are attending school</t>
  </si>
  <si>
    <t>2321_Of which 2 persons are attending senior high school</t>
  </si>
  <si>
    <t>2322_Of which 1 person is attending senior high school, and 1 person is attending professional training college, junior college, college of technology, college or university, graduate school</t>
  </si>
  <si>
    <t>2323_Of which 2 persons are attending professional training college, junior college, college of technology</t>
  </si>
  <si>
    <t>2324_Of which 2 persons are attending college or university, graduate school</t>
  </si>
  <si>
    <t>2325_Of which 1 person is attending professional training college, junior college, college of technology and 1 person is attending college or university, graduate school</t>
  </si>
  <si>
    <t>3_3 persons and over</t>
  </si>
  <si>
    <t>31_Every person less than 15 years old</t>
  </si>
  <si>
    <t>32_1 person 15 years old and over</t>
  </si>
  <si>
    <t>321_Of which 1 person 15 years old and over is attending school</t>
  </si>
  <si>
    <t>3211_Of which 1 person is attending senior high school</t>
  </si>
  <si>
    <t>3212_Of which 1 person is attending professional training college, junior college, college of technology</t>
  </si>
  <si>
    <t>3213_Of which 1 person is attending college or university, graduate school</t>
  </si>
  <si>
    <t>33_2 persons 15 years old and over</t>
  </si>
  <si>
    <t>331_Of which 1 person 15 years old and over is attending school</t>
  </si>
  <si>
    <t>3311_Of which 1 person is attending senior high school</t>
  </si>
  <si>
    <t>3312_Of which 1 person is attending professional training college, junior college, college of technology</t>
  </si>
  <si>
    <t>3313_Of which 1 person is attending college or university, graduate school</t>
  </si>
  <si>
    <t>332_Of which 2 persons 15 years old and over are attending school</t>
  </si>
  <si>
    <t>3321_Of which 2 persons are attending senior high school</t>
  </si>
  <si>
    <t>3322_Of which 1 person is attending senior high school, and 1 person is attending professional training college, junior college, college of technology, college or university, graduate school</t>
  </si>
  <si>
    <t>3323_Of which 2 persons are attending professional training college, junior college, college of technology</t>
  </si>
  <si>
    <t>3324_Of which 2 persons are attending college or university, graduate school</t>
  </si>
  <si>
    <t>3325_Of which 1 person is attending professional training college, junior college, college of technology and 1 person is attending college or university, graduate school</t>
  </si>
  <si>
    <t>34_3 persons and over 15 years old and over</t>
  </si>
  <si>
    <t>341_Of which 1 person 15 years old and over is attending school</t>
  </si>
  <si>
    <t>3411_Of which 1 person is attending senior high school</t>
  </si>
  <si>
    <t>3412_Of which 1 person is attending professional training college, junior college, college of technology</t>
  </si>
  <si>
    <t>3413_Of which 1 person is attending college or university, graduate school</t>
  </si>
  <si>
    <t>342_Of which 2 persons 15 years old and over are attending school</t>
  </si>
  <si>
    <t>3421_Of which 2 persons are attending senior high school</t>
  </si>
  <si>
    <t>3422_Of which 1person is attending senior high school, and 1 person is attending professional training college, junior college, college of technology, college or university, graduate school</t>
  </si>
  <si>
    <t>3423_Of which 2 persons are attending professional training college, junior college, college of technology</t>
  </si>
  <si>
    <t>3424_Of which 2 persons are attending college or university, graduate school</t>
  </si>
  <si>
    <t>3425_Of which 1 person is attending professional training college, junior college, college of technology and 1 person is attending college or university, graduate school</t>
  </si>
  <si>
    <t>343_Of which 3 persons 15 years old and over are attending school</t>
  </si>
  <si>
    <t>3431_Of which 3 persons are attending senior high school</t>
  </si>
  <si>
    <t>3432_Of which 2 persons are attending senior high school, and 1 person is attending professional training college, junior college, college of technology, college or university, graduate school</t>
  </si>
  <si>
    <t>3433_Of which 1 person is attending senior high school, and 2 persons are attending professional training college, junior college, college of technology, college or university, graduate school</t>
  </si>
  <si>
    <t>34331_Of which one is attending senior high school, another is attending professional training college, junior college, college of technology and the other is attending college or university,graduate school</t>
  </si>
  <si>
    <t>34332_Of which one is attending senior high school, another is attending professional training college, and the other is attending junior college, college of technology</t>
  </si>
  <si>
    <t>34333_Of which one is attending senior high school, another is university, and the other is attending graduate school</t>
  </si>
  <si>
    <t>3434_Of which 3 persons are attending professional training college, junior college, college of technology</t>
  </si>
  <si>
    <t>3435_Of which 2 persons are attending professional training college, junior college, college of technology and 1 person is attending college or university, graduate</t>
  </si>
  <si>
    <t>3436_Of which 1 person is attending professional training college, junior college, college of technology and 2 persons are attending college or university, graduate school</t>
  </si>
  <si>
    <t>3437_Of which 3 persons are attending college or university, graduate school</t>
  </si>
  <si>
    <t>344_Of which 4 persons and over 15 years old and over are attending school</t>
  </si>
  <si>
    <t>（300）　Area Classification</t>
    <phoneticPr fontId="12"/>
  </si>
  <si>
    <t>（134 Items）</t>
  </si>
  <si>
    <t>00_Japan</t>
  </si>
  <si>
    <t>011_Sapporo-shi</t>
  </si>
  <si>
    <t>012_Asahikawa-shi</t>
  </si>
  <si>
    <t>021_Aomori-shi</t>
  </si>
  <si>
    <t>031_Morioka-shi</t>
  </si>
  <si>
    <t>041_Sendai-shi</t>
  </si>
  <si>
    <t>051_Akita-shi</t>
  </si>
  <si>
    <t>061_Yamagata-shi</t>
  </si>
  <si>
    <t>071_Fukushima-shi</t>
  </si>
  <si>
    <t>072_Koriyama-shi</t>
  </si>
  <si>
    <t>073_Iwaki-shi</t>
  </si>
  <si>
    <t>081_Mito-shi</t>
  </si>
  <si>
    <t>091_Utsunomiya-shi</t>
  </si>
  <si>
    <t>101_Maebashi-shi</t>
  </si>
  <si>
    <t>102_Takasaki-shi</t>
  </si>
  <si>
    <t>111_Saitama-shi</t>
  </si>
  <si>
    <t>112_Kawagoe-shi</t>
  </si>
  <si>
    <t>113_Kawaguchi-shi</t>
  </si>
  <si>
    <t>114_Tokorozawa-shi</t>
  </si>
  <si>
    <t>115_Koshigaya-shi</t>
  </si>
  <si>
    <t>121_Chiba-shi</t>
  </si>
  <si>
    <t>122_Ichikawa-shi</t>
  </si>
  <si>
    <t>123_Funabashi-shi</t>
  </si>
  <si>
    <t>124_Matsudo-shi</t>
  </si>
  <si>
    <t>125_Kashiwa-shi</t>
  </si>
  <si>
    <t>131_Ku-area</t>
  </si>
  <si>
    <t>132_Hachioji-shi</t>
  </si>
  <si>
    <t>133_Machida-shi</t>
  </si>
  <si>
    <t>141_Yokohama-shi</t>
  </si>
  <si>
    <t>142_Kawasaki-shi</t>
  </si>
  <si>
    <t>143_Sagamihara-shi</t>
  </si>
  <si>
    <t>144_Yokosuka-shi</t>
  </si>
  <si>
    <t>145_Fujisawa-shi</t>
  </si>
  <si>
    <t>151_Niigata-shi</t>
  </si>
  <si>
    <t>161_Toyama-shi</t>
  </si>
  <si>
    <t>171_Kanazawa-shi</t>
  </si>
  <si>
    <t>181_Fukui-shi</t>
  </si>
  <si>
    <t>191_Kofu-shi</t>
  </si>
  <si>
    <t>201_Nagano-shi</t>
  </si>
  <si>
    <t>211_Gifu-shi</t>
  </si>
  <si>
    <t>221_Shizuoka-shi</t>
  </si>
  <si>
    <t>222_Hamamatsu-shi</t>
  </si>
  <si>
    <t>231_Nagoya-shi</t>
  </si>
  <si>
    <t>232_Toyohashi-shi</t>
  </si>
  <si>
    <t>233_Okazaki-shi</t>
  </si>
  <si>
    <t>234_Ichinomiya-shi</t>
  </si>
  <si>
    <t>235_Kasugai-shi</t>
  </si>
  <si>
    <t>236_Toyota-shi</t>
  </si>
  <si>
    <t>241_Tsu-shi</t>
  </si>
  <si>
    <t>242_Yokkaichi-shi</t>
  </si>
  <si>
    <t>251_Otsu-shi</t>
  </si>
  <si>
    <t>261_Kyoto-shi</t>
  </si>
  <si>
    <t>271_Osaka-shi</t>
  </si>
  <si>
    <t>272_Sakai-shi</t>
  </si>
  <si>
    <t>273_Toyonaka-shi</t>
  </si>
  <si>
    <t>274_Suita-shi</t>
  </si>
  <si>
    <t>275_Takatsuki-shi</t>
  </si>
  <si>
    <t>276_Hirakata-shi</t>
  </si>
  <si>
    <t>277_Higashiosaka-shi</t>
  </si>
  <si>
    <t>281_Kobe-shi</t>
  </si>
  <si>
    <t>282_Himeji-shi</t>
  </si>
  <si>
    <t>283_Amagasaki-shi</t>
  </si>
  <si>
    <t>284_Akashi-shi</t>
  </si>
  <si>
    <t>285_Nishinomiya-shi</t>
  </si>
  <si>
    <t>291_Nara-shi</t>
  </si>
  <si>
    <t>301_Wakayama-shi</t>
  </si>
  <si>
    <t>311_Tottori-shi</t>
  </si>
  <si>
    <t>321_Matsue-shi</t>
  </si>
  <si>
    <t>331_Okayama-shi</t>
  </si>
  <si>
    <t>332_Kurashiki-shi</t>
  </si>
  <si>
    <t>341_Hiroshima-shi</t>
  </si>
  <si>
    <t>342_Fukuyama-shi</t>
  </si>
  <si>
    <t>351_Yamaguchi-shi</t>
  </si>
  <si>
    <t>361_Tokushima-shi</t>
  </si>
  <si>
    <t>371_Takamatsu-shi</t>
  </si>
  <si>
    <t>381_Matsuyama-shi</t>
  </si>
  <si>
    <t>391_Kochi-shi</t>
  </si>
  <si>
    <t>401_Kitakyushu-shi</t>
  </si>
  <si>
    <t>402_Fukuoka-shi</t>
  </si>
  <si>
    <t>403_Kurume-shi</t>
  </si>
  <si>
    <t>411_Saga-shi</t>
  </si>
  <si>
    <t>421_Nagasaki-shi</t>
  </si>
  <si>
    <t>431_Kumamoto-shi</t>
  </si>
  <si>
    <t>441_Oita-shi</t>
  </si>
  <si>
    <t>451_Miyazaki-shi</t>
  </si>
  <si>
    <t>461_Kagoshima-shi</t>
  </si>
  <si>
    <t>471_Naha-shi</t>
  </si>
  <si>
    <t>Persons Engaged in Work</t>
    <phoneticPr fontId="12"/>
  </si>
  <si>
    <t>Persons Engaged in Work</t>
    <phoneticPr fontId="2"/>
  </si>
  <si>
    <t>Employees (Excluding Executive of Company or Corporation)</t>
    <phoneticPr fontId="1"/>
  </si>
  <si>
    <t>Employees (Excluding Executive of Company or Corporation)</t>
    <phoneticPr fontId="2"/>
  </si>
  <si>
    <t>Persons Engaged in Work</t>
    <phoneticPr fontId="1"/>
  </si>
  <si>
    <t>Persons Engaged in Work (Persons Who Worked less than 200 Days per Year)</t>
    <phoneticPr fontId="1"/>
  </si>
  <si>
    <t>Regular Staffs</t>
    <phoneticPr fontId="1"/>
  </si>
  <si>
    <t>Employees</t>
    <phoneticPr fontId="1"/>
  </si>
  <si>
    <t>Persons Engaged in Work (Persons Who Had a Previous Job)</t>
    <phoneticPr fontId="1"/>
  </si>
  <si>
    <t>Persons Having a Secondary Job</t>
    <phoneticPr fontId="1"/>
  </si>
  <si>
    <t>Irregular Staffs</t>
    <phoneticPr fontId="1"/>
  </si>
  <si>
    <t>Irregular Staffs, Persons Who are Working Freelance (Main Job)</t>
    <rPh sb="0" eb="62">
      <t>シャホンギョウ</t>
    </rPh>
    <phoneticPr fontId="1"/>
  </si>
  <si>
    <t>Persons Who are Working Freelance (Main Job)</t>
    <phoneticPr fontId="14"/>
  </si>
  <si>
    <t>Persons Having a Secondary Job</t>
    <phoneticPr fontId="18"/>
  </si>
  <si>
    <t>Persons Having a Secondary Job (Persons Whose Secondary Job Regularity is Almost Regular)</t>
    <phoneticPr fontId="18"/>
  </si>
  <si>
    <t>Persons Who are Working Freelance for one’s Main or Secondary Job</t>
    <phoneticPr fontId="7"/>
  </si>
  <si>
    <t>Persons Having a Secondary Job (Persons Graduated from School)</t>
    <phoneticPr fontId="6"/>
  </si>
  <si>
    <t>List of Statistical Tables：【Japan】　3 Wish for Work of Persons Engaged in Work</t>
    <phoneticPr fontId="3"/>
  </si>
  <si>
    <t>List of Statistical Tables：【Japan】　4 Status of Persons Not Engaged in Work</t>
    <phoneticPr fontId="3"/>
  </si>
  <si>
    <t>List of Statistical Tables：【Japan】　5 Wishing to Work of Persons Not Engaged in Work</t>
    <phoneticPr fontId="3"/>
  </si>
  <si>
    <t>List of Statistical Tables：【Japan】　6 Change of Labour Force Status</t>
    <phoneticPr fontId="3"/>
  </si>
  <si>
    <t>List of Statistical Tables：【Japan】　7 Moving Place of Residence</t>
    <phoneticPr fontId="3"/>
  </si>
  <si>
    <t>List of Statistical Tables：【Japan】　8 Training or Self-Development</t>
    <phoneticPr fontId="3"/>
  </si>
  <si>
    <t>List of Statistical Tables：【Japan】　9 Childcare</t>
    <phoneticPr fontId="3"/>
  </si>
  <si>
    <t>List of Statistical Tables：【Japan】　10 Family Care</t>
    <phoneticPr fontId="3"/>
  </si>
  <si>
    <t>List of Statistical Tables：【Japan】　11 Employment Structure by Distribution of Household</t>
    <phoneticPr fontId="3"/>
  </si>
  <si>
    <t>Persons Engaged in Work</t>
    <phoneticPr fontId="6"/>
  </si>
  <si>
    <t>Persons Wishing to Continue the Present Job</t>
    <phoneticPr fontId="6"/>
  </si>
  <si>
    <t>Persons Wishing to Have an Additional Job</t>
    <phoneticPr fontId="6"/>
  </si>
  <si>
    <t>Persons Wishing to Switch to Another Job</t>
  </si>
  <si>
    <t>Persons Wishing to Have an Additional Job</t>
    <phoneticPr fontId="6"/>
  </si>
  <si>
    <t>Persons Wishing to Switch to Another Job (Excluding Attending School)</t>
    <phoneticPr fontId="6"/>
  </si>
  <si>
    <t>Persons Engaged in Work (Excluding Attending School)</t>
    <phoneticPr fontId="6"/>
  </si>
  <si>
    <t>Persons Having a Secondary Job</t>
    <phoneticPr fontId="1"/>
  </si>
  <si>
    <t>Persons Having a Secondary Job (Persons Whose Secondary Job Regularity is Almost Regular and Persons Who Worked less than 200 days per year for their Main Job, Excluding Persons Working Irregularly and Persons Working Seasonally)</t>
    <phoneticPr fontId="18"/>
  </si>
  <si>
    <t>Persons Engaged in Work (Persons Who Worked less than 200 days per year, Excluding Persons Working Irregularly and Persons Working Seasonally)</t>
    <phoneticPr fontId="14"/>
  </si>
  <si>
    <t>Population</t>
  </si>
  <si>
    <t>Population</t>
    <phoneticPr fontId="2"/>
  </si>
  <si>
    <t>Population, Average Age</t>
    <phoneticPr fontId="2"/>
  </si>
  <si>
    <t>Population</t>
    <phoneticPr fontId="6"/>
  </si>
  <si>
    <t>Population, Average Age</t>
    <phoneticPr fontId="6"/>
  </si>
  <si>
    <t>Population, Average Duration Engaged in Work</t>
    <phoneticPr fontId="6"/>
  </si>
  <si>
    <t>Population, Average Working Hours per Week of the Secondary Job</t>
    <phoneticPr fontId="6"/>
  </si>
  <si>
    <t>Population, Average Working Hours per Week of the Main Job, Average Working Hours per Week of the Secondary Job</t>
    <phoneticPr fontId="6"/>
  </si>
  <si>
    <t>Population, Average Working Hours per Week</t>
    <phoneticPr fontId="6"/>
  </si>
  <si>
    <t>Persons Not Engaged in Work (Excluding Non Relatives)</t>
    <phoneticPr fontId="6"/>
  </si>
  <si>
    <t>Persons Wishing to Work</t>
  </si>
  <si>
    <t>Persons Wishing to Work (Persons Seeking a Job)</t>
    <phoneticPr fontId="2"/>
  </si>
  <si>
    <t>Persons Wishing to Work (Persons Not Seeking a Job)</t>
    <phoneticPr fontId="2"/>
  </si>
  <si>
    <t>Persons Not Wishing to Work</t>
    <phoneticPr fontId="2"/>
  </si>
  <si>
    <t>Persons Not Engaged in Work (Persons Who Graduated from School on and after 1993)</t>
    <phoneticPr fontId="12"/>
  </si>
  <si>
    <t>Population of 15 Years Old and over (Persons Who Took up the "First Job" on and after 1993)</t>
    <phoneticPr fontId="2"/>
  </si>
  <si>
    <t>Population of 15 Years Old and over (Persons Who Took up the "First Job" on and after 1993)</t>
    <phoneticPr fontId="2"/>
  </si>
  <si>
    <t>Persons Engaged in Work (Persons Who Took up the "First Job" on and after 1993)</t>
    <phoneticPr fontId="2"/>
  </si>
  <si>
    <t>Persons Engaged in Work Who Had a Previous Job and Persons Not Engaged in Work Who Had a Previous Job (Persons Who Left the Previous Job on and after Oct. 2017)</t>
  </si>
  <si>
    <t>Persons Engaged in Work Who Had a Previous Job and Persons Not Engaged in Work Who Had a Previous Job (Persons Who Left the Previous Job on and after Oct. 2017)</t>
    <phoneticPr fontId="2"/>
  </si>
  <si>
    <t>Persons Engaged in Work Who Had a Previous Job and Persons Not Engaged in Work Who Had a Previous Job (Persons Who Left the Previous Job on and after Oct. 2021)</t>
  </si>
  <si>
    <t>Persons Engaged in Work Who Had a Previous Job and Persons Not Engaged in Work Who Had a Previous Job (Persons Who Left the Previous Job on and after Oct. 2021)</t>
    <phoneticPr fontId="2"/>
  </si>
  <si>
    <t>Persons Newly Engaged in Work and Persons Engaged in Work Who Had a Previous Job</t>
  </si>
  <si>
    <t>Population of 15 Years Old and over (Excluding Persons Who Took up the "First Job" on Previous Job)</t>
    <phoneticPr fontId="2"/>
  </si>
  <si>
    <t>Persons Engaged in Work Who Had a Previous Job (Persons Who Left the Previous Job on and after Oct. 2017)</t>
  </si>
  <si>
    <t>Persons Engaged in Work Who Had a Previous Job (Persons Who Took up the Present Job on and after Oct. 2021)</t>
  </si>
  <si>
    <t>Persons Not Engaged in Work</t>
    <phoneticPr fontId="2"/>
  </si>
  <si>
    <t>Persons Not Engaged in Work (less than 35 Years Old)</t>
    <phoneticPr fontId="2"/>
  </si>
  <si>
    <t>Persons Not Engaged in Work Who Had a Previous Job (Persons Who Left the Previous Job on and after Oct. 2021)</t>
    <phoneticPr fontId="2"/>
  </si>
  <si>
    <t>Population of 60 to 74 Years Old</t>
    <phoneticPr fontId="2"/>
  </si>
  <si>
    <t>Population of 60 to 74 Years Old (Persons Not Engaged in Work)</t>
    <phoneticPr fontId="2"/>
  </si>
  <si>
    <t>Persons Not Engaged in Work Who Had a Previous Job (Persons Seeking a Job)</t>
    <phoneticPr fontId="2"/>
  </si>
  <si>
    <t>Persons Engaged in Work Who Had a Previous Job (Persons Who Took up the Present Job on and after Oct. 2021)</t>
    <phoneticPr fontId="2"/>
  </si>
  <si>
    <t>Persons Engaged in Work Who Had a Previous Job and Persons Not Engaged in Work Who Had a Previous Job (Persons Who Left the Previous Job on and after Oct. 2017 the Reason for Them ("Business Slump / Insecurity about the Future", "Low Income", "Unsatisfactory Working Conditions", "Did Not Like" and "Temporary Job")</t>
    <phoneticPr fontId="2"/>
  </si>
  <si>
    <t>Persons Engaged in Work Who Had a Previous Job (Persons Who Left the Previous Job on and after Oct. 2017 and Took up the Present Job on and after Oct. 2017)</t>
    <phoneticPr fontId="2"/>
  </si>
  <si>
    <t>Persons Engaged in Work Who Had a Previous Job (Previous Job and the Present Job in Employees Who Took up the Present Job on and after Oct. 2021)</t>
    <phoneticPr fontId="2"/>
  </si>
  <si>
    <t>Persons Not Engaged in Work Who Had a Previous Job (Persons Seeking a Job Who Were Employees on Previous Job)</t>
    <phoneticPr fontId="2"/>
  </si>
  <si>
    <t>Persons Not Engaged in Work (Persons Quitted a Job and Persons Not Working Continuously)</t>
    <phoneticPr fontId="2"/>
  </si>
  <si>
    <t>Persons Engaged in Work (Persons Did Not Change the Job、Persons Changed a Job and Persons Began Work for the past Year)</t>
    <phoneticPr fontId="2"/>
  </si>
  <si>
    <t>Population of 15 Years Old and over (Persons Graduated from School and Took up the "First Job" on and after 1993)</t>
    <phoneticPr fontId="2"/>
  </si>
  <si>
    <t>Persons Not Engaged in Work (Persons Graduated from School and Took up the "First Job" on and after 1993)</t>
    <phoneticPr fontId="2"/>
  </si>
  <si>
    <t>Persons Engaged in Work Who Had a Previous Job (Previous Job and the Present Job in Employees Who Took up the Present Job on and after Oct. 2021)</t>
    <phoneticPr fontId="2"/>
  </si>
  <si>
    <t>Population</t>
    <phoneticPr fontId="8"/>
  </si>
  <si>
    <t>Persons Changed Address</t>
    <phoneticPr fontId="2"/>
  </si>
  <si>
    <t>Persons Changed Address</t>
    <phoneticPr fontId="8"/>
  </si>
  <si>
    <t>Persons Who Changed their Address during the past Five years</t>
    <phoneticPr fontId="8"/>
  </si>
  <si>
    <t>Persons Changed Address</t>
    <phoneticPr fontId="8"/>
  </si>
  <si>
    <t>Persons Having a Secondary Job</t>
    <phoneticPr fontId="6"/>
  </si>
  <si>
    <t>Population of 15 Years Old and over</t>
    <phoneticPr fontId="2"/>
  </si>
  <si>
    <t>Persons Engaged in Work</t>
    <phoneticPr fontId="2"/>
  </si>
  <si>
    <t>Persons Not Engaged in Work</t>
    <phoneticPr fontId="2"/>
  </si>
  <si>
    <t>Employees Providing Childcare</t>
  </si>
  <si>
    <t>Employees Providing Childcare</t>
    <phoneticPr fontId="2"/>
  </si>
  <si>
    <t>Persons Engaged in Work Providing Childcare</t>
    <phoneticPr fontId="2"/>
  </si>
  <si>
    <t>Persons Engaged in Work Providing Childcare (Persons Wishing to Switch to Another Job)</t>
    <phoneticPr fontId="2"/>
  </si>
  <si>
    <t>Persons Who are Working Freelance for one’s Main or Secondary Job</t>
    <phoneticPr fontId="11"/>
  </si>
  <si>
    <t>Population</t>
    <phoneticPr fontId="11"/>
  </si>
  <si>
    <t>Population of 15 Years Old and over</t>
    <phoneticPr fontId="11"/>
  </si>
  <si>
    <t>Persons Engaged in Work</t>
    <phoneticPr fontId="11"/>
  </si>
  <si>
    <t>Persons Engaged in Work</t>
    <phoneticPr fontId="11"/>
  </si>
  <si>
    <t>Persons Not Engaged in Work</t>
    <phoneticPr fontId="11"/>
  </si>
  <si>
    <t>Employees Providing Family Care</t>
    <phoneticPr fontId="11"/>
  </si>
  <si>
    <t>Persons Engaged in Work Providing Family Care</t>
    <phoneticPr fontId="5"/>
  </si>
  <si>
    <t>Persons Engaged in Work Providing Family Care (Persons Wishing to Switch to Another Job)</t>
    <phoneticPr fontId="5"/>
  </si>
  <si>
    <t>All Households</t>
  </si>
  <si>
    <t>Households ("Households of a Couple Only", "Households of a Couple and Parent(s)", "Households of a Couple and Child(ren)" and "Households of a Couple, Child(ren) and Parent(s)")</t>
    <phoneticPr fontId="1"/>
  </si>
  <si>
    <t>Ordinary Households</t>
    <phoneticPr fontId="1"/>
  </si>
  <si>
    <t>Households ("Households of a Couple Only", "Households of a Couple and Parent(s)", "Households of a Couple and Child(ren)", "Households of a Couple, Child(ren) and Parent(s)", "Households of a Parent and Child(ren)", "Households of Brothers or Sisters Only" and "One-person Households")</t>
    <phoneticPr fontId="1"/>
  </si>
  <si>
    <t>Ordinary Households with the Head of Household Engaged in Work</t>
    <phoneticPr fontId="1"/>
  </si>
  <si>
    <t>Households ("Households of a Couple Only", "Households of a Couple and Parent(s)", "Households of a Couple and Child(ren)", "Households of a Couple, Child(ren) and Parent(s)" and "Households of a Parent and Child(ren)")</t>
    <phoneticPr fontId="1"/>
  </si>
  <si>
    <t>Households ("Households of a Couple Only", "Households of a Couple and Parent(s)", "Households of a Couple and Child(ren)" and "Households of a Couple, Child(ren) and Parent(s)" ) of Wife Having a Job</t>
    <phoneticPr fontId="1"/>
  </si>
  <si>
    <t>Households ("Households of a Couple Only", "Households of a Couple and Parent(s)", "Households of a Couple and Child(ren)" and "Households of a Couple, Child(ren) and Parent(s)") of Both Husband and Wife Having a Job</t>
    <phoneticPr fontId="1"/>
  </si>
  <si>
    <t>Households ("Households of a Couple and Child(ren)" and "Households of a Couple, Child(ren) and Parent(s)") of Wife Having a Job with Child(ren) less than 6 Years Old</t>
    <phoneticPr fontId="1"/>
  </si>
  <si>
    <t>Households ("Households of a Couple Only", "Households of a Couple and Parent(s)", "Households of a Couple and Child(ren)" and "Households of a Couple, Child(ren) and Parent(s)") of Wife Not Having a Job</t>
    <phoneticPr fontId="1"/>
  </si>
  <si>
    <t>Households ("Households of a Couple and Child(ren)" and "Households of a Couple, Child(ren) and Parent(s)")</t>
    <phoneticPr fontId="1"/>
  </si>
  <si>
    <t>One-person Households Having a Job</t>
    <phoneticPr fontId="1"/>
  </si>
  <si>
    <t>Aged Person(s) Households</t>
    <phoneticPr fontId="1"/>
  </si>
  <si>
    <t>Single-mother Households</t>
  </si>
  <si>
    <t>Single-mother Households</t>
    <phoneticPr fontId="1"/>
  </si>
  <si>
    <t>Single-father Households</t>
    <phoneticPr fontId="1"/>
  </si>
  <si>
    <t>Households ("Households of a Couple and Child(ren)" and "Households of a Couple, Child(ren) and Parent(s)") with Child(ren) less than 6 Years Old</t>
    <phoneticPr fontId="1"/>
  </si>
  <si>
    <t>Households ("Households of a Couple and Child(ren)" and "Households of a Couple, Child(ren) and Parent(s)") of Wife Who Is Employees (Excluding Executive of Company or Corporation) with Child(ren) less than 6 Years Old</t>
    <phoneticPr fontId="1"/>
  </si>
  <si>
    <t>All Households with the Head of Household Engaged in Work</t>
    <phoneticPr fontId="1"/>
  </si>
  <si>
    <t>Households</t>
  </si>
  <si>
    <t>Households</t>
    <phoneticPr fontId="1"/>
  </si>
  <si>
    <t>Households, Average Number of Household Members, Average Number of Relative Household Members, Average Number of Relative Household Members Engaged in Work</t>
  </si>
  <si>
    <t>Households, Average Age of Husband, Average Age of Wife, Average Age of Parent(s), Average Age of Mother, Average Age of Father, Average Age of the Eldest, Average Age of the Head of Household</t>
  </si>
  <si>
    <t>Households, Average Age of Husband, Average Age of Wife, Average Age of Parent(s) (Male), Average Age of Parent(s) (Female), Average Age of Child(ren), Average Number of Child(ren)</t>
  </si>
  <si>
    <t>List of Statistical Tables：【Japan】　2 Labour Force Status of Persons Engaged in Work</t>
    <phoneticPr fontId="3"/>
  </si>
  <si>
    <t>Tabulated variable</t>
    <phoneticPr fontId="2"/>
  </si>
  <si>
    <t>11_To remain the same</t>
    <phoneticPr fontId="12"/>
  </si>
  <si>
    <t>12_Wishing to increase</t>
    <phoneticPr fontId="12"/>
  </si>
  <si>
    <t>13_Wishing to reduce</t>
    <phoneticPr fontId="12"/>
  </si>
  <si>
    <t>（12 Items）</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</si>
</sst>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name val="ＭＳ 明朝"/>
      <family val="1"/>
      <charset val="128"/>
    </font>
    <font>
      <sz val="6"/>
      <name val="ＭＳ Ｐ明朝"/>
      <family val="1"/>
      <charset val="128"/>
    </font>
    <font>
      <sz val="6"/>
      <name val="ＭＳ 明朝"/>
      <family val="1"/>
      <charset val="128"/>
    </font>
    <font>
      <sz val="6"/>
      <name val="ＭＳ Ｐゴシック"/>
      <family val="3"/>
      <charset val="128"/>
    </font>
    <font>
      <sz val="11"/>
      <color theme="1"/>
      <name val="ＭＳ 明朝"/>
      <family val="1"/>
      <charset val="128"/>
    </font>
    <font>
      <sz val="11"/>
      <name val="ＭＳ Ｐゴシック"/>
      <family val="3"/>
      <charset val="128"/>
    </font>
    <font>
      <sz val="11"/>
      <color theme="1"/>
      <name val="ＭＳ Ｐゴシック"/>
      <family val="3"/>
      <charset val="128"/>
    </font>
    <font>
      <sz val="8"/>
      <color theme="1"/>
      <name val="ＭＳ ゴシック"/>
      <family val="3"/>
      <charset val="128"/>
    </font>
    <font>
      <sz val="10"/>
      <name val="ＭＳ 明朝"/>
      <family val="1"/>
      <charset val="128"/>
    </font>
    <font>
      <sz val="10"/>
      <name val="ＭＳ ゴシック"/>
      <family val="3"/>
      <charset val="128"/>
    </font>
    <font>
      <sz val="12"/>
      <name val="ＭＳ Ｐゴシック"/>
      <family val="3"/>
      <charset val="128"/>
    </font>
    <font>
      <sz val="11"/>
      <color theme="1"/>
      <name val="ＭＳ Ｐゴシック"/>
      <family val="3"/>
      <charset val="128"/>
      <scheme val="minor"/>
    </font>
    <font>
      <sz val="6"/>
      <name val="ＭＳ ゴシック"/>
      <family val="3"/>
      <charset val="128"/>
    </font>
    <font>
      <sz val="10"/>
      <name val="ＭＳ Ｐゴシック"/>
      <family val="3"/>
      <charset val="128"/>
    </font>
    <font>
      <sz val="10"/>
      <color theme="10"/>
      <name val="ＭＳ 明朝"/>
      <family val="1"/>
      <charset val="128"/>
    </font>
    <font>
      <sz val="10"/>
      <color theme="1"/>
      <name val="ＭＳ ゴシック"/>
      <family val="3"/>
      <charset val="128"/>
    </font>
    <font>
      <sz val="11"/>
      <name val="ＭＳ ゴシック"/>
      <family val="3"/>
      <charset val="128"/>
    </font>
    <font>
      <b/>
      <sz val="16"/>
      <name val="ＭＳ 明朝"/>
      <family val="1"/>
      <charset val="128"/>
    </font>
    <font>
      <sz val="9"/>
      <color indexed="81"/>
      <name val="MS P ゴシック"/>
      <family val="3"/>
      <charset val="128"/>
    </font>
    <font>
      <sz val="10"/>
      <color theme="1"/>
      <name val="ＭＳ 明朝"/>
      <family val="1"/>
      <charset val="128"/>
    </font>
    <font>
      <strike/>
      <sz val="10"/>
      <name val="ＭＳ 明朝"/>
      <family val="1"/>
      <charset val="128"/>
    </font>
    <font>
      <sz val="14"/>
      <name val="ＭＳ ゴシック"/>
      <family val="3"/>
      <charset val="128"/>
    </font>
    <font>
      <b/>
      <sz val="11"/>
      <name val="ＭＳ 明朝"/>
      <family val="1"/>
      <charset val="128"/>
    </font>
    <font>
      <b/>
      <sz val="10"/>
      <name val="ＭＳ 明朝"/>
      <family val="1"/>
      <charset val="128"/>
    </font>
    <font>
      <sz val="8"/>
      <name val="ＭＳ ゴシック"/>
      <family val="3"/>
      <charset val="128"/>
    </font>
    <font>
      <sz val="8"/>
      <name val="ＭＳ Ｐゴシック"/>
      <family val="3"/>
      <charset val="128"/>
      <scheme val="minor"/>
    </font>
    <font>
      <sz val="12"/>
      <name val="ＭＳ ゴシック"/>
      <family val="3"/>
      <charset val="128"/>
    </font>
    <font>
      <b/>
      <sz val="8"/>
      <name val="ＭＳ ゴシック"/>
      <family val="3"/>
      <charset val="128"/>
    </font>
    <font>
      <sz val="11"/>
      <name val="ＭＳ Ｐゴシック"/>
      <family val="3"/>
      <charset val="128"/>
      <scheme val="minor"/>
    </font>
    <font>
      <sz val="11.5"/>
      <name val="ＭＳ ゴシック"/>
      <family val="3"/>
      <charset val="128"/>
    </font>
    <font>
      <b/>
      <sz val="10"/>
      <name val="ＭＳ ゴシック"/>
      <family val="3"/>
      <charset val="128"/>
    </font>
    <font>
      <u/>
      <sz val="8"/>
      <name val="ＭＳ ゴシック"/>
      <family val="3"/>
      <charset val="128"/>
    </font>
    <font>
      <u/>
      <sz val="11.5"/>
      <name val="ＭＳ ゴシック"/>
      <family val="3"/>
      <charset val="128"/>
    </font>
    <font>
      <b/>
      <sz val="11"/>
      <name val="ＭＳ ゴシック"/>
      <family val="3"/>
      <charset val="128"/>
    </font>
    <font>
      <sz val="20"/>
      <name val="ＭＳ Ｐゴシック"/>
      <family val="3"/>
      <charset val="128"/>
    </font>
    <font>
      <sz val="12"/>
      <color theme="1"/>
      <name val="ＭＳ Ｐゴシック"/>
      <family val="3"/>
      <charset val="128"/>
      <scheme val="minor"/>
    </font>
    <font>
      <sz val="11"/>
      <color rgb="FFFF0000"/>
      <name val="ＭＳ Ｐゴシック"/>
      <family val="3"/>
      <charset val="128"/>
      <scheme val="minor"/>
    </font>
    <font>
      <u/>
      <sz val="8"/>
      <color theme="10"/>
      <name val="ＭＳ ゴシック"/>
      <family val="3"/>
      <charset val="128"/>
    </font>
    <font>
      <u/>
      <sz val="12"/>
      <color theme="10"/>
      <name val="ＭＳ ゴシック"/>
      <family val="3"/>
      <charset val="128"/>
    </font>
  </fonts>
  <fills count="2">
    <fill>
      <patternFill patternType="none"/>
    </fill>
    <fill>
      <patternFill patternType="gray125"/>
    </fill>
  </fills>
  <borders count="84">
    <border>
      <left/>
      <right/>
      <top/>
      <bottom/>
      <diagonal/>
    </border>
    <border>
      <left style="hair">
        <color indexed="64"/>
      </left>
      <right style="hair">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bottom/>
      <diagonal/>
    </border>
    <border>
      <left style="medium">
        <color indexed="64"/>
      </left>
      <right style="hair">
        <color indexed="64"/>
      </right>
      <top style="thin">
        <color indexed="64"/>
      </top>
      <bottom/>
      <diagonal/>
    </border>
    <border>
      <left style="medium">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hair">
        <color indexed="64"/>
      </left>
      <right style="hair">
        <color indexed="64"/>
      </right>
      <top/>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style="hair">
        <color indexed="64"/>
      </left>
      <right/>
      <top style="thin">
        <color indexed="64"/>
      </top>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medium">
        <color indexed="64"/>
      </top>
      <bottom style="hair">
        <color indexed="64"/>
      </bottom>
      <diagonal/>
    </border>
    <border>
      <left style="medium">
        <color indexed="64"/>
      </left>
      <right/>
      <top style="medium">
        <color indexed="64"/>
      </top>
      <bottom style="hair">
        <color indexed="64"/>
      </bottom>
      <diagonal/>
    </border>
    <border>
      <left style="hair">
        <color indexed="64"/>
      </left>
      <right/>
      <top/>
      <bottom style="medium">
        <color indexed="64"/>
      </bottom>
      <diagonal/>
    </border>
    <border>
      <left style="medium">
        <color indexed="64"/>
      </left>
      <right style="hair">
        <color indexed="64"/>
      </right>
      <top style="hair">
        <color indexed="64"/>
      </top>
      <bottom/>
      <diagonal/>
    </border>
    <border>
      <left style="hair">
        <color indexed="64"/>
      </left>
      <right/>
      <top style="hair">
        <color indexed="64"/>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diagonal/>
    </border>
    <border>
      <left/>
      <right style="hair">
        <color indexed="64"/>
      </right>
      <top style="hair">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medium">
        <color indexed="64"/>
      </top>
      <bottom/>
      <diagonal/>
    </border>
    <border>
      <left style="hair">
        <color indexed="64"/>
      </left>
      <right/>
      <top style="medium">
        <color indexed="64"/>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style="thin">
        <color indexed="64"/>
      </top>
      <bottom/>
      <diagonal/>
    </border>
    <border>
      <left/>
      <right/>
      <top style="medium">
        <color indexed="64"/>
      </top>
      <bottom style="medium">
        <color indexed="64"/>
      </bottom>
      <diagonal/>
    </border>
    <border>
      <left/>
      <right style="medium">
        <color indexed="64"/>
      </right>
      <top/>
      <bottom style="medium">
        <color indexed="64"/>
      </bottom>
      <diagonal/>
    </border>
    <border>
      <left/>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hair">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hair">
        <color indexed="64"/>
      </left>
      <right style="medium">
        <color indexed="64"/>
      </right>
      <top/>
      <bottom/>
      <diagonal/>
    </border>
    <border>
      <left style="hair">
        <color indexed="64"/>
      </left>
      <right style="medium">
        <color indexed="64"/>
      </right>
      <top style="medium">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4">
    <xf numFmtId="0" fontId="0" fillId="0" borderId="0"/>
    <xf numFmtId="0" fontId="5" fillId="0" borderId="0"/>
    <xf numFmtId="0" fontId="6" fillId="0" borderId="0">
      <alignment vertical="center"/>
    </xf>
    <xf numFmtId="0" fontId="7" fillId="0" borderId="0">
      <alignment vertical="center"/>
    </xf>
    <xf numFmtId="0" fontId="5" fillId="0" borderId="0"/>
    <xf numFmtId="0" fontId="11" fillId="0" borderId="0">
      <alignment vertical="center"/>
    </xf>
    <xf numFmtId="0" fontId="14" fillId="0" borderId="0" applyNumberFormat="0" applyFill="0" applyBorder="0" applyAlignment="0" applyProtection="0">
      <alignment vertical="center"/>
    </xf>
    <xf numFmtId="0" fontId="11" fillId="0" borderId="0"/>
    <xf numFmtId="0" fontId="11" fillId="0" borderId="0"/>
    <xf numFmtId="0" fontId="11" fillId="0" borderId="0">
      <alignment vertical="center"/>
    </xf>
    <xf numFmtId="0" fontId="11" fillId="0" borderId="0"/>
    <xf numFmtId="0" fontId="11" fillId="0" borderId="0">
      <alignment vertical="center"/>
    </xf>
    <xf numFmtId="0" fontId="11" fillId="0" borderId="0">
      <alignment vertical="center"/>
    </xf>
    <xf numFmtId="0" fontId="37" fillId="0" borderId="0" applyNumberFormat="0" applyFill="0" applyBorder="0" applyAlignment="0" applyProtection="0">
      <alignment vertical="center"/>
    </xf>
  </cellStyleXfs>
  <cellXfs count="245">
    <xf numFmtId="0" fontId="0" fillId="0" borderId="0" xfId="0"/>
    <xf numFmtId="0" fontId="4" fillId="0" borderId="0" xfId="0" applyFont="1" applyFill="1" applyAlignment="1">
      <alignment horizontal="left" vertical="center"/>
    </xf>
    <xf numFmtId="0" fontId="9" fillId="0" borderId="0" xfId="4" applyFont="1" applyFill="1" applyAlignment="1">
      <alignment vertical="top"/>
    </xf>
    <xf numFmtId="0" fontId="5" fillId="0" borderId="0" xfId="3" applyFont="1" applyFill="1" applyAlignment="1"/>
    <xf numFmtId="0" fontId="10" fillId="0" borderId="0" xfId="3" applyFont="1" applyFill="1" applyAlignment="1">
      <alignment horizontal="center" vertical="center" wrapText="1"/>
    </xf>
    <xf numFmtId="0" fontId="10" fillId="0" borderId="0" xfId="3" applyFont="1" applyFill="1" applyAlignment="1">
      <alignment horizontal="center" vertical="center"/>
    </xf>
    <xf numFmtId="0" fontId="13" fillId="0" borderId="0" xfId="3" applyFont="1" applyFill="1" applyAlignment="1"/>
    <xf numFmtId="0" fontId="8" fillId="0" borderId="0" xfId="5" applyFont="1" applyFill="1" applyAlignment="1">
      <alignment horizontal="center" vertical="center"/>
    </xf>
    <xf numFmtId="0" fontId="5" fillId="0" borderId="0" xfId="3" applyFont="1" applyFill="1" applyAlignment="1">
      <alignment horizontal="center" vertical="center" wrapText="1"/>
    </xf>
    <xf numFmtId="0" fontId="5" fillId="0" borderId="0" xfId="3" applyFont="1" applyFill="1" applyAlignment="1">
      <alignment horizontal="center" vertical="center"/>
    </xf>
    <xf numFmtId="0" fontId="8" fillId="0" borderId="0" xfId="3" applyFont="1" applyFill="1" applyAlignment="1"/>
    <xf numFmtId="0" fontId="15" fillId="0" borderId="0" xfId="4" applyFont="1" applyFill="1" applyAlignment="1">
      <alignment vertical="top"/>
    </xf>
    <xf numFmtId="0" fontId="6" fillId="0" borderId="0" xfId="3" applyFont="1" applyFill="1" applyAlignment="1"/>
    <xf numFmtId="0" fontId="8" fillId="0" borderId="10" xfId="4" applyFont="1" applyFill="1" applyBorder="1" applyAlignment="1">
      <alignment horizontal="center" vertical="center"/>
    </xf>
    <xf numFmtId="0" fontId="8" fillId="0" borderId="1" xfId="4" applyFont="1" applyFill="1" applyBorder="1" applyAlignment="1">
      <alignment horizontal="center" vertical="center"/>
    </xf>
    <xf numFmtId="0" fontId="8" fillId="0" borderId="34" xfId="4" applyFont="1" applyFill="1" applyBorder="1" applyAlignment="1">
      <alignment horizontal="center" vertical="center"/>
    </xf>
    <xf numFmtId="0" fontId="8" fillId="0" borderId="16" xfId="7" applyFont="1" applyFill="1" applyBorder="1" applyAlignment="1">
      <alignment horizontal="center" vertical="center"/>
    </xf>
    <xf numFmtId="0" fontId="8" fillId="0" borderId="17" xfId="7" applyFont="1" applyFill="1" applyBorder="1" applyAlignment="1">
      <alignment horizontal="center" vertical="center"/>
    </xf>
    <xf numFmtId="0" fontId="8" fillId="0" borderId="26" xfId="7" applyFont="1" applyFill="1" applyBorder="1" applyAlignment="1">
      <alignment horizontal="center" vertical="center"/>
    </xf>
    <xf numFmtId="0" fontId="8" fillId="0" borderId="27" xfId="7" applyFont="1" applyFill="1" applyBorder="1" applyAlignment="1">
      <alignment horizontal="center" vertical="center"/>
    </xf>
    <xf numFmtId="0" fontId="8" fillId="0" borderId="21" xfId="4" applyFont="1" applyFill="1" applyBorder="1" applyAlignment="1">
      <alignment vertical="center"/>
    </xf>
    <xf numFmtId="0" fontId="8" fillId="0" borderId="22" xfId="4" applyFont="1" applyFill="1" applyBorder="1" applyAlignment="1">
      <alignment vertical="center"/>
    </xf>
    <xf numFmtId="0" fontId="8" fillId="0" borderId="42" xfId="7" applyFont="1" applyFill="1" applyBorder="1" applyAlignment="1">
      <alignment horizontal="center" vertical="center"/>
    </xf>
    <xf numFmtId="0" fontId="8" fillId="0" borderId="46" xfId="7" applyFont="1" applyFill="1" applyBorder="1" applyAlignment="1">
      <alignment horizontal="center" vertical="center"/>
    </xf>
    <xf numFmtId="0" fontId="16" fillId="0" borderId="0" xfId="4" applyFont="1" applyFill="1"/>
    <xf numFmtId="0" fontId="8" fillId="0" borderId="3" xfId="3" applyFont="1" applyFill="1" applyBorder="1" applyAlignment="1">
      <alignment horizontal="center" vertical="center" textRotation="255"/>
    </xf>
    <xf numFmtId="0" fontId="8" fillId="0" borderId="6" xfId="3" applyFont="1" applyFill="1" applyBorder="1" applyAlignment="1">
      <alignment horizontal="center" vertical="center" textRotation="255"/>
    </xf>
    <xf numFmtId="0" fontId="8" fillId="0" borderId="7" xfId="3" applyFont="1" applyFill="1" applyBorder="1" applyAlignment="1">
      <alignment horizontal="center" vertical="center"/>
    </xf>
    <xf numFmtId="0" fontId="8" fillId="0" borderId="8" xfId="3" applyFont="1" applyFill="1" applyBorder="1" applyAlignment="1">
      <alignment horizontal="center" vertical="center"/>
    </xf>
    <xf numFmtId="49" fontId="8" fillId="0" borderId="9" xfId="5" applyNumberFormat="1" applyFont="1" applyFill="1" applyBorder="1" applyAlignment="1">
      <alignment horizontal="center" vertical="center" wrapText="1"/>
    </xf>
    <xf numFmtId="0" fontId="8" fillId="0" borderId="13" xfId="4" applyFont="1" applyFill="1" applyBorder="1" applyAlignment="1">
      <alignment horizontal="center" vertical="center"/>
    </xf>
    <xf numFmtId="49" fontId="8" fillId="0" borderId="16" xfId="5" applyNumberFormat="1" applyFont="1" applyFill="1" applyBorder="1" applyAlignment="1">
      <alignment horizontal="center" vertical="center" shrinkToFit="1"/>
    </xf>
    <xf numFmtId="49" fontId="8" fillId="0" borderId="29" xfId="5" applyNumberFormat="1" applyFont="1" applyFill="1" applyBorder="1" applyAlignment="1">
      <alignment horizontal="center" vertical="center" shrinkToFit="1"/>
    </xf>
    <xf numFmtId="0" fontId="8" fillId="0" borderId="32" xfId="7" applyFont="1" applyFill="1" applyBorder="1" applyAlignment="1">
      <alignment horizontal="left" vertical="center" wrapText="1"/>
    </xf>
    <xf numFmtId="49" fontId="8" fillId="0" borderId="26" xfId="5" applyNumberFormat="1" applyFont="1" applyFill="1" applyBorder="1" applyAlignment="1">
      <alignment horizontal="center" vertical="center" shrinkToFit="1"/>
    </xf>
    <xf numFmtId="49" fontId="8" fillId="0" borderId="30" xfId="5" applyNumberFormat="1" applyFont="1" applyFill="1" applyBorder="1" applyAlignment="1">
      <alignment horizontal="center" vertical="center" shrinkToFit="1"/>
    </xf>
    <xf numFmtId="0" fontId="8" fillId="0" borderId="25" xfId="7" applyFont="1" applyFill="1" applyBorder="1" applyAlignment="1">
      <alignment horizontal="left" vertical="center" wrapText="1"/>
    </xf>
    <xf numFmtId="49" fontId="8" fillId="0" borderId="35" xfId="5" applyNumberFormat="1" applyFont="1" applyFill="1" applyBorder="1" applyAlignment="1">
      <alignment horizontal="center" vertical="center" wrapText="1" shrinkToFit="1"/>
    </xf>
    <xf numFmtId="0" fontId="8" fillId="0" borderId="26" xfId="3" applyFont="1" applyFill="1" applyBorder="1" applyAlignment="1">
      <alignment horizontal="center" vertical="center"/>
    </xf>
    <xf numFmtId="49" fontId="8" fillId="0" borderId="30" xfId="3" applyNumberFormat="1" applyFont="1" applyFill="1" applyBorder="1" applyAlignment="1">
      <alignment horizontal="center" vertical="center"/>
    </xf>
    <xf numFmtId="49" fontId="8" fillId="0" borderId="35" xfId="3" applyNumberFormat="1" applyFont="1" applyFill="1" applyBorder="1" applyAlignment="1">
      <alignment horizontal="center" vertical="center" wrapText="1"/>
    </xf>
    <xf numFmtId="0" fontId="8" fillId="0" borderId="39" xfId="7" applyFont="1" applyFill="1" applyBorder="1" applyAlignment="1">
      <alignment horizontal="center" vertical="center"/>
    </xf>
    <xf numFmtId="0" fontId="8" fillId="0" borderId="17" xfId="7" applyFont="1" applyFill="1" applyBorder="1" applyAlignment="1">
      <alignment horizontal="center" vertical="center" textRotation="255"/>
    </xf>
    <xf numFmtId="0" fontId="8" fillId="0" borderId="38" xfId="7" applyFont="1" applyFill="1" applyBorder="1" applyAlignment="1">
      <alignment horizontal="center" vertical="center"/>
    </xf>
    <xf numFmtId="0" fontId="8" fillId="0" borderId="27" xfId="7" applyFont="1" applyFill="1" applyBorder="1" applyAlignment="1">
      <alignment horizontal="center" vertical="center" textRotation="255"/>
    </xf>
    <xf numFmtId="0" fontId="8" fillId="0" borderId="27" xfId="7" applyFont="1" applyFill="1" applyBorder="1" applyAlignment="1">
      <alignment horizontal="center" vertical="center" wrapText="1"/>
    </xf>
    <xf numFmtId="0" fontId="8" fillId="0" borderId="42" xfId="3" applyFont="1" applyFill="1" applyBorder="1" applyAlignment="1">
      <alignment horizontal="center" vertical="center"/>
    </xf>
    <xf numFmtId="49" fontId="8" fillId="0" borderId="43" xfId="3" applyNumberFormat="1" applyFont="1" applyFill="1" applyBorder="1" applyAlignment="1">
      <alignment horizontal="center" vertical="center"/>
    </xf>
    <xf numFmtId="49" fontId="8" fillId="0" borderId="44" xfId="3" applyNumberFormat="1" applyFont="1" applyFill="1" applyBorder="1" applyAlignment="1">
      <alignment horizontal="center" vertical="center" wrapText="1"/>
    </xf>
    <xf numFmtId="0" fontId="8" fillId="0" borderId="45" xfId="7" applyFont="1" applyFill="1" applyBorder="1" applyAlignment="1">
      <alignment horizontal="left" vertical="center" wrapText="1"/>
    </xf>
    <xf numFmtId="0" fontId="8" fillId="0" borderId="50" xfId="7" applyFont="1" applyFill="1" applyBorder="1" applyAlignment="1">
      <alignment horizontal="center" vertical="center"/>
    </xf>
    <xf numFmtId="0" fontId="8" fillId="0" borderId="29" xfId="7" applyFont="1" applyFill="1" applyBorder="1" applyAlignment="1">
      <alignment horizontal="center" vertical="center"/>
    </xf>
    <xf numFmtId="0" fontId="8" fillId="0" borderId="30" xfId="7" applyFont="1" applyFill="1" applyBorder="1" applyAlignment="1">
      <alignment horizontal="center" vertical="center"/>
    </xf>
    <xf numFmtId="0" fontId="8" fillId="0" borderId="43" xfId="7" applyFont="1" applyFill="1" applyBorder="1" applyAlignment="1">
      <alignment horizontal="center" vertical="center"/>
    </xf>
    <xf numFmtId="0" fontId="8" fillId="0" borderId="30" xfId="7" applyFont="1" applyFill="1" applyBorder="1" applyAlignment="1">
      <alignment horizontal="center" vertical="center" textRotation="255"/>
    </xf>
    <xf numFmtId="49" fontId="8" fillId="0" borderId="40" xfId="5" applyNumberFormat="1" applyFont="1" applyFill="1" applyBorder="1" applyAlignment="1">
      <alignment horizontal="center" vertical="center" wrapText="1" shrinkToFit="1"/>
    </xf>
    <xf numFmtId="49" fontId="8" fillId="0" borderId="25" xfId="5" applyNumberFormat="1" applyFont="1" applyFill="1" applyBorder="1" applyAlignment="1">
      <alignment horizontal="center" vertical="center" wrapText="1" shrinkToFit="1"/>
    </xf>
    <xf numFmtId="0" fontId="0" fillId="0" borderId="0" xfId="0" applyFont="1" applyFill="1"/>
    <xf numFmtId="0" fontId="19" fillId="0" borderId="27" xfId="7" applyFont="1" applyFill="1" applyBorder="1" applyAlignment="1">
      <alignment horizontal="center" vertical="center"/>
    </xf>
    <xf numFmtId="0" fontId="0" fillId="0" borderId="0" xfId="0" applyFill="1"/>
    <xf numFmtId="0" fontId="8" fillId="0" borderId="49" xfId="4" applyFont="1" applyFill="1" applyBorder="1" applyAlignment="1">
      <alignment horizontal="center" vertical="center"/>
    </xf>
    <xf numFmtId="0" fontId="8" fillId="0" borderId="52" xfId="7" applyFont="1" applyFill="1" applyBorder="1" applyAlignment="1">
      <alignment horizontal="center" vertical="center"/>
    </xf>
    <xf numFmtId="0" fontId="19" fillId="0" borderId="19" xfId="7" applyFont="1" applyFill="1" applyBorder="1" applyAlignment="1">
      <alignment horizontal="center" vertical="center"/>
    </xf>
    <xf numFmtId="49" fontId="8" fillId="0" borderId="31" xfId="5" applyNumberFormat="1" applyFont="1" applyFill="1" applyBorder="1" applyAlignment="1">
      <alignment horizontal="center" vertical="center" shrinkToFit="1"/>
    </xf>
    <xf numFmtId="0" fontId="8" fillId="0" borderId="33" xfId="7" applyFont="1" applyFill="1" applyBorder="1" applyAlignment="1">
      <alignment horizontal="left" vertical="center" wrapText="1"/>
    </xf>
    <xf numFmtId="0" fontId="8" fillId="0" borderId="18" xfId="7" applyFont="1" applyFill="1" applyBorder="1" applyAlignment="1">
      <alignment horizontal="center" vertical="center"/>
    </xf>
    <xf numFmtId="0" fontId="8" fillId="0" borderId="19" xfId="7" applyFont="1" applyFill="1" applyBorder="1" applyAlignment="1">
      <alignment horizontal="center" vertical="center"/>
    </xf>
    <xf numFmtId="0" fontId="8" fillId="0" borderId="37" xfId="7" applyFont="1" applyFill="1" applyBorder="1" applyAlignment="1">
      <alignment horizontal="center" vertical="center"/>
    </xf>
    <xf numFmtId="0" fontId="8" fillId="0" borderId="31" xfId="7" applyFont="1" applyFill="1" applyBorder="1" applyAlignment="1">
      <alignment horizontal="center" vertical="center"/>
    </xf>
    <xf numFmtId="0" fontId="8" fillId="0" borderId="48" xfId="7" applyFont="1" applyFill="1" applyBorder="1" applyAlignment="1">
      <alignment horizontal="center" vertical="center"/>
    </xf>
    <xf numFmtId="0" fontId="21" fillId="0" borderId="0" xfId="0" applyFont="1" applyFill="1" applyBorder="1" applyAlignment="1">
      <alignment horizontal="left" vertical="center"/>
    </xf>
    <xf numFmtId="0" fontId="0" fillId="0" borderId="0" xfId="0" applyFont="1" applyFill="1" applyAlignment="1">
      <alignment horizontal="left" vertical="center"/>
    </xf>
    <xf numFmtId="0" fontId="22" fillId="0" borderId="0" xfId="0" applyFont="1" applyFill="1" applyAlignment="1">
      <alignment horizontal="left" vertical="center"/>
    </xf>
    <xf numFmtId="0" fontId="22" fillId="0" borderId="0" xfId="0" applyFont="1" applyFill="1" applyBorder="1" applyAlignment="1">
      <alignment horizontal="left" vertical="center"/>
    </xf>
    <xf numFmtId="0" fontId="0" fillId="0" borderId="0" xfId="0" applyFont="1" applyFill="1" applyBorder="1" applyAlignment="1">
      <alignment horizontal="left" vertical="center"/>
    </xf>
    <xf numFmtId="0" fontId="8" fillId="0" borderId="27" xfId="3" applyFont="1" applyFill="1" applyBorder="1" applyAlignment="1">
      <alignment horizontal="center" vertical="center"/>
    </xf>
    <xf numFmtId="0" fontId="8" fillId="0" borderId="38" xfId="3" applyFont="1" applyFill="1" applyBorder="1" applyAlignment="1">
      <alignment horizontal="center" vertical="center"/>
    </xf>
    <xf numFmtId="0" fontId="20" fillId="0" borderId="27" xfId="3" applyFont="1" applyFill="1" applyBorder="1" applyAlignment="1">
      <alignment horizontal="center" vertical="center"/>
    </xf>
    <xf numFmtId="0" fontId="20" fillId="0" borderId="27" xfId="7" applyFont="1" applyFill="1" applyBorder="1" applyAlignment="1">
      <alignment horizontal="center" vertical="center"/>
    </xf>
    <xf numFmtId="0" fontId="8" fillId="0" borderId="23" xfId="4" applyFont="1" applyFill="1" applyBorder="1" applyAlignment="1">
      <alignment vertical="center"/>
    </xf>
    <xf numFmtId="0" fontId="8" fillId="0" borderId="18" xfId="3" applyFont="1" applyFill="1" applyBorder="1" applyAlignment="1">
      <alignment horizontal="center" vertical="center"/>
    </xf>
    <xf numFmtId="49" fontId="8" fillId="0" borderId="31" xfId="3" applyNumberFormat="1" applyFont="1" applyFill="1" applyBorder="1" applyAlignment="1">
      <alignment horizontal="center" vertical="center"/>
    </xf>
    <xf numFmtId="49" fontId="8" fillId="0" borderId="36" xfId="3" applyNumberFormat="1" applyFont="1" applyFill="1" applyBorder="1" applyAlignment="1">
      <alignment horizontal="center" vertical="center" wrapText="1"/>
    </xf>
    <xf numFmtId="49" fontId="8" fillId="0" borderId="29" xfId="3" applyNumberFormat="1" applyFont="1" applyFill="1" applyBorder="1" applyAlignment="1">
      <alignment horizontal="center" vertical="center"/>
    </xf>
    <xf numFmtId="49" fontId="8" fillId="0" borderId="40" xfId="3" applyNumberFormat="1" applyFont="1" applyFill="1" applyBorder="1" applyAlignment="1">
      <alignment horizontal="center" vertical="center" wrapText="1"/>
    </xf>
    <xf numFmtId="49" fontId="8" fillId="0" borderId="2" xfId="5" applyNumberFormat="1" applyFont="1" applyFill="1" applyBorder="1" applyAlignment="1">
      <alignment horizontal="center" vertical="center" wrapText="1" shrinkToFit="1"/>
    </xf>
    <xf numFmtId="0" fontId="8" fillId="0" borderId="40" xfId="7" applyFont="1" applyFill="1" applyBorder="1" applyAlignment="1">
      <alignment horizontal="center" vertical="center"/>
    </xf>
    <xf numFmtId="0" fontId="8" fillId="0" borderId="35" xfId="7" applyFont="1" applyFill="1" applyBorder="1" applyAlignment="1">
      <alignment horizontal="center" vertical="center"/>
    </xf>
    <xf numFmtId="49" fontId="8" fillId="0" borderId="18" xfId="5" applyNumberFormat="1" applyFont="1" applyFill="1" applyBorder="1" applyAlignment="1">
      <alignment horizontal="center" vertical="center" wrapText="1" shrinkToFit="1"/>
    </xf>
    <xf numFmtId="49" fontId="8" fillId="0" borderId="36" xfId="5" applyNumberFormat="1" applyFont="1" applyFill="1" applyBorder="1" applyAlignment="1">
      <alignment horizontal="center" vertical="center" wrapText="1" shrinkToFit="1"/>
    </xf>
    <xf numFmtId="0" fontId="8" fillId="0" borderId="36" xfId="7" applyFont="1" applyFill="1" applyBorder="1" applyAlignment="1">
      <alignment horizontal="center" vertical="center"/>
    </xf>
    <xf numFmtId="0" fontId="8" fillId="0" borderId="51" xfId="7" applyFont="1" applyFill="1" applyBorder="1" applyAlignment="1">
      <alignment horizontal="center" vertical="center"/>
    </xf>
    <xf numFmtId="49" fontId="8" fillId="0" borderId="42" xfId="5" applyNumberFormat="1" applyFont="1" applyFill="1" applyBorder="1" applyAlignment="1">
      <alignment horizontal="center" vertical="center" shrinkToFit="1"/>
    </xf>
    <xf numFmtId="49" fontId="8" fillId="0" borderId="43" xfId="5" applyNumberFormat="1" applyFont="1" applyFill="1" applyBorder="1" applyAlignment="1">
      <alignment horizontal="center" vertical="center" shrinkToFit="1"/>
    </xf>
    <xf numFmtId="49" fontId="8" fillId="0" borderId="44" xfId="5" applyNumberFormat="1" applyFont="1" applyFill="1" applyBorder="1" applyAlignment="1">
      <alignment horizontal="center" vertical="center" wrapText="1" shrinkToFit="1"/>
    </xf>
    <xf numFmtId="0" fontId="8" fillId="0" borderId="53" xfId="7" applyFont="1" applyFill="1" applyBorder="1" applyAlignment="1">
      <alignment horizontal="center" vertical="center"/>
    </xf>
    <xf numFmtId="0" fontId="8" fillId="0" borderId="44" xfId="7" applyFont="1" applyFill="1" applyBorder="1" applyAlignment="1">
      <alignment horizontal="center" vertical="center"/>
    </xf>
    <xf numFmtId="0" fontId="8" fillId="0" borderId="47" xfId="7" applyFont="1" applyFill="1" applyBorder="1" applyAlignment="1">
      <alignment horizontal="left" vertical="center" wrapText="1"/>
    </xf>
    <xf numFmtId="0" fontId="20" fillId="0" borderId="38" xfId="3" applyFont="1" applyFill="1" applyBorder="1" applyAlignment="1">
      <alignment horizontal="center" vertical="center"/>
    </xf>
    <xf numFmtId="0" fontId="8" fillId="0" borderId="16" xfId="3" applyFont="1" applyFill="1" applyBorder="1" applyAlignment="1">
      <alignment horizontal="center" vertical="center"/>
    </xf>
    <xf numFmtId="49" fontId="8" fillId="0" borderId="18" xfId="5" applyNumberFormat="1" applyFont="1" applyFill="1" applyBorder="1" applyAlignment="1">
      <alignment horizontal="center" vertical="center" shrinkToFit="1"/>
    </xf>
    <xf numFmtId="0" fontId="8" fillId="0" borderId="56" xfId="7" applyFont="1" applyFill="1" applyBorder="1" applyAlignment="1">
      <alignment horizontal="center" vertical="center"/>
    </xf>
    <xf numFmtId="49" fontId="8" fillId="0" borderId="35" xfId="5" applyNumberFormat="1" applyFont="1" applyFill="1" applyBorder="1" applyAlignment="1">
      <alignment horizontal="center" vertical="center" shrinkToFit="1"/>
    </xf>
    <xf numFmtId="0" fontId="8" fillId="0" borderId="38" xfId="7" applyFont="1" applyFill="1" applyBorder="1" applyAlignment="1">
      <alignment horizontal="center" vertical="center" wrapText="1"/>
    </xf>
    <xf numFmtId="49" fontId="8" fillId="0" borderId="56" xfId="5" applyNumberFormat="1" applyFont="1" applyFill="1" applyBorder="1" applyAlignment="1">
      <alignment horizontal="center" vertical="center" shrinkToFit="1"/>
    </xf>
    <xf numFmtId="49" fontId="8" fillId="0" borderId="58" xfId="5" applyNumberFormat="1" applyFont="1" applyFill="1" applyBorder="1" applyAlignment="1">
      <alignment horizontal="center" vertical="center" shrinkToFit="1"/>
    </xf>
    <xf numFmtId="49" fontId="8" fillId="0" borderId="60" xfId="5" applyNumberFormat="1" applyFont="1" applyFill="1" applyBorder="1" applyAlignment="1">
      <alignment horizontal="center" vertical="center" wrapText="1" shrinkToFit="1"/>
    </xf>
    <xf numFmtId="0" fontId="8" fillId="0" borderId="60" xfId="7" applyFont="1" applyFill="1" applyBorder="1" applyAlignment="1">
      <alignment horizontal="left" vertical="center" wrapText="1"/>
    </xf>
    <xf numFmtId="0" fontId="8" fillId="0" borderId="61" xfId="7" applyFont="1" applyFill="1" applyBorder="1" applyAlignment="1">
      <alignment horizontal="center" vertical="center"/>
    </xf>
    <xf numFmtId="0" fontId="8" fillId="0" borderId="57" xfId="7" applyFont="1" applyFill="1" applyBorder="1" applyAlignment="1">
      <alignment horizontal="center" vertical="center"/>
    </xf>
    <xf numFmtId="0" fontId="8" fillId="0" borderId="58" xfId="7" applyFont="1" applyFill="1" applyBorder="1" applyAlignment="1">
      <alignment horizontal="center" vertical="center"/>
    </xf>
    <xf numFmtId="0" fontId="8" fillId="0" borderId="62" xfId="4" applyFont="1" applyFill="1" applyBorder="1" applyAlignment="1">
      <alignment horizontal="center" vertical="center"/>
    </xf>
    <xf numFmtId="49" fontId="8" fillId="0" borderId="7" xfId="5" applyNumberFormat="1" applyFont="1" applyFill="1" applyBorder="1" applyAlignment="1">
      <alignment horizontal="center" vertical="center" shrinkToFit="1"/>
    </xf>
    <xf numFmtId="49" fontId="8" fillId="0" borderId="55" xfId="5" applyNumberFormat="1" applyFont="1" applyFill="1" applyBorder="1" applyAlignment="1">
      <alignment horizontal="center" vertical="center" shrinkToFit="1"/>
    </xf>
    <xf numFmtId="0" fontId="8" fillId="0" borderId="3" xfId="7" applyFont="1" applyFill="1" applyBorder="1" applyAlignment="1">
      <alignment horizontal="left" vertical="center" wrapText="1"/>
    </xf>
    <xf numFmtId="0" fontId="8" fillId="0" borderId="7" xfId="7" applyFont="1" applyFill="1" applyBorder="1" applyAlignment="1">
      <alignment horizontal="center" vertical="center"/>
    </xf>
    <xf numFmtId="0" fontId="8" fillId="0" borderId="28" xfId="7" applyFont="1" applyFill="1" applyBorder="1" applyAlignment="1">
      <alignment horizontal="center" vertical="center"/>
    </xf>
    <xf numFmtId="0" fontId="8" fillId="0" borderId="54" xfId="7" applyFont="1" applyFill="1" applyBorder="1" applyAlignment="1">
      <alignment horizontal="center" vertical="center"/>
    </xf>
    <xf numFmtId="49" fontId="8" fillId="0" borderId="58" xfId="3" applyNumberFormat="1" applyFont="1" applyFill="1" applyBorder="1" applyAlignment="1">
      <alignment horizontal="center" vertical="center"/>
    </xf>
    <xf numFmtId="0" fontId="8" fillId="0" borderId="56" xfId="3" applyFont="1" applyFill="1" applyBorder="1" applyAlignment="1">
      <alignment horizontal="center" vertical="center"/>
    </xf>
    <xf numFmtId="49" fontId="8" fillId="0" borderId="59" xfId="3" applyNumberFormat="1" applyFont="1" applyFill="1" applyBorder="1" applyAlignment="1">
      <alignment horizontal="center" vertical="center" wrapText="1"/>
    </xf>
    <xf numFmtId="0" fontId="8" fillId="0" borderId="57" xfId="7" applyFont="1" applyFill="1" applyBorder="1" applyAlignment="1">
      <alignment horizontal="center" vertical="center" wrapText="1"/>
    </xf>
    <xf numFmtId="0" fontId="20" fillId="0" borderId="17" xfId="7" applyFont="1" applyFill="1" applyBorder="1" applyAlignment="1">
      <alignment horizontal="center" vertical="center"/>
    </xf>
    <xf numFmtId="0" fontId="8" fillId="0" borderId="19" xfId="7" applyFont="1" applyFill="1" applyBorder="1" applyAlignment="1">
      <alignment horizontal="center" vertical="center" wrapText="1"/>
    </xf>
    <xf numFmtId="0" fontId="20" fillId="0" borderId="46" xfId="3" applyFont="1" applyFill="1" applyBorder="1" applyAlignment="1">
      <alignment horizontal="center" vertical="center"/>
    </xf>
    <xf numFmtId="0" fontId="20" fillId="0" borderId="46" xfId="7" applyFont="1" applyFill="1" applyBorder="1" applyAlignment="1">
      <alignment horizontal="center" vertical="center"/>
    </xf>
    <xf numFmtId="0" fontId="8" fillId="0" borderId="46" xfId="3" applyFont="1" applyFill="1" applyBorder="1" applyAlignment="1">
      <alignment horizontal="center" vertical="center"/>
    </xf>
    <xf numFmtId="0" fontId="8" fillId="0" borderId="50" xfId="3" applyFont="1" applyFill="1" applyBorder="1" applyAlignment="1">
      <alignment horizontal="center" vertical="center"/>
    </xf>
    <xf numFmtId="0" fontId="23" fillId="0" borderId="27" xfId="3" applyFont="1" applyFill="1" applyBorder="1" applyAlignment="1">
      <alignment horizontal="center" vertical="center"/>
    </xf>
    <xf numFmtId="0" fontId="8" fillId="0" borderId="1" xfId="6" applyFont="1" applyFill="1" applyBorder="1" applyAlignment="1">
      <alignment horizontal="center" vertical="center"/>
    </xf>
    <xf numFmtId="49" fontId="8" fillId="0" borderId="26" xfId="5" quotePrefix="1" applyNumberFormat="1" applyFont="1" applyFill="1" applyBorder="1" applyAlignment="1">
      <alignment horizontal="center" vertical="center" shrinkToFit="1"/>
    </xf>
    <xf numFmtId="0" fontId="19" fillId="0" borderId="26" xfId="3" applyFont="1" applyFill="1" applyBorder="1" applyAlignment="1">
      <alignment horizontal="center" vertical="center"/>
    </xf>
    <xf numFmtId="0" fontId="8" fillId="0" borderId="26" xfId="3" applyFont="1" applyFill="1" applyBorder="1" applyAlignment="1">
      <alignment horizontal="center" vertical="center" wrapText="1"/>
    </xf>
    <xf numFmtId="3" fontId="8" fillId="0" borderId="26" xfId="3" applyNumberFormat="1" applyFont="1" applyFill="1" applyBorder="1" applyAlignment="1">
      <alignment horizontal="center" vertical="center" wrapText="1"/>
    </xf>
    <xf numFmtId="0" fontId="8" fillId="0" borderId="27" xfId="7" quotePrefix="1" applyFont="1" applyFill="1" applyBorder="1" applyAlignment="1">
      <alignment horizontal="center" vertical="center" wrapText="1"/>
    </xf>
    <xf numFmtId="0" fontId="8" fillId="0" borderId="0" xfId="3" applyFont="1" applyFill="1" applyBorder="1" applyAlignment="1"/>
    <xf numFmtId="0" fontId="8" fillId="0" borderId="27" xfId="3" applyFont="1" applyFill="1" applyBorder="1" applyAlignment="1"/>
    <xf numFmtId="0" fontId="8" fillId="0" borderId="65" xfId="7" applyFont="1" applyFill="1" applyBorder="1" applyAlignment="1">
      <alignment horizontal="center" vertical="center"/>
    </xf>
    <xf numFmtId="49" fontId="8" fillId="0" borderId="33" xfId="5" applyNumberFormat="1" applyFont="1" applyFill="1" applyBorder="1" applyAlignment="1">
      <alignment horizontal="center" vertical="center" wrapText="1" shrinkToFit="1"/>
    </xf>
    <xf numFmtId="0" fontId="8" fillId="0" borderId="66" xfId="4" applyFont="1" applyFill="1" applyBorder="1" applyAlignment="1">
      <alignment vertical="center"/>
    </xf>
    <xf numFmtId="0" fontId="8" fillId="0" borderId="67" xfId="4" applyFont="1" applyFill="1" applyBorder="1" applyAlignment="1">
      <alignment vertical="center"/>
    </xf>
    <xf numFmtId="0" fontId="8" fillId="0" borderId="68" xfId="4" applyFont="1" applyFill="1" applyBorder="1" applyAlignment="1">
      <alignment vertical="center"/>
    </xf>
    <xf numFmtId="0" fontId="17" fillId="0" borderId="0" xfId="0" applyFont="1" applyFill="1" applyBorder="1" applyAlignment="1">
      <alignment horizontal="left" vertical="center"/>
    </xf>
    <xf numFmtId="0" fontId="8" fillId="0" borderId="9" xfId="4" applyFont="1" applyFill="1" applyBorder="1" applyAlignment="1">
      <alignment horizontal="center" vertical="center"/>
    </xf>
    <xf numFmtId="0" fontId="8" fillId="0" borderId="24" xfId="4" applyFont="1" applyFill="1" applyBorder="1" applyAlignment="1">
      <alignment horizontal="center" vertical="center"/>
    </xf>
    <xf numFmtId="0" fontId="8" fillId="0" borderId="69" xfId="4" applyFont="1" applyFill="1" applyBorder="1" applyAlignment="1">
      <alignment vertical="center"/>
    </xf>
    <xf numFmtId="0" fontId="8" fillId="0" borderId="70" xfId="4" applyFont="1" applyFill="1" applyBorder="1" applyAlignment="1">
      <alignment vertical="center"/>
    </xf>
    <xf numFmtId="0" fontId="8" fillId="0" borderId="71" xfId="4" applyFont="1" applyFill="1" applyBorder="1" applyAlignment="1">
      <alignment horizontal="center" vertical="center"/>
    </xf>
    <xf numFmtId="0" fontId="26" fillId="0" borderId="72" xfId="3" applyFont="1" applyFill="1" applyBorder="1">
      <alignment vertical="center"/>
    </xf>
    <xf numFmtId="0" fontId="24" fillId="0" borderId="70" xfId="3" applyFont="1" applyFill="1" applyBorder="1">
      <alignment vertical="center"/>
    </xf>
    <xf numFmtId="0" fontId="24" fillId="0" borderId="73" xfId="3" applyFont="1" applyFill="1" applyBorder="1">
      <alignment vertical="center"/>
    </xf>
    <xf numFmtId="0" fontId="24" fillId="0" borderId="0" xfId="3" applyFont="1" applyFill="1" applyBorder="1" applyAlignment="1">
      <alignment vertical="center"/>
    </xf>
    <xf numFmtId="0" fontId="24" fillId="0" borderId="0" xfId="3" applyFont="1" applyFill="1" applyBorder="1" applyAlignment="1">
      <alignment horizontal="left" vertical="center"/>
    </xf>
    <xf numFmtId="0" fontId="24" fillId="0" borderId="0" xfId="3" applyFont="1" applyFill="1" applyBorder="1">
      <alignment vertical="center"/>
    </xf>
    <xf numFmtId="0" fontId="24" fillId="0" borderId="0" xfId="3" applyFont="1" applyFill="1" applyBorder="1" applyAlignment="1">
      <alignment horizontal="center" vertical="center"/>
    </xf>
    <xf numFmtId="0" fontId="9" fillId="0" borderId="0" xfId="3" applyFont="1" applyFill="1" applyBorder="1" applyAlignment="1">
      <alignment horizontal="left" vertical="center" indent="1"/>
    </xf>
    <xf numFmtId="0" fontId="16" fillId="0" borderId="70" xfId="3" applyFont="1" applyFill="1" applyBorder="1">
      <alignment vertical="center"/>
    </xf>
    <xf numFmtId="0" fontId="16" fillId="0" borderId="73" xfId="3" applyFont="1" applyFill="1" applyBorder="1">
      <alignment vertical="center"/>
    </xf>
    <xf numFmtId="0" fontId="16" fillId="0" borderId="0" xfId="3" applyFont="1" applyFill="1" applyBorder="1">
      <alignment vertical="center"/>
    </xf>
    <xf numFmtId="49" fontId="24" fillId="0" borderId="0" xfId="7" applyNumberFormat="1" applyFont="1" applyFill="1" applyBorder="1" applyAlignment="1">
      <alignment horizontal="left" vertical="center"/>
    </xf>
    <xf numFmtId="49" fontId="24" fillId="0" borderId="0" xfId="9" applyNumberFormat="1" applyFont="1" applyFill="1" applyBorder="1" applyAlignment="1">
      <alignment horizontal="left" vertical="center"/>
    </xf>
    <xf numFmtId="49" fontId="24" fillId="0" borderId="0" xfId="7" applyNumberFormat="1" applyFont="1" applyFill="1" applyBorder="1" applyAlignment="1">
      <alignment horizontal="left" vertical="center" indent="1"/>
    </xf>
    <xf numFmtId="0" fontId="16" fillId="0" borderId="0" xfId="10" applyFont="1" applyFill="1" applyBorder="1"/>
    <xf numFmtId="0" fontId="16" fillId="0" borderId="0" xfId="10" applyFont="1" applyFill="1" applyBorder="1" applyAlignment="1">
      <alignment horizontal="left" indent="1"/>
    </xf>
    <xf numFmtId="0" fontId="16" fillId="0" borderId="0" xfId="10" applyFont="1" applyFill="1" applyBorder="1" applyAlignment="1">
      <alignment horizontal="left" indent="2"/>
    </xf>
    <xf numFmtId="0" fontId="16" fillId="0" borderId="0" xfId="10" applyFont="1" applyFill="1" applyBorder="1" applyAlignment="1">
      <alignment horizontal="left" indent="3"/>
    </xf>
    <xf numFmtId="0" fontId="9" fillId="0" borderId="0" xfId="3" applyFont="1" applyFill="1" applyBorder="1" applyAlignment="1">
      <alignment horizontal="left" vertical="center" indent="3"/>
    </xf>
    <xf numFmtId="49" fontId="24" fillId="0" borderId="0" xfId="11" applyNumberFormat="1" applyFont="1" applyFill="1" applyBorder="1" applyAlignment="1">
      <alignment horizontal="left" vertical="center"/>
    </xf>
    <xf numFmtId="0" fontId="26" fillId="0" borderId="72" xfId="10" applyFont="1" applyFill="1" applyBorder="1" applyAlignment="1">
      <alignment horizontal="left" vertical="center"/>
    </xf>
    <xf numFmtId="0" fontId="29" fillId="0" borderId="70" xfId="10" applyFont="1" applyFill="1" applyBorder="1" applyAlignment="1">
      <alignment horizontal="left" vertical="center"/>
    </xf>
    <xf numFmtId="0" fontId="30" fillId="0" borderId="70" xfId="3" applyFont="1" applyFill="1" applyBorder="1">
      <alignment vertical="center"/>
    </xf>
    <xf numFmtId="0" fontId="29" fillId="0" borderId="0" xfId="10" applyFont="1" applyFill="1" applyBorder="1" applyAlignment="1">
      <alignment horizontal="left" vertical="center"/>
    </xf>
    <xf numFmtId="0" fontId="30" fillId="0" borderId="0" xfId="3" applyFont="1" applyFill="1" applyBorder="1">
      <alignment vertical="center"/>
    </xf>
    <xf numFmtId="0" fontId="31" fillId="0" borderId="0" xfId="10" applyFont="1" applyFill="1" applyBorder="1" applyAlignment="1">
      <alignment horizontal="left" vertical="center"/>
    </xf>
    <xf numFmtId="0" fontId="27" fillId="0" borderId="0" xfId="10" applyFont="1" applyFill="1" applyBorder="1" applyAlignment="1">
      <alignment horizontal="left" vertical="center"/>
    </xf>
    <xf numFmtId="0" fontId="27" fillId="0" borderId="0" xfId="3" applyFont="1" applyFill="1" applyBorder="1">
      <alignment vertical="center"/>
    </xf>
    <xf numFmtId="0" fontId="24" fillId="0" borderId="0" xfId="10" applyFont="1" applyFill="1" applyBorder="1" applyAlignment="1">
      <alignment vertical="center"/>
    </xf>
    <xf numFmtId="0" fontId="24" fillId="0" borderId="0" xfId="10" applyFont="1" applyFill="1" applyBorder="1" applyAlignment="1">
      <alignment horizontal="left" vertical="center"/>
    </xf>
    <xf numFmtId="0" fontId="16" fillId="0" borderId="70" xfId="10" applyFont="1" applyFill="1" applyBorder="1" applyAlignment="1"/>
    <xf numFmtId="0" fontId="16" fillId="0" borderId="0" xfId="10" applyFont="1" applyFill="1" applyBorder="1" applyAlignment="1"/>
    <xf numFmtId="0" fontId="32" fillId="0" borderId="0" xfId="10" applyFont="1" applyFill="1" applyBorder="1" applyAlignment="1">
      <alignment horizontal="left" vertical="center"/>
    </xf>
    <xf numFmtId="0" fontId="27" fillId="0" borderId="0" xfId="10" applyFont="1" applyFill="1" applyBorder="1" applyAlignment="1"/>
    <xf numFmtId="0" fontId="24" fillId="0" borderId="0" xfId="10" applyFont="1" applyFill="1" applyBorder="1" applyAlignment="1">
      <alignment horizontal="left" vertical="center" indent="2"/>
    </xf>
    <xf numFmtId="0" fontId="24" fillId="0" borderId="0" xfId="10" applyFont="1" applyFill="1" applyBorder="1" applyAlignment="1">
      <alignment horizontal="left" vertical="center" indent="1"/>
    </xf>
    <xf numFmtId="0" fontId="26" fillId="0" borderId="72" xfId="7" applyFont="1" applyFill="1" applyBorder="1" applyAlignment="1">
      <alignment horizontal="left" vertical="center"/>
    </xf>
    <xf numFmtId="0" fontId="24" fillId="0" borderId="70" xfId="3" applyFont="1" applyFill="1" applyBorder="1" applyAlignment="1">
      <alignment vertical="center"/>
    </xf>
    <xf numFmtId="0" fontId="27" fillId="0" borderId="70" xfId="3" applyFont="1" applyFill="1" applyBorder="1">
      <alignment vertical="center"/>
    </xf>
    <xf numFmtId="0" fontId="27" fillId="0" borderId="0" xfId="3" applyFont="1" applyFill="1" applyBorder="1" applyAlignment="1">
      <alignment vertical="center"/>
    </xf>
    <xf numFmtId="0" fontId="24" fillId="0" borderId="0" xfId="10" applyFont="1" applyFill="1" applyBorder="1" applyAlignment="1"/>
    <xf numFmtId="49" fontId="24" fillId="0" borderId="0" xfId="7" applyNumberFormat="1" applyFont="1" applyFill="1" applyBorder="1" applyAlignment="1">
      <alignment vertical="center"/>
    </xf>
    <xf numFmtId="0" fontId="24" fillId="0" borderId="0" xfId="3" applyFont="1" applyFill="1" applyBorder="1" applyAlignment="1">
      <alignment vertical="top" wrapText="1"/>
    </xf>
    <xf numFmtId="0" fontId="26" fillId="0" borderId="0" xfId="3" applyFont="1" applyFill="1" applyBorder="1">
      <alignment vertical="center"/>
    </xf>
    <xf numFmtId="0" fontId="27" fillId="0" borderId="0" xfId="3" applyFont="1" applyFill="1" applyBorder="1" applyAlignment="1">
      <alignment horizontal="left" vertical="center"/>
    </xf>
    <xf numFmtId="0" fontId="24" fillId="0" borderId="0" xfId="12" applyFont="1" applyFill="1" applyBorder="1" applyAlignment="1">
      <alignment horizontal="left" vertical="center"/>
    </xf>
    <xf numFmtId="49" fontId="24" fillId="0" borderId="0" xfId="11" applyNumberFormat="1" applyFont="1" applyFill="1" applyBorder="1" applyAlignment="1">
      <alignment vertical="center"/>
    </xf>
    <xf numFmtId="0" fontId="24" fillId="0" borderId="0" xfId="10" applyFont="1" applyFill="1" applyBorder="1" applyAlignment="1">
      <alignment horizontal="left"/>
    </xf>
    <xf numFmtId="49" fontId="24" fillId="0" borderId="0" xfId="11" applyNumberFormat="1" applyFont="1" applyFill="1" applyBorder="1" applyAlignment="1">
      <alignment horizontal="left" vertical="center" indent="3"/>
    </xf>
    <xf numFmtId="0" fontId="33" fillId="0" borderId="70" xfId="3" applyFont="1" applyFill="1" applyBorder="1">
      <alignment vertical="center"/>
    </xf>
    <xf numFmtId="0" fontId="24" fillId="0" borderId="0" xfId="3" applyFont="1" applyFill="1" applyBorder="1" applyAlignment="1">
      <alignment horizontal="right" vertical="center"/>
    </xf>
    <xf numFmtId="0" fontId="11" fillId="0" borderId="0" xfId="8" applyFill="1" applyBorder="1"/>
    <xf numFmtId="0" fontId="35" fillId="0" borderId="0" xfId="8" applyFont="1" applyFill="1" applyBorder="1"/>
    <xf numFmtId="0" fontId="7" fillId="0" borderId="0" xfId="3" applyFill="1">
      <alignment vertical="center"/>
    </xf>
    <xf numFmtId="0" fontId="36" fillId="0" borderId="0" xfId="8" applyFont="1" applyFill="1" applyBorder="1"/>
    <xf numFmtId="0" fontId="7" fillId="0" borderId="0" xfId="3">
      <alignment vertical="center"/>
    </xf>
    <xf numFmtId="49" fontId="35" fillId="0" borderId="0" xfId="8" applyNumberFormat="1" applyFont="1" applyFill="1" applyBorder="1" applyAlignment="1">
      <alignment horizontal="right" vertical="center"/>
    </xf>
    <xf numFmtId="49" fontId="35" fillId="0" borderId="0" xfId="8" applyNumberFormat="1" applyFont="1" applyFill="1" applyBorder="1" applyAlignment="1">
      <alignment horizontal="right"/>
    </xf>
    <xf numFmtId="0" fontId="21" fillId="0" borderId="0" xfId="3" applyFont="1" applyFill="1" applyBorder="1">
      <alignment vertical="center"/>
    </xf>
    <xf numFmtId="0" fontId="25" fillId="0" borderId="0" xfId="8" applyFont="1" applyFill="1" applyBorder="1" applyAlignment="1">
      <alignment vertical="center"/>
    </xf>
    <xf numFmtId="0" fontId="28" fillId="0" borderId="0" xfId="3" applyFont="1" applyFill="1" applyBorder="1" applyAlignment="1">
      <alignment horizontal="left" vertical="center"/>
    </xf>
    <xf numFmtId="0" fontId="17" fillId="0" borderId="0" xfId="3" applyFont="1" applyFill="1" applyAlignment="1">
      <alignment vertical="center"/>
    </xf>
    <xf numFmtId="0" fontId="8" fillId="0" borderId="11" xfId="3" applyFont="1" applyFill="1" applyBorder="1" applyAlignment="1">
      <alignment horizontal="center" vertical="center" textRotation="90"/>
    </xf>
    <xf numFmtId="0" fontId="8" fillId="0" borderId="12" xfId="3" applyFont="1" applyFill="1" applyBorder="1" applyAlignment="1">
      <alignment horizontal="center" vertical="center" textRotation="90"/>
    </xf>
    <xf numFmtId="49" fontId="8" fillId="0" borderId="13" xfId="5" applyNumberFormat="1" applyFont="1" applyFill="1" applyBorder="1" applyAlignment="1">
      <alignment horizontal="center" vertical="center" textRotation="90" wrapText="1"/>
    </xf>
    <xf numFmtId="0" fontId="14" fillId="0" borderId="20" xfId="6" applyFill="1" applyBorder="1" applyAlignment="1">
      <alignment horizontal="center" vertical="top" textRotation="90" wrapText="1"/>
    </xf>
    <xf numFmtId="0" fontId="8" fillId="0" borderId="15" xfId="6" applyFont="1" applyFill="1" applyBorder="1" applyAlignment="1">
      <alignment horizontal="center" vertical="top" textRotation="90" wrapText="1"/>
    </xf>
    <xf numFmtId="0" fontId="8" fillId="0" borderId="41" xfId="6" applyFont="1" applyFill="1" applyBorder="1" applyAlignment="1">
      <alignment horizontal="center" vertical="top" textRotation="90" wrapText="1"/>
    </xf>
    <xf numFmtId="0" fontId="14" fillId="0" borderId="14" xfId="6" applyFill="1" applyBorder="1" applyAlignment="1">
      <alignment horizontal="center" vertical="top" textRotation="90" wrapText="1"/>
    </xf>
    <xf numFmtId="0" fontId="14" fillId="0" borderId="15" xfId="6" applyFill="1" applyBorder="1" applyAlignment="1">
      <alignment horizontal="center" vertical="top" textRotation="90" wrapText="1"/>
    </xf>
    <xf numFmtId="49" fontId="7" fillId="0" borderId="0" xfId="3" applyNumberFormat="1" applyAlignment="1"/>
    <xf numFmtId="0" fontId="8" fillId="0" borderId="74" xfId="4" applyFont="1" applyFill="1" applyBorder="1" applyAlignment="1">
      <alignment vertical="center"/>
    </xf>
    <xf numFmtId="0" fontId="8" fillId="0" borderId="75" xfId="4" applyFont="1" applyFill="1" applyBorder="1" applyAlignment="1">
      <alignment horizontal="center" vertical="center"/>
    </xf>
    <xf numFmtId="0" fontId="8" fillId="0" borderId="12" xfId="6" applyFont="1" applyFill="1" applyBorder="1" applyAlignment="1">
      <alignment horizontal="center" vertical="top" textRotation="90" wrapText="1"/>
    </xf>
    <xf numFmtId="0" fontId="8" fillId="0" borderId="76" xfId="7" applyFont="1" applyFill="1" applyBorder="1" applyAlignment="1">
      <alignment horizontal="center" vertical="center"/>
    </xf>
    <xf numFmtId="0" fontId="8" fillId="0" borderId="47" xfId="7" applyFont="1" applyFill="1" applyBorder="1" applyAlignment="1">
      <alignment horizontal="center" vertical="center"/>
    </xf>
    <xf numFmtId="0" fontId="24" fillId="0" borderId="77" xfId="3" applyFont="1" applyFill="1" applyBorder="1">
      <alignment vertical="center"/>
    </xf>
    <xf numFmtId="0" fontId="24" fillId="0" borderId="78" xfId="3" applyFont="1" applyFill="1" applyBorder="1" applyAlignment="1">
      <alignment vertical="top" wrapText="1"/>
    </xf>
    <xf numFmtId="0" fontId="24" fillId="0" borderId="78" xfId="3" applyFont="1" applyFill="1" applyBorder="1">
      <alignment vertical="center"/>
    </xf>
    <xf numFmtId="0" fontId="24" fillId="0" borderId="79" xfId="3" applyFont="1" applyFill="1" applyBorder="1">
      <alignment vertical="center"/>
    </xf>
    <xf numFmtId="0" fontId="24" fillId="0" borderId="80" xfId="3" applyFont="1" applyFill="1" applyBorder="1">
      <alignment vertical="center"/>
    </xf>
    <xf numFmtId="0" fontId="24" fillId="0" borderId="81" xfId="3" applyFont="1" applyFill="1" applyBorder="1">
      <alignment vertical="center"/>
    </xf>
    <xf numFmtId="0" fontId="24" fillId="0" borderId="82" xfId="3" applyFont="1" applyFill="1" applyBorder="1">
      <alignment vertical="center"/>
    </xf>
    <xf numFmtId="0" fontId="24" fillId="0" borderId="22" xfId="3" applyFont="1" applyFill="1" applyBorder="1">
      <alignment vertical="center"/>
    </xf>
    <xf numFmtId="0" fontId="24" fillId="0" borderId="83" xfId="3" applyFont="1" applyFill="1" applyBorder="1">
      <alignment vertical="center"/>
    </xf>
    <xf numFmtId="0" fontId="8" fillId="0" borderId="20" xfId="3" applyFont="1" applyFill="1" applyBorder="1" applyAlignment="1">
      <alignment horizontal="center" vertical="center"/>
    </xf>
    <xf numFmtId="0" fontId="8" fillId="0" borderId="64" xfId="3" applyFont="1" applyFill="1" applyBorder="1" applyAlignment="1">
      <alignment horizontal="center" vertical="center"/>
    </xf>
    <xf numFmtId="49" fontId="8" fillId="0" borderId="4" xfId="5" applyNumberFormat="1" applyFont="1" applyFill="1" applyBorder="1" applyAlignment="1">
      <alignment horizontal="center" vertical="center"/>
    </xf>
    <xf numFmtId="49" fontId="8" fillId="0" borderId="63" xfId="5" applyNumberFormat="1" applyFont="1" applyFill="1" applyBorder="1" applyAlignment="1">
      <alignment horizontal="center" vertical="center"/>
    </xf>
    <xf numFmtId="49" fontId="8" fillId="0" borderId="5" xfId="5" applyNumberFormat="1" applyFont="1" applyFill="1" applyBorder="1" applyAlignment="1">
      <alignment horizontal="center" vertical="center"/>
    </xf>
    <xf numFmtId="0" fontId="8" fillId="0" borderId="4" xfId="3" applyFont="1" applyFill="1" applyBorder="1" applyAlignment="1">
      <alignment horizontal="center" vertical="center"/>
    </xf>
    <xf numFmtId="0" fontId="8" fillId="0" borderId="5" xfId="3" applyFont="1" applyFill="1" applyBorder="1" applyAlignment="1">
      <alignment horizontal="center" vertical="center"/>
    </xf>
    <xf numFmtId="49" fontId="8" fillId="0" borderId="3" xfId="5" applyNumberFormat="1" applyFont="1" applyFill="1" applyBorder="1" applyAlignment="1">
      <alignment horizontal="center" vertical="center" textRotation="90"/>
    </xf>
    <xf numFmtId="49" fontId="8" fillId="0" borderId="6" xfId="5" applyNumberFormat="1" applyFont="1" applyFill="1" applyBorder="1" applyAlignment="1">
      <alignment horizontal="center" vertical="center" textRotation="90"/>
    </xf>
    <xf numFmtId="49" fontId="8" fillId="0" borderId="13" xfId="5" applyNumberFormat="1" applyFont="1" applyFill="1" applyBorder="1" applyAlignment="1">
      <alignment horizontal="center" vertical="center" textRotation="90"/>
    </xf>
    <xf numFmtId="0" fontId="38" fillId="0" borderId="0" xfId="13" applyFont="1" applyFill="1" applyBorder="1" applyAlignment="1">
      <alignment horizontal="left"/>
    </xf>
    <xf numFmtId="0" fontId="34" fillId="0" borderId="0" xfId="8" applyFont="1" applyFill="1" applyBorder="1" applyAlignment="1">
      <alignment horizontal="left"/>
    </xf>
  </cellXfs>
  <cellStyles count="14">
    <cellStyle name="ハイパーリンク" xfId="6" builtinId="8"/>
    <cellStyle name="ハイパーリンク 2" xfId="13" xr:uid="{95185E47-D285-45CF-82B0-2F76E8662099}"/>
    <cellStyle name="標準" xfId="0" builtinId="0"/>
    <cellStyle name="標準 14" xfId="12" xr:uid="{B6A199F0-70FD-4E83-8E92-EA6AFEDA9C93}"/>
    <cellStyle name="標準 2" xfId="1" xr:uid="{00000000-0005-0000-0000-000002000000}"/>
    <cellStyle name="標準 2 2" xfId="8" xr:uid="{6E8FF504-923D-4597-813C-4F27498F575C}"/>
    <cellStyle name="標準 2 2 3" xfId="3" xr:uid="{00000000-0005-0000-0000-000003000000}"/>
    <cellStyle name="標準 2 3 2" xfId="5" xr:uid="{00000000-0005-0000-0000-000004000000}"/>
    <cellStyle name="標準 2 4 2" xfId="4" xr:uid="{00000000-0005-0000-0000-000005000000}"/>
    <cellStyle name="標準 3" xfId="10" xr:uid="{EA6BC832-CF09-4F8F-A771-D291F81DF39A}"/>
    <cellStyle name="標準 4" xfId="2" xr:uid="{00000000-0005-0000-0000-000006000000}"/>
    <cellStyle name="標準 4 2" xfId="7" xr:uid="{00000000-0005-0000-0000-000007000000}"/>
    <cellStyle name="標準 4 2 2" xfId="11" xr:uid="{F9EAB96E-966B-4E95-A380-D56404259AD2}"/>
    <cellStyle name="標準 4 3" xfId="9" xr:uid="{D2EE3E71-2315-4392-BBB3-8D6A03009511}"/>
  </cellStyles>
  <dxfs count="0"/>
  <tableStyles count="0" defaultTableStyle="TableStyleMedium9" defaultPivotStyle="PivotStyleLight16"/>
  <colors>
    <mruColors>
      <color rgb="FFFF9966"/>
      <color rgb="FFFEEAA8"/>
      <color rgb="FFFF99FF"/>
      <color rgb="FFE8D1FF"/>
      <color rgb="FFFF66FF"/>
      <color rgb="FF00FF99"/>
      <color rgb="FFFDD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A05E1-26A2-4ED6-BD1B-81B9AE842DEA}">
  <sheetPr>
    <pageSetUpPr fitToPage="1"/>
  </sheetPr>
  <dimension ref="A1:AC218"/>
  <sheetViews>
    <sheetView showGridLines="0" tabSelected="1"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26953125" style="3" customWidth="1"/>
    <col min="3" max="3" width="5.36328125" style="8" customWidth="1"/>
    <col min="4" max="5" width="5.36328125" style="9" customWidth="1"/>
    <col min="6" max="6" width="6.36328125" style="9" bestFit="1" customWidth="1"/>
    <col min="7" max="8" width="26.36328125" style="10" customWidth="1"/>
    <col min="9" max="23" width="8.36328125" style="3" customWidth="1"/>
    <col min="24" max="29" width="5.36328125" style="3" customWidth="1"/>
    <col min="30" max="30" width="2.1796875" style="3" customWidth="1"/>
    <col min="31" max="245" width="8.7265625" style="3"/>
    <col min="246" max="247" width="4.36328125" style="3" customWidth="1"/>
    <col min="248" max="248" width="8" style="3" customWidth="1"/>
    <col min="249" max="249" width="9.6328125" style="3" customWidth="1"/>
    <col min="250" max="250" width="20.6328125" style="3" customWidth="1"/>
    <col min="251" max="251" width="6.453125" style="3" customWidth="1"/>
    <col min="252" max="252" width="7.6328125" style="3" bestFit="1" customWidth="1"/>
    <col min="253" max="253" width="9.90625" style="3" bestFit="1" customWidth="1"/>
    <col min="254" max="257" width="7.6328125" style="3" bestFit="1" customWidth="1"/>
    <col min="258" max="259" width="9.90625" style="3" bestFit="1" customWidth="1"/>
    <col min="260" max="260" width="7.6328125" style="3" bestFit="1" customWidth="1"/>
    <col min="261" max="262" width="9.90625" style="3" bestFit="1" customWidth="1"/>
    <col min="263" max="265" width="7.6328125" style="3" bestFit="1" customWidth="1"/>
    <col min="266" max="271" width="4.36328125" style="3" customWidth="1"/>
    <col min="272" max="272" width="20.6328125" style="3" customWidth="1"/>
    <col min="273" max="501" width="8.7265625" style="3"/>
    <col min="502" max="503" width="4.36328125" style="3" customWidth="1"/>
    <col min="504" max="504" width="8" style="3" customWidth="1"/>
    <col min="505" max="505" width="9.6328125" style="3" customWidth="1"/>
    <col min="506" max="506" width="20.6328125" style="3" customWidth="1"/>
    <col min="507" max="507" width="6.453125" style="3" customWidth="1"/>
    <col min="508" max="508" width="7.6328125" style="3" bestFit="1" customWidth="1"/>
    <col min="509" max="509" width="9.90625" style="3" bestFit="1" customWidth="1"/>
    <col min="510" max="513" width="7.6328125" style="3" bestFit="1" customWidth="1"/>
    <col min="514" max="515" width="9.90625" style="3" bestFit="1" customWidth="1"/>
    <col min="516" max="516" width="7.6328125" style="3" bestFit="1" customWidth="1"/>
    <col min="517" max="518" width="9.90625" style="3" bestFit="1" customWidth="1"/>
    <col min="519" max="521" width="7.6328125" style="3" bestFit="1" customWidth="1"/>
    <col min="522" max="527" width="4.36328125" style="3" customWidth="1"/>
    <col min="528" max="528" width="20.6328125" style="3" customWidth="1"/>
    <col min="529" max="757" width="8.7265625" style="3"/>
    <col min="758" max="759" width="4.36328125" style="3" customWidth="1"/>
    <col min="760" max="760" width="8" style="3" customWidth="1"/>
    <col min="761" max="761" width="9.6328125" style="3" customWidth="1"/>
    <col min="762" max="762" width="20.6328125" style="3" customWidth="1"/>
    <col min="763" max="763" width="6.453125" style="3" customWidth="1"/>
    <col min="764" max="764" width="7.6328125" style="3" bestFit="1" customWidth="1"/>
    <col min="765" max="765" width="9.90625" style="3" bestFit="1" customWidth="1"/>
    <col min="766" max="769" width="7.6328125" style="3" bestFit="1" customWidth="1"/>
    <col min="770" max="771" width="9.90625" style="3" bestFit="1" customWidth="1"/>
    <col min="772" max="772" width="7.6328125" style="3" bestFit="1" customWidth="1"/>
    <col min="773" max="774" width="9.90625" style="3" bestFit="1" customWidth="1"/>
    <col min="775" max="777" width="7.6328125" style="3" bestFit="1" customWidth="1"/>
    <col min="778" max="783" width="4.36328125" style="3" customWidth="1"/>
    <col min="784" max="784" width="20.6328125" style="3" customWidth="1"/>
    <col min="785" max="1013" width="8.7265625" style="3"/>
    <col min="1014" max="1015" width="4.36328125" style="3" customWidth="1"/>
    <col min="1016" max="1016" width="8" style="3" customWidth="1"/>
    <col min="1017" max="1017" width="9.6328125" style="3" customWidth="1"/>
    <col min="1018" max="1018" width="20.6328125" style="3" customWidth="1"/>
    <col min="1019" max="1019" width="6.453125" style="3" customWidth="1"/>
    <col min="1020" max="1020" width="7.6328125" style="3" bestFit="1" customWidth="1"/>
    <col min="1021" max="1021" width="9.90625" style="3" bestFit="1" customWidth="1"/>
    <col min="1022" max="1025" width="7.6328125" style="3" bestFit="1" customWidth="1"/>
    <col min="1026" max="1027" width="9.90625" style="3" bestFit="1" customWidth="1"/>
    <col min="1028" max="1028" width="7.6328125" style="3" bestFit="1" customWidth="1"/>
    <col min="1029" max="1030" width="9.90625" style="3" bestFit="1" customWidth="1"/>
    <col min="1031" max="1033" width="7.6328125" style="3" bestFit="1" customWidth="1"/>
    <col min="1034" max="1039" width="4.36328125" style="3" customWidth="1"/>
    <col min="1040" max="1040" width="20.6328125" style="3" customWidth="1"/>
    <col min="1041" max="1269" width="8.7265625" style="3"/>
    <col min="1270" max="1271" width="4.36328125" style="3" customWidth="1"/>
    <col min="1272" max="1272" width="8" style="3" customWidth="1"/>
    <col min="1273" max="1273" width="9.6328125" style="3" customWidth="1"/>
    <col min="1274" max="1274" width="20.6328125" style="3" customWidth="1"/>
    <col min="1275" max="1275" width="6.453125" style="3" customWidth="1"/>
    <col min="1276" max="1276" width="7.6328125" style="3" bestFit="1" customWidth="1"/>
    <col min="1277" max="1277" width="9.90625" style="3" bestFit="1" customWidth="1"/>
    <col min="1278" max="1281" width="7.6328125" style="3" bestFit="1" customWidth="1"/>
    <col min="1282" max="1283" width="9.90625" style="3" bestFit="1" customWidth="1"/>
    <col min="1284" max="1284" width="7.6328125" style="3" bestFit="1" customWidth="1"/>
    <col min="1285" max="1286" width="9.90625" style="3" bestFit="1" customWidth="1"/>
    <col min="1287" max="1289" width="7.6328125" style="3" bestFit="1" customWidth="1"/>
    <col min="1290" max="1295" width="4.36328125" style="3" customWidth="1"/>
    <col min="1296" max="1296" width="20.6328125" style="3" customWidth="1"/>
    <col min="1297" max="1525" width="8.7265625" style="3"/>
    <col min="1526" max="1527" width="4.36328125" style="3" customWidth="1"/>
    <col min="1528" max="1528" width="8" style="3" customWidth="1"/>
    <col min="1529" max="1529" width="9.6328125" style="3" customWidth="1"/>
    <col min="1530" max="1530" width="20.6328125" style="3" customWidth="1"/>
    <col min="1531" max="1531" width="6.453125" style="3" customWidth="1"/>
    <col min="1532" max="1532" width="7.6328125" style="3" bestFit="1" customWidth="1"/>
    <col min="1533" max="1533" width="9.90625" style="3" bestFit="1" customWidth="1"/>
    <col min="1534" max="1537" width="7.6328125" style="3" bestFit="1" customWidth="1"/>
    <col min="1538" max="1539" width="9.90625" style="3" bestFit="1" customWidth="1"/>
    <col min="1540" max="1540" width="7.6328125" style="3" bestFit="1" customWidth="1"/>
    <col min="1541" max="1542" width="9.90625" style="3" bestFit="1" customWidth="1"/>
    <col min="1543" max="1545" width="7.6328125" style="3" bestFit="1" customWidth="1"/>
    <col min="1546" max="1551" width="4.36328125" style="3" customWidth="1"/>
    <col min="1552" max="1552" width="20.6328125" style="3" customWidth="1"/>
    <col min="1553" max="1781" width="8.7265625" style="3"/>
    <col min="1782" max="1783" width="4.36328125" style="3" customWidth="1"/>
    <col min="1784" max="1784" width="8" style="3" customWidth="1"/>
    <col min="1785" max="1785" width="9.6328125" style="3" customWidth="1"/>
    <col min="1786" max="1786" width="20.6328125" style="3" customWidth="1"/>
    <col min="1787" max="1787" width="6.453125" style="3" customWidth="1"/>
    <col min="1788" max="1788" width="7.6328125" style="3" bestFit="1" customWidth="1"/>
    <col min="1789" max="1789" width="9.90625" style="3" bestFit="1" customWidth="1"/>
    <col min="1790" max="1793" width="7.6328125" style="3" bestFit="1" customWidth="1"/>
    <col min="1794" max="1795" width="9.90625" style="3" bestFit="1" customWidth="1"/>
    <col min="1796" max="1796" width="7.6328125" style="3" bestFit="1" customWidth="1"/>
    <col min="1797" max="1798" width="9.90625" style="3" bestFit="1" customWidth="1"/>
    <col min="1799" max="1801" width="7.6328125" style="3" bestFit="1" customWidth="1"/>
    <col min="1802" max="1807" width="4.36328125" style="3" customWidth="1"/>
    <col min="1808" max="1808" width="20.6328125" style="3" customWidth="1"/>
    <col min="1809" max="2037" width="8.7265625" style="3"/>
    <col min="2038" max="2039" width="4.36328125" style="3" customWidth="1"/>
    <col min="2040" max="2040" width="8" style="3" customWidth="1"/>
    <col min="2041" max="2041" width="9.6328125" style="3" customWidth="1"/>
    <col min="2042" max="2042" width="20.6328125" style="3" customWidth="1"/>
    <col min="2043" max="2043" width="6.453125" style="3" customWidth="1"/>
    <col min="2044" max="2044" width="7.6328125" style="3" bestFit="1" customWidth="1"/>
    <col min="2045" max="2045" width="9.90625" style="3" bestFit="1" customWidth="1"/>
    <col min="2046" max="2049" width="7.6328125" style="3" bestFit="1" customWidth="1"/>
    <col min="2050" max="2051" width="9.90625" style="3" bestFit="1" customWidth="1"/>
    <col min="2052" max="2052" width="7.6328125" style="3" bestFit="1" customWidth="1"/>
    <col min="2053" max="2054" width="9.90625" style="3" bestFit="1" customWidth="1"/>
    <col min="2055" max="2057" width="7.6328125" style="3" bestFit="1" customWidth="1"/>
    <col min="2058" max="2063" width="4.36328125" style="3" customWidth="1"/>
    <col min="2064" max="2064" width="20.6328125" style="3" customWidth="1"/>
    <col min="2065" max="2293" width="8.7265625" style="3"/>
    <col min="2294" max="2295" width="4.36328125" style="3" customWidth="1"/>
    <col min="2296" max="2296" width="8" style="3" customWidth="1"/>
    <col min="2297" max="2297" width="9.6328125" style="3" customWidth="1"/>
    <col min="2298" max="2298" width="20.6328125" style="3" customWidth="1"/>
    <col min="2299" max="2299" width="6.453125" style="3" customWidth="1"/>
    <col min="2300" max="2300" width="7.6328125" style="3" bestFit="1" customWidth="1"/>
    <col min="2301" max="2301" width="9.90625" style="3" bestFit="1" customWidth="1"/>
    <col min="2302" max="2305" width="7.6328125" style="3" bestFit="1" customWidth="1"/>
    <col min="2306" max="2307" width="9.90625" style="3" bestFit="1" customWidth="1"/>
    <col min="2308" max="2308" width="7.6328125" style="3" bestFit="1" customWidth="1"/>
    <col min="2309" max="2310" width="9.90625" style="3" bestFit="1" customWidth="1"/>
    <col min="2311" max="2313" width="7.6328125" style="3" bestFit="1" customWidth="1"/>
    <col min="2314" max="2319" width="4.36328125" style="3" customWidth="1"/>
    <col min="2320" max="2320" width="20.6328125" style="3" customWidth="1"/>
    <col min="2321" max="2549" width="8.7265625" style="3"/>
    <col min="2550" max="2551" width="4.36328125" style="3" customWidth="1"/>
    <col min="2552" max="2552" width="8" style="3" customWidth="1"/>
    <col min="2553" max="2553" width="9.6328125" style="3" customWidth="1"/>
    <col min="2554" max="2554" width="20.6328125" style="3" customWidth="1"/>
    <col min="2555" max="2555" width="6.453125" style="3" customWidth="1"/>
    <col min="2556" max="2556" width="7.6328125" style="3" bestFit="1" customWidth="1"/>
    <col min="2557" max="2557" width="9.90625" style="3" bestFit="1" customWidth="1"/>
    <col min="2558" max="2561" width="7.6328125" style="3" bestFit="1" customWidth="1"/>
    <col min="2562" max="2563" width="9.90625" style="3" bestFit="1" customWidth="1"/>
    <col min="2564" max="2564" width="7.6328125" style="3" bestFit="1" customWidth="1"/>
    <col min="2565" max="2566" width="9.90625" style="3" bestFit="1" customWidth="1"/>
    <col min="2567" max="2569" width="7.6328125" style="3" bestFit="1" customWidth="1"/>
    <col min="2570" max="2575" width="4.36328125" style="3" customWidth="1"/>
    <col min="2576" max="2576" width="20.6328125" style="3" customWidth="1"/>
    <col min="2577" max="2805" width="8.7265625" style="3"/>
    <col min="2806" max="2807" width="4.36328125" style="3" customWidth="1"/>
    <col min="2808" max="2808" width="8" style="3" customWidth="1"/>
    <col min="2809" max="2809" width="9.6328125" style="3" customWidth="1"/>
    <col min="2810" max="2810" width="20.6328125" style="3" customWidth="1"/>
    <col min="2811" max="2811" width="6.453125" style="3" customWidth="1"/>
    <col min="2812" max="2812" width="7.6328125" style="3" bestFit="1" customWidth="1"/>
    <col min="2813" max="2813" width="9.90625" style="3" bestFit="1" customWidth="1"/>
    <col min="2814" max="2817" width="7.6328125" style="3" bestFit="1" customWidth="1"/>
    <col min="2818" max="2819" width="9.90625" style="3" bestFit="1" customWidth="1"/>
    <col min="2820" max="2820" width="7.6328125" style="3" bestFit="1" customWidth="1"/>
    <col min="2821" max="2822" width="9.90625" style="3" bestFit="1" customWidth="1"/>
    <col min="2823" max="2825" width="7.6328125" style="3" bestFit="1" customWidth="1"/>
    <col min="2826" max="2831" width="4.36328125" style="3" customWidth="1"/>
    <col min="2832" max="2832" width="20.6328125" style="3" customWidth="1"/>
    <col min="2833" max="3061" width="8.7265625" style="3"/>
    <col min="3062" max="3063" width="4.36328125" style="3" customWidth="1"/>
    <col min="3064" max="3064" width="8" style="3" customWidth="1"/>
    <col min="3065" max="3065" width="9.6328125" style="3" customWidth="1"/>
    <col min="3066" max="3066" width="20.6328125" style="3" customWidth="1"/>
    <col min="3067" max="3067" width="6.453125" style="3" customWidth="1"/>
    <col min="3068" max="3068" width="7.6328125" style="3" bestFit="1" customWidth="1"/>
    <col min="3069" max="3069" width="9.90625" style="3" bestFit="1" customWidth="1"/>
    <col min="3070" max="3073" width="7.6328125" style="3" bestFit="1" customWidth="1"/>
    <col min="3074" max="3075" width="9.90625" style="3" bestFit="1" customWidth="1"/>
    <col min="3076" max="3076" width="7.6328125" style="3" bestFit="1" customWidth="1"/>
    <col min="3077" max="3078" width="9.90625" style="3" bestFit="1" customWidth="1"/>
    <col min="3079" max="3081" width="7.6328125" style="3" bestFit="1" customWidth="1"/>
    <col min="3082" max="3087" width="4.36328125" style="3" customWidth="1"/>
    <col min="3088" max="3088" width="20.6328125" style="3" customWidth="1"/>
    <col min="3089" max="3317" width="8.7265625" style="3"/>
    <col min="3318" max="3319" width="4.36328125" style="3" customWidth="1"/>
    <col min="3320" max="3320" width="8" style="3" customWidth="1"/>
    <col min="3321" max="3321" width="9.6328125" style="3" customWidth="1"/>
    <col min="3322" max="3322" width="20.6328125" style="3" customWidth="1"/>
    <col min="3323" max="3323" width="6.453125" style="3" customWidth="1"/>
    <col min="3324" max="3324" width="7.6328125" style="3" bestFit="1" customWidth="1"/>
    <col min="3325" max="3325" width="9.90625" style="3" bestFit="1" customWidth="1"/>
    <col min="3326" max="3329" width="7.6328125" style="3" bestFit="1" customWidth="1"/>
    <col min="3330" max="3331" width="9.90625" style="3" bestFit="1" customWidth="1"/>
    <col min="3332" max="3332" width="7.6328125" style="3" bestFit="1" customWidth="1"/>
    <col min="3333" max="3334" width="9.90625" style="3" bestFit="1" customWidth="1"/>
    <col min="3335" max="3337" width="7.6328125" style="3" bestFit="1" customWidth="1"/>
    <col min="3338" max="3343" width="4.36328125" style="3" customWidth="1"/>
    <col min="3344" max="3344" width="20.6328125" style="3" customWidth="1"/>
    <col min="3345" max="3573" width="8.7265625" style="3"/>
    <col min="3574" max="3575" width="4.36328125" style="3" customWidth="1"/>
    <col min="3576" max="3576" width="8" style="3" customWidth="1"/>
    <col min="3577" max="3577" width="9.6328125" style="3" customWidth="1"/>
    <col min="3578" max="3578" width="20.6328125" style="3" customWidth="1"/>
    <col min="3579" max="3579" width="6.453125" style="3" customWidth="1"/>
    <col min="3580" max="3580" width="7.6328125" style="3" bestFit="1" customWidth="1"/>
    <col min="3581" max="3581" width="9.90625" style="3" bestFit="1" customWidth="1"/>
    <col min="3582" max="3585" width="7.6328125" style="3" bestFit="1" customWidth="1"/>
    <col min="3586" max="3587" width="9.90625" style="3" bestFit="1" customWidth="1"/>
    <col min="3588" max="3588" width="7.6328125" style="3" bestFit="1" customWidth="1"/>
    <col min="3589" max="3590" width="9.90625" style="3" bestFit="1" customWidth="1"/>
    <col min="3591" max="3593" width="7.6328125" style="3" bestFit="1" customWidth="1"/>
    <col min="3594" max="3599" width="4.36328125" style="3" customWidth="1"/>
    <col min="3600" max="3600" width="20.6328125" style="3" customWidth="1"/>
    <col min="3601" max="3829" width="8.7265625" style="3"/>
    <col min="3830" max="3831" width="4.36328125" style="3" customWidth="1"/>
    <col min="3832" max="3832" width="8" style="3" customWidth="1"/>
    <col min="3833" max="3833" width="9.6328125" style="3" customWidth="1"/>
    <col min="3834" max="3834" width="20.6328125" style="3" customWidth="1"/>
    <col min="3835" max="3835" width="6.453125" style="3" customWidth="1"/>
    <col min="3836" max="3836" width="7.6328125" style="3" bestFit="1" customWidth="1"/>
    <col min="3837" max="3837" width="9.90625" style="3" bestFit="1" customWidth="1"/>
    <col min="3838" max="3841" width="7.6328125" style="3" bestFit="1" customWidth="1"/>
    <col min="3842" max="3843" width="9.90625" style="3" bestFit="1" customWidth="1"/>
    <col min="3844" max="3844" width="7.6328125" style="3" bestFit="1" customWidth="1"/>
    <col min="3845" max="3846" width="9.90625" style="3" bestFit="1" customWidth="1"/>
    <col min="3847" max="3849" width="7.6328125" style="3" bestFit="1" customWidth="1"/>
    <col min="3850" max="3855" width="4.36328125" style="3" customWidth="1"/>
    <col min="3856" max="3856" width="20.6328125" style="3" customWidth="1"/>
    <col min="3857" max="4085" width="8.7265625" style="3"/>
    <col min="4086" max="4087" width="4.36328125" style="3" customWidth="1"/>
    <col min="4088" max="4088" width="8" style="3" customWidth="1"/>
    <col min="4089" max="4089" width="9.6328125" style="3" customWidth="1"/>
    <col min="4090" max="4090" width="20.6328125" style="3" customWidth="1"/>
    <col min="4091" max="4091" width="6.453125" style="3" customWidth="1"/>
    <col min="4092" max="4092" width="7.6328125" style="3" bestFit="1" customWidth="1"/>
    <col min="4093" max="4093" width="9.90625" style="3" bestFit="1" customWidth="1"/>
    <col min="4094" max="4097" width="7.6328125" style="3" bestFit="1" customWidth="1"/>
    <col min="4098" max="4099" width="9.90625" style="3" bestFit="1" customWidth="1"/>
    <col min="4100" max="4100" width="7.6328125" style="3" bestFit="1" customWidth="1"/>
    <col min="4101" max="4102" width="9.90625" style="3" bestFit="1" customWidth="1"/>
    <col min="4103" max="4105" width="7.6328125" style="3" bestFit="1" customWidth="1"/>
    <col min="4106" max="4111" width="4.36328125" style="3" customWidth="1"/>
    <col min="4112" max="4112" width="20.6328125" style="3" customWidth="1"/>
    <col min="4113" max="4341" width="8.7265625" style="3"/>
    <col min="4342" max="4343" width="4.36328125" style="3" customWidth="1"/>
    <col min="4344" max="4344" width="8" style="3" customWidth="1"/>
    <col min="4345" max="4345" width="9.6328125" style="3" customWidth="1"/>
    <col min="4346" max="4346" width="20.6328125" style="3" customWidth="1"/>
    <col min="4347" max="4347" width="6.453125" style="3" customWidth="1"/>
    <col min="4348" max="4348" width="7.6328125" style="3" bestFit="1" customWidth="1"/>
    <col min="4349" max="4349" width="9.90625" style="3" bestFit="1" customWidth="1"/>
    <col min="4350" max="4353" width="7.6328125" style="3" bestFit="1" customWidth="1"/>
    <col min="4354" max="4355" width="9.90625" style="3" bestFit="1" customWidth="1"/>
    <col min="4356" max="4356" width="7.6328125" style="3" bestFit="1" customWidth="1"/>
    <col min="4357" max="4358" width="9.90625" style="3" bestFit="1" customWidth="1"/>
    <col min="4359" max="4361" width="7.6328125" style="3" bestFit="1" customWidth="1"/>
    <col min="4362" max="4367" width="4.36328125" style="3" customWidth="1"/>
    <col min="4368" max="4368" width="20.6328125" style="3" customWidth="1"/>
    <col min="4369" max="4597" width="8.7265625" style="3"/>
    <col min="4598" max="4599" width="4.36328125" style="3" customWidth="1"/>
    <col min="4600" max="4600" width="8" style="3" customWidth="1"/>
    <col min="4601" max="4601" width="9.6328125" style="3" customWidth="1"/>
    <col min="4602" max="4602" width="20.6328125" style="3" customWidth="1"/>
    <col min="4603" max="4603" width="6.453125" style="3" customWidth="1"/>
    <col min="4604" max="4604" width="7.6328125" style="3" bestFit="1" customWidth="1"/>
    <col min="4605" max="4605" width="9.90625" style="3" bestFit="1" customWidth="1"/>
    <col min="4606" max="4609" width="7.6328125" style="3" bestFit="1" customWidth="1"/>
    <col min="4610" max="4611" width="9.90625" style="3" bestFit="1" customWidth="1"/>
    <col min="4612" max="4612" width="7.6328125" style="3" bestFit="1" customWidth="1"/>
    <col min="4613" max="4614" width="9.90625" style="3" bestFit="1" customWidth="1"/>
    <col min="4615" max="4617" width="7.6328125" style="3" bestFit="1" customWidth="1"/>
    <col min="4618" max="4623" width="4.36328125" style="3" customWidth="1"/>
    <col min="4624" max="4624" width="20.6328125" style="3" customWidth="1"/>
    <col min="4625" max="4853" width="8.7265625" style="3"/>
    <col min="4854" max="4855" width="4.36328125" style="3" customWidth="1"/>
    <col min="4856" max="4856" width="8" style="3" customWidth="1"/>
    <col min="4857" max="4857" width="9.6328125" style="3" customWidth="1"/>
    <col min="4858" max="4858" width="20.6328125" style="3" customWidth="1"/>
    <col min="4859" max="4859" width="6.453125" style="3" customWidth="1"/>
    <col min="4860" max="4860" width="7.6328125" style="3" bestFit="1" customWidth="1"/>
    <col min="4861" max="4861" width="9.90625" style="3" bestFit="1" customWidth="1"/>
    <col min="4862" max="4865" width="7.6328125" style="3" bestFit="1" customWidth="1"/>
    <col min="4866" max="4867" width="9.90625" style="3" bestFit="1" customWidth="1"/>
    <col min="4868" max="4868" width="7.6328125" style="3" bestFit="1" customWidth="1"/>
    <col min="4869" max="4870" width="9.90625" style="3" bestFit="1" customWidth="1"/>
    <col min="4871" max="4873" width="7.6328125" style="3" bestFit="1" customWidth="1"/>
    <col min="4874" max="4879" width="4.36328125" style="3" customWidth="1"/>
    <col min="4880" max="4880" width="20.6328125" style="3" customWidth="1"/>
    <col min="4881" max="5109" width="8.7265625" style="3"/>
    <col min="5110" max="5111" width="4.36328125" style="3" customWidth="1"/>
    <col min="5112" max="5112" width="8" style="3" customWidth="1"/>
    <col min="5113" max="5113" width="9.6328125" style="3" customWidth="1"/>
    <col min="5114" max="5114" width="20.6328125" style="3" customWidth="1"/>
    <col min="5115" max="5115" width="6.453125" style="3" customWidth="1"/>
    <col min="5116" max="5116" width="7.6328125" style="3" bestFit="1" customWidth="1"/>
    <col min="5117" max="5117" width="9.90625" style="3" bestFit="1" customWidth="1"/>
    <col min="5118" max="5121" width="7.6328125" style="3" bestFit="1" customWidth="1"/>
    <col min="5122" max="5123" width="9.90625" style="3" bestFit="1" customWidth="1"/>
    <col min="5124" max="5124" width="7.6328125" style="3" bestFit="1" customWidth="1"/>
    <col min="5125" max="5126" width="9.90625" style="3" bestFit="1" customWidth="1"/>
    <col min="5127" max="5129" width="7.6328125" style="3" bestFit="1" customWidth="1"/>
    <col min="5130" max="5135" width="4.36328125" style="3" customWidth="1"/>
    <col min="5136" max="5136" width="20.6328125" style="3" customWidth="1"/>
    <col min="5137" max="5365" width="8.7265625" style="3"/>
    <col min="5366" max="5367" width="4.36328125" style="3" customWidth="1"/>
    <col min="5368" max="5368" width="8" style="3" customWidth="1"/>
    <col min="5369" max="5369" width="9.6328125" style="3" customWidth="1"/>
    <col min="5370" max="5370" width="20.6328125" style="3" customWidth="1"/>
    <col min="5371" max="5371" width="6.453125" style="3" customWidth="1"/>
    <col min="5372" max="5372" width="7.6328125" style="3" bestFit="1" customWidth="1"/>
    <col min="5373" max="5373" width="9.90625" style="3" bestFit="1" customWidth="1"/>
    <col min="5374" max="5377" width="7.6328125" style="3" bestFit="1" customWidth="1"/>
    <col min="5378" max="5379" width="9.90625" style="3" bestFit="1" customWidth="1"/>
    <col min="5380" max="5380" width="7.6328125" style="3" bestFit="1" customWidth="1"/>
    <col min="5381" max="5382" width="9.90625" style="3" bestFit="1" customWidth="1"/>
    <col min="5383" max="5385" width="7.6328125" style="3" bestFit="1" customWidth="1"/>
    <col min="5386" max="5391" width="4.36328125" style="3" customWidth="1"/>
    <col min="5392" max="5392" width="20.6328125" style="3" customWidth="1"/>
    <col min="5393" max="5621" width="8.7265625" style="3"/>
    <col min="5622" max="5623" width="4.36328125" style="3" customWidth="1"/>
    <col min="5624" max="5624" width="8" style="3" customWidth="1"/>
    <col min="5625" max="5625" width="9.6328125" style="3" customWidth="1"/>
    <col min="5626" max="5626" width="20.6328125" style="3" customWidth="1"/>
    <col min="5627" max="5627" width="6.453125" style="3" customWidth="1"/>
    <col min="5628" max="5628" width="7.6328125" style="3" bestFit="1" customWidth="1"/>
    <col min="5629" max="5629" width="9.90625" style="3" bestFit="1" customWidth="1"/>
    <col min="5630" max="5633" width="7.6328125" style="3" bestFit="1" customWidth="1"/>
    <col min="5634" max="5635" width="9.90625" style="3" bestFit="1" customWidth="1"/>
    <col min="5636" max="5636" width="7.6328125" style="3" bestFit="1" customWidth="1"/>
    <col min="5637" max="5638" width="9.90625" style="3" bestFit="1" customWidth="1"/>
    <col min="5639" max="5641" width="7.6328125" style="3" bestFit="1" customWidth="1"/>
    <col min="5642" max="5647" width="4.36328125" style="3" customWidth="1"/>
    <col min="5648" max="5648" width="20.6328125" style="3" customWidth="1"/>
    <col min="5649" max="5877" width="8.7265625" style="3"/>
    <col min="5878" max="5879" width="4.36328125" style="3" customWidth="1"/>
    <col min="5880" max="5880" width="8" style="3" customWidth="1"/>
    <col min="5881" max="5881" width="9.6328125" style="3" customWidth="1"/>
    <col min="5882" max="5882" width="20.6328125" style="3" customWidth="1"/>
    <col min="5883" max="5883" width="6.453125" style="3" customWidth="1"/>
    <col min="5884" max="5884" width="7.6328125" style="3" bestFit="1" customWidth="1"/>
    <col min="5885" max="5885" width="9.90625" style="3" bestFit="1" customWidth="1"/>
    <col min="5886" max="5889" width="7.6328125" style="3" bestFit="1" customWidth="1"/>
    <col min="5890" max="5891" width="9.90625" style="3" bestFit="1" customWidth="1"/>
    <col min="5892" max="5892" width="7.6328125" style="3" bestFit="1" customWidth="1"/>
    <col min="5893" max="5894" width="9.90625" style="3" bestFit="1" customWidth="1"/>
    <col min="5895" max="5897" width="7.6328125" style="3" bestFit="1" customWidth="1"/>
    <col min="5898" max="5903" width="4.36328125" style="3" customWidth="1"/>
    <col min="5904" max="5904" width="20.6328125" style="3" customWidth="1"/>
    <col min="5905" max="6133" width="8.7265625" style="3"/>
    <col min="6134" max="6135" width="4.36328125" style="3" customWidth="1"/>
    <col min="6136" max="6136" width="8" style="3" customWidth="1"/>
    <col min="6137" max="6137" width="9.6328125" style="3" customWidth="1"/>
    <col min="6138" max="6138" width="20.6328125" style="3" customWidth="1"/>
    <col min="6139" max="6139" width="6.453125" style="3" customWidth="1"/>
    <col min="6140" max="6140" width="7.6328125" style="3" bestFit="1" customWidth="1"/>
    <col min="6141" max="6141" width="9.90625" style="3" bestFit="1" customWidth="1"/>
    <col min="6142" max="6145" width="7.6328125" style="3" bestFit="1" customWidth="1"/>
    <col min="6146" max="6147" width="9.90625" style="3" bestFit="1" customWidth="1"/>
    <col min="6148" max="6148" width="7.6328125" style="3" bestFit="1" customWidth="1"/>
    <col min="6149" max="6150" width="9.90625" style="3" bestFit="1" customWidth="1"/>
    <col min="6151" max="6153" width="7.6328125" style="3" bestFit="1" customWidth="1"/>
    <col min="6154" max="6159" width="4.36328125" style="3" customWidth="1"/>
    <col min="6160" max="6160" width="20.6328125" style="3" customWidth="1"/>
    <col min="6161" max="6389" width="8.7265625" style="3"/>
    <col min="6390" max="6391" width="4.36328125" style="3" customWidth="1"/>
    <col min="6392" max="6392" width="8" style="3" customWidth="1"/>
    <col min="6393" max="6393" width="9.6328125" style="3" customWidth="1"/>
    <col min="6394" max="6394" width="20.6328125" style="3" customWidth="1"/>
    <col min="6395" max="6395" width="6.453125" style="3" customWidth="1"/>
    <col min="6396" max="6396" width="7.6328125" style="3" bestFit="1" customWidth="1"/>
    <col min="6397" max="6397" width="9.90625" style="3" bestFit="1" customWidth="1"/>
    <col min="6398" max="6401" width="7.6328125" style="3" bestFit="1" customWidth="1"/>
    <col min="6402" max="6403" width="9.90625" style="3" bestFit="1" customWidth="1"/>
    <col min="6404" max="6404" width="7.6328125" style="3" bestFit="1" customWidth="1"/>
    <col min="6405" max="6406" width="9.90625" style="3" bestFit="1" customWidth="1"/>
    <col min="6407" max="6409" width="7.6328125" style="3" bestFit="1" customWidth="1"/>
    <col min="6410" max="6415" width="4.36328125" style="3" customWidth="1"/>
    <col min="6416" max="6416" width="20.6328125" style="3" customWidth="1"/>
    <col min="6417" max="6645" width="8.7265625" style="3"/>
    <col min="6646" max="6647" width="4.36328125" style="3" customWidth="1"/>
    <col min="6648" max="6648" width="8" style="3" customWidth="1"/>
    <col min="6649" max="6649" width="9.6328125" style="3" customWidth="1"/>
    <col min="6650" max="6650" width="20.6328125" style="3" customWidth="1"/>
    <col min="6651" max="6651" width="6.453125" style="3" customWidth="1"/>
    <col min="6652" max="6652" width="7.6328125" style="3" bestFit="1" customWidth="1"/>
    <col min="6653" max="6653" width="9.90625" style="3" bestFit="1" customWidth="1"/>
    <col min="6654" max="6657" width="7.6328125" style="3" bestFit="1" customWidth="1"/>
    <col min="6658" max="6659" width="9.90625" style="3" bestFit="1" customWidth="1"/>
    <col min="6660" max="6660" width="7.6328125" style="3" bestFit="1" customWidth="1"/>
    <col min="6661" max="6662" width="9.90625" style="3" bestFit="1" customWidth="1"/>
    <col min="6663" max="6665" width="7.6328125" style="3" bestFit="1" customWidth="1"/>
    <col min="6666" max="6671" width="4.36328125" style="3" customWidth="1"/>
    <col min="6672" max="6672" width="20.6328125" style="3" customWidth="1"/>
    <col min="6673" max="6901" width="8.7265625" style="3"/>
    <col min="6902" max="6903" width="4.36328125" style="3" customWidth="1"/>
    <col min="6904" max="6904" width="8" style="3" customWidth="1"/>
    <col min="6905" max="6905" width="9.6328125" style="3" customWidth="1"/>
    <col min="6906" max="6906" width="20.6328125" style="3" customWidth="1"/>
    <col min="6907" max="6907" width="6.453125" style="3" customWidth="1"/>
    <col min="6908" max="6908" width="7.6328125" style="3" bestFit="1" customWidth="1"/>
    <col min="6909" max="6909" width="9.90625" style="3" bestFit="1" customWidth="1"/>
    <col min="6910" max="6913" width="7.6328125" style="3" bestFit="1" customWidth="1"/>
    <col min="6914" max="6915" width="9.90625" style="3" bestFit="1" customWidth="1"/>
    <col min="6916" max="6916" width="7.6328125" style="3" bestFit="1" customWidth="1"/>
    <col min="6917" max="6918" width="9.90625" style="3" bestFit="1" customWidth="1"/>
    <col min="6919" max="6921" width="7.6328125" style="3" bestFit="1" customWidth="1"/>
    <col min="6922" max="6927" width="4.36328125" style="3" customWidth="1"/>
    <col min="6928" max="6928" width="20.6328125" style="3" customWidth="1"/>
    <col min="6929" max="7157" width="8.7265625" style="3"/>
    <col min="7158" max="7159" width="4.36328125" style="3" customWidth="1"/>
    <col min="7160" max="7160" width="8" style="3" customWidth="1"/>
    <col min="7161" max="7161" width="9.6328125" style="3" customWidth="1"/>
    <col min="7162" max="7162" width="20.6328125" style="3" customWidth="1"/>
    <col min="7163" max="7163" width="6.453125" style="3" customWidth="1"/>
    <col min="7164" max="7164" width="7.6328125" style="3" bestFit="1" customWidth="1"/>
    <col min="7165" max="7165" width="9.90625" style="3" bestFit="1" customWidth="1"/>
    <col min="7166" max="7169" width="7.6328125" style="3" bestFit="1" customWidth="1"/>
    <col min="7170" max="7171" width="9.90625" style="3" bestFit="1" customWidth="1"/>
    <col min="7172" max="7172" width="7.6328125" style="3" bestFit="1" customWidth="1"/>
    <col min="7173" max="7174" width="9.90625" style="3" bestFit="1" customWidth="1"/>
    <col min="7175" max="7177" width="7.6328125" style="3" bestFit="1" customWidth="1"/>
    <col min="7178" max="7183" width="4.36328125" style="3" customWidth="1"/>
    <col min="7184" max="7184" width="20.6328125" style="3" customWidth="1"/>
    <col min="7185" max="7413" width="8.7265625" style="3"/>
    <col min="7414" max="7415" width="4.36328125" style="3" customWidth="1"/>
    <col min="7416" max="7416" width="8" style="3" customWidth="1"/>
    <col min="7417" max="7417" width="9.6328125" style="3" customWidth="1"/>
    <col min="7418" max="7418" width="20.6328125" style="3" customWidth="1"/>
    <col min="7419" max="7419" width="6.453125" style="3" customWidth="1"/>
    <col min="7420" max="7420" width="7.6328125" style="3" bestFit="1" customWidth="1"/>
    <col min="7421" max="7421" width="9.90625" style="3" bestFit="1" customWidth="1"/>
    <col min="7422" max="7425" width="7.6328125" style="3" bestFit="1" customWidth="1"/>
    <col min="7426" max="7427" width="9.90625" style="3" bestFit="1" customWidth="1"/>
    <col min="7428" max="7428" width="7.6328125" style="3" bestFit="1" customWidth="1"/>
    <col min="7429" max="7430" width="9.90625" style="3" bestFit="1" customWidth="1"/>
    <col min="7431" max="7433" width="7.6328125" style="3" bestFit="1" customWidth="1"/>
    <col min="7434" max="7439" width="4.36328125" style="3" customWidth="1"/>
    <col min="7440" max="7440" width="20.6328125" style="3" customWidth="1"/>
    <col min="7441" max="7669" width="8.7265625" style="3"/>
    <col min="7670" max="7671" width="4.36328125" style="3" customWidth="1"/>
    <col min="7672" max="7672" width="8" style="3" customWidth="1"/>
    <col min="7673" max="7673" width="9.6328125" style="3" customWidth="1"/>
    <col min="7674" max="7674" width="20.6328125" style="3" customWidth="1"/>
    <col min="7675" max="7675" width="6.453125" style="3" customWidth="1"/>
    <col min="7676" max="7676" width="7.6328125" style="3" bestFit="1" customWidth="1"/>
    <col min="7677" max="7677" width="9.90625" style="3" bestFit="1" customWidth="1"/>
    <col min="7678" max="7681" width="7.6328125" style="3" bestFit="1" customWidth="1"/>
    <col min="7682" max="7683" width="9.90625" style="3" bestFit="1" customWidth="1"/>
    <col min="7684" max="7684" width="7.6328125" style="3" bestFit="1" customWidth="1"/>
    <col min="7685" max="7686" width="9.90625" style="3" bestFit="1" customWidth="1"/>
    <col min="7687" max="7689" width="7.6328125" style="3" bestFit="1" customWidth="1"/>
    <col min="7690" max="7695" width="4.36328125" style="3" customWidth="1"/>
    <col min="7696" max="7696" width="20.6328125" style="3" customWidth="1"/>
    <col min="7697" max="7925" width="8.7265625" style="3"/>
    <col min="7926" max="7927" width="4.36328125" style="3" customWidth="1"/>
    <col min="7928" max="7928" width="8" style="3" customWidth="1"/>
    <col min="7929" max="7929" width="9.6328125" style="3" customWidth="1"/>
    <col min="7930" max="7930" width="20.6328125" style="3" customWidth="1"/>
    <col min="7931" max="7931" width="6.453125" style="3" customWidth="1"/>
    <col min="7932" max="7932" width="7.6328125" style="3" bestFit="1" customWidth="1"/>
    <col min="7933" max="7933" width="9.90625" style="3" bestFit="1" customWidth="1"/>
    <col min="7934" max="7937" width="7.6328125" style="3" bestFit="1" customWidth="1"/>
    <col min="7938" max="7939" width="9.90625" style="3" bestFit="1" customWidth="1"/>
    <col min="7940" max="7940" width="7.6328125" style="3" bestFit="1" customWidth="1"/>
    <col min="7941" max="7942" width="9.90625" style="3" bestFit="1" customWidth="1"/>
    <col min="7943" max="7945" width="7.6328125" style="3" bestFit="1" customWidth="1"/>
    <col min="7946" max="7951" width="4.36328125" style="3" customWidth="1"/>
    <col min="7952" max="7952" width="20.6328125" style="3" customWidth="1"/>
    <col min="7953" max="8181" width="8.7265625" style="3"/>
    <col min="8182" max="8183" width="4.36328125" style="3" customWidth="1"/>
    <col min="8184" max="8184" width="8" style="3" customWidth="1"/>
    <col min="8185" max="8185" width="9.6328125" style="3" customWidth="1"/>
    <col min="8186" max="8186" width="20.6328125" style="3" customWidth="1"/>
    <col min="8187" max="8187" width="6.453125" style="3" customWidth="1"/>
    <col min="8188" max="8188" width="7.6328125" style="3" bestFit="1" customWidth="1"/>
    <col min="8189" max="8189" width="9.90625" style="3" bestFit="1" customWidth="1"/>
    <col min="8190" max="8193" width="7.6328125" style="3" bestFit="1" customWidth="1"/>
    <col min="8194" max="8195" width="9.90625" style="3" bestFit="1" customWidth="1"/>
    <col min="8196" max="8196" width="7.6328125" style="3" bestFit="1" customWidth="1"/>
    <col min="8197" max="8198" width="9.90625" style="3" bestFit="1" customWidth="1"/>
    <col min="8199" max="8201" width="7.6328125" style="3" bestFit="1" customWidth="1"/>
    <col min="8202" max="8207" width="4.36328125" style="3" customWidth="1"/>
    <col min="8208" max="8208" width="20.6328125" style="3" customWidth="1"/>
    <col min="8209" max="8437" width="8.7265625" style="3"/>
    <col min="8438" max="8439" width="4.36328125" style="3" customWidth="1"/>
    <col min="8440" max="8440" width="8" style="3" customWidth="1"/>
    <col min="8441" max="8441" width="9.6328125" style="3" customWidth="1"/>
    <col min="8442" max="8442" width="20.6328125" style="3" customWidth="1"/>
    <col min="8443" max="8443" width="6.453125" style="3" customWidth="1"/>
    <col min="8444" max="8444" width="7.6328125" style="3" bestFit="1" customWidth="1"/>
    <col min="8445" max="8445" width="9.90625" style="3" bestFit="1" customWidth="1"/>
    <col min="8446" max="8449" width="7.6328125" style="3" bestFit="1" customWidth="1"/>
    <col min="8450" max="8451" width="9.90625" style="3" bestFit="1" customWidth="1"/>
    <col min="8452" max="8452" width="7.6328125" style="3" bestFit="1" customWidth="1"/>
    <col min="8453" max="8454" width="9.90625" style="3" bestFit="1" customWidth="1"/>
    <col min="8455" max="8457" width="7.6328125" style="3" bestFit="1" customWidth="1"/>
    <col min="8458" max="8463" width="4.36328125" style="3" customWidth="1"/>
    <col min="8464" max="8464" width="20.6328125" style="3" customWidth="1"/>
    <col min="8465" max="8693" width="8.7265625" style="3"/>
    <col min="8694" max="8695" width="4.36328125" style="3" customWidth="1"/>
    <col min="8696" max="8696" width="8" style="3" customWidth="1"/>
    <col min="8697" max="8697" width="9.6328125" style="3" customWidth="1"/>
    <col min="8698" max="8698" width="20.6328125" style="3" customWidth="1"/>
    <col min="8699" max="8699" width="6.453125" style="3" customWidth="1"/>
    <col min="8700" max="8700" width="7.6328125" style="3" bestFit="1" customWidth="1"/>
    <col min="8701" max="8701" width="9.90625" style="3" bestFit="1" customWidth="1"/>
    <col min="8702" max="8705" width="7.6328125" style="3" bestFit="1" customWidth="1"/>
    <col min="8706" max="8707" width="9.90625" style="3" bestFit="1" customWidth="1"/>
    <col min="8708" max="8708" width="7.6328125" style="3" bestFit="1" customWidth="1"/>
    <col min="8709" max="8710" width="9.90625" style="3" bestFit="1" customWidth="1"/>
    <col min="8711" max="8713" width="7.6328125" style="3" bestFit="1" customWidth="1"/>
    <col min="8714" max="8719" width="4.36328125" style="3" customWidth="1"/>
    <col min="8720" max="8720" width="20.6328125" style="3" customWidth="1"/>
    <col min="8721" max="8949" width="8.7265625" style="3"/>
    <col min="8950" max="8951" width="4.36328125" style="3" customWidth="1"/>
    <col min="8952" max="8952" width="8" style="3" customWidth="1"/>
    <col min="8953" max="8953" width="9.6328125" style="3" customWidth="1"/>
    <col min="8954" max="8954" width="20.6328125" style="3" customWidth="1"/>
    <col min="8955" max="8955" width="6.453125" style="3" customWidth="1"/>
    <col min="8956" max="8956" width="7.6328125" style="3" bestFit="1" customWidth="1"/>
    <col min="8957" max="8957" width="9.90625" style="3" bestFit="1" customWidth="1"/>
    <col min="8958" max="8961" width="7.6328125" style="3" bestFit="1" customWidth="1"/>
    <col min="8962" max="8963" width="9.90625" style="3" bestFit="1" customWidth="1"/>
    <col min="8964" max="8964" width="7.6328125" style="3" bestFit="1" customWidth="1"/>
    <col min="8965" max="8966" width="9.90625" style="3" bestFit="1" customWidth="1"/>
    <col min="8967" max="8969" width="7.6328125" style="3" bestFit="1" customWidth="1"/>
    <col min="8970" max="8975" width="4.36328125" style="3" customWidth="1"/>
    <col min="8976" max="8976" width="20.6328125" style="3" customWidth="1"/>
    <col min="8977" max="9205" width="8.7265625" style="3"/>
    <col min="9206" max="9207" width="4.36328125" style="3" customWidth="1"/>
    <col min="9208" max="9208" width="8" style="3" customWidth="1"/>
    <col min="9209" max="9209" width="9.6328125" style="3" customWidth="1"/>
    <col min="9210" max="9210" width="20.6328125" style="3" customWidth="1"/>
    <col min="9211" max="9211" width="6.453125" style="3" customWidth="1"/>
    <col min="9212" max="9212" width="7.6328125" style="3" bestFit="1" customWidth="1"/>
    <col min="9213" max="9213" width="9.90625" style="3" bestFit="1" customWidth="1"/>
    <col min="9214" max="9217" width="7.6328125" style="3" bestFit="1" customWidth="1"/>
    <col min="9218" max="9219" width="9.90625" style="3" bestFit="1" customWidth="1"/>
    <col min="9220" max="9220" width="7.6328125" style="3" bestFit="1" customWidth="1"/>
    <col min="9221" max="9222" width="9.90625" style="3" bestFit="1" customWidth="1"/>
    <col min="9223" max="9225" width="7.6328125" style="3" bestFit="1" customWidth="1"/>
    <col min="9226" max="9231" width="4.36328125" style="3" customWidth="1"/>
    <col min="9232" max="9232" width="20.6328125" style="3" customWidth="1"/>
    <col min="9233" max="9461" width="8.7265625" style="3"/>
    <col min="9462" max="9463" width="4.36328125" style="3" customWidth="1"/>
    <col min="9464" max="9464" width="8" style="3" customWidth="1"/>
    <col min="9465" max="9465" width="9.6328125" style="3" customWidth="1"/>
    <col min="9466" max="9466" width="20.6328125" style="3" customWidth="1"/>
    <col min="9467" max="9467" width="6.453125" style="3" customWidth="1"/>
    <col min="9468" max="9468" width="7.6328125" style="3" bestFit="1" customWidth="1"/>
    <col min="9469" max="9469" width="9.90625" style="3" bestFit="1" customWidth="1"/>
    <col min="9470" max="9473" width="7.6328125" style="3" bestFit="1" customWidth="1"/>
    <col min="9474" max="9475" width="9.90625" style="3" bestFit="1" customWidth="1"/>
    <col min="9476" max="9476" width="7.6328125" style="3" bestFit="1" customWidth="1"/>
    <col min="9477" max="9478" width="9.90625" style="3" bestFit="1" customWidth="1"/>
    <col min="9479" max="9481" width="7.6328125" style="3" bestFit="1" customWidth="1"/>
    <col min="9482" max="9487" width="4.36328125" style="3" customWidth="1"/>
    <col min="9488" max="9488" width="20.6328125" style="3" customWidth="1"/>
    <col min="9489" max="9717" width="8.7265625" style="3"/>
    <col min="9718" max="9719" width="4.36328125" style="3" customWidth="1"/>
    <col min="9720" max="9720" width="8" style="3" customWidth="1"/>
    <col min="9721" max="9721" width="9.6328125" style="3" customWidth="1"/>
    <col min="9722" max="9722" width="20.6328125" style="3" customWidth="1"/>
    <col min="9723" max="9723" width="6.453125" style="3" customWidth="1"/>
    <col min="9724" max="9724" width="7.6328125" style="3" bestFit="1" customWidth="1"/>
    <col min="9725" max="9725" width="9.90625" style="3" bestFit="1" customWidth="1"/>
    <col min="9726" max="9729" width="7.6328125" style="3" bestFit="1" customWidth="1"/>
    <col min="9730" max="9731" width="9.90625" style="3" bestFit="1" customWidth="1"/>
    <col min="9732" max="9732" width="7.6328125" style="3" bestFit="1" customWidth="1"/>
    <col min="9733" max="9734" width="9.90625" style="3" bestFit="1" customWidth="1"/>
    <col min="9735" max="9737" width="7.6328125" style="3" bestFit="1" customWidth="1"/>
    <col min="9738" max="9743" width="4.36328125" style="3" customWidth="1"/>
    <col min="9744" max="9744" width="20.6328125" style="3" customWidth="1"/>
    <col min="9745" max="9973" width="8.7265625" style="3"/>
    <col min="9974" max="9975" width="4.36328125" style="3" customWidth="1"/>
    <col min="9976" max="9976" width="8" style="3" customWidth="1"/>
    <col min="9977" max="9977" width="9.6328125" style="3" customWidth="1"/>
    <col min="9978" max="9978" width="20.6328125" style="3" customWidth="1"/>
    <col min="9979" max="9979" width="6.453125" style="3" customWidth="1"/>
    <col min="9980" max="9980" width="7.6328125" style="3" bestFit="1" customWidth="1"/>
    <col min="9981" max="9981" width="9.90625" style="3" bestFit="1" customWidth="1"/>
    <col min="9982" max="9985" width="7.6328125" style="3" bestFit="1" customWidth="1"/>
    <col min="9986" max="9987" width="9.90625" style="3" bestFit="1" customWidth="1"/>
    <col min="9988" max="9988" width="7.6328125" style="3" bestFit="1" customWidth="1"/>
    <col min="9989" max="9990" width="9.90625" style="3" bestFit="1" customWidth="1"/>
    <col min="9991" max="9993" width="7.6328125" style="3" bestFit="1" customWidth="1"/>
    <col min="9994" max="9999" width="4.36328125" style="3" customWidth="1"/>
    <col min="10000" max="10000" width="20.6328125" style="3" customWidth="1"/>
    <col min="10001" max="10229" width="8.7265625" style="3"/>
    <col min="10230" max="10231" width="4.36328125" style="3" customWidth="1"/>
    <col min="10232" max="10232" width="8" style="3" customWidth="1"/>
    <col min="10233" max="10233" width="9.6328125" style="3" customWidth="1"/>
    <col min="10234" max="10234" width="20.6328125" style="3" customWidth="1"/>
    <col min="10235" max="10235" width="6.453125" style="3" customWidth="1"/>
    <col min="10236" max="10236" width="7.6328125" style="3" bestFit="1" customWidth="1"/>
    <col min="10237" max="10237" width="9.90625" style="3" bestFit="1" customWidth="1"/>
    <col min="10238" max="10241" width="7.6328125" style="3" bestFit="1" customWidth="1"/>
    <col min="10242" max="10243" width="9.90625" style="3" bestFit="1" customWidth="1"/>
    <col min="10244" max="10244" width="7.6328125" style="3" bestFit="1" customWidth="1"/>
    <col min="10245" max="10246" width="9.90625" style="3" bestFit="1" customWidth="1"/>
    <col min="10247" max="10249" width="7.6328125" style="3" bestFit="1" customWidth="1"/>
    <col min="10250" max="10255" width="4.36328125" style="3" customWidth="1"/>
    <col min="10256" max="10256" width="20.6328125" style="3" customWidth="1"/>
    <col min="10257" max="10485" width="8.7265625" style="3"/>
    <col min="10486" max="10487" width="4.36328125" style="3" customWidth="1"/>
    <col min="10488" max="10488" width="8" style="3" customWidth="1"/>
    <col min="10489" max="10489" width="9.6328125" style="3" customWidth="1"/>
    <col min="10490" max="10490" width="20.6328125" style="3" customWidth="1"/>
    <col min="10491" max="10491" width="6.453125" style="3" customWidth="1"/>
    <col min="10492" max="10492" width="7.6328125" style="3" bestFit="1" customWidth="1"/>
    <col min="10493" max="10493" width="9.90625" style="3" bestFit="1" customWidth="1"/>
    <col min="10494" max="10497" width="7.6328125" style="3" bestFit="1" customWidth="1"/>
    <col min="10498" max="10499" width="9.90625" style="3" bestFit="1" customWidth="1"/>
    <col min="10500" max="10500" width="7.6328125" style="3" bestFit="1" customWidth="1"/>
    <col min="10501" max="10502" width="9.90625" style="3" bestFit="1" customWidth="1"/>
    <col min="10503" max="10505" width="7.6328125" style="3" bestFit="1" customWidth="1"/>
    <col min="10506" max="10511" width="4.36328125" style="3" customWidth="1"/>
    <col min="10512" max="10512" width="20.6328125" style="3" customWidth="1"/>
    <col min="10513" max="10741" width="8.7265625" style="3"/>
    <col min="10742" max="10743" width="4.36328125" style="3" customWidth="1"/>
    <col min="10744" max="10744" width="8" style="3" customWidth="1"/>
    <col min="10745" max="10745" width="9.6328125" style="3" customWidth="1"/>
    <col min="10746" max="10746" width="20.6328125" style="3" customWidth="1"/>
    <col min="10747" max="10747" width="6.453125" style="3" customWidth="1"/>
    <col min="10748" max="10748" width="7.6328125" style="3" bestFit="1" customWidth="1"/>
    <col min="10749" max="10749" width="9.90625" style="3" bestFit="1" customWidth="1"/>
    <col min="10750" max="10753" width="7.6328125" style="3" bestFit="1" customWidth="1"/>
    <col min="10754" max="10755" width="9.90625" style="3" bestFit="1" customWidth="1"/>
    <col min="10756" max="10756" width="7.6328125" style="3" bestFit="1" customWidth="1"/>
    <col min="10757" max="10758" width="9.90625" style="3" bestFit="1" customWidth="1"/>
    <col min="10759" max="10761" width="7.6328125" style="3" bestFit="1" customWidth="1"/>
    <col min="10762" max="10767" width="4.36328125" style="3" customWidth="1"/>
    <col min="10768" max="10768" width="20.6328125" style="3" customWidth="1"/>
    <col min="10769" max="10997" width="8.7265625" style="3"/>
    <col min="10998" max="10999" width="4.36328125" style="3" customWidth="1"/>
    <col min="11000" max="11000" width="8" style="3" customWidth="1"/>
    <col min="11001" max="11001" width="9.6328125" style="3" customWidth="1"/>
    <col min="11002" max="11002" width="20.6328125" style="3" customWidth="1"/>
    <col min="11003" max="11003" width="6.453125" style="3" customWidth="1"/>
    <col min="11004" max="11004" width="7.6328125" style="3" bestFit="1" customWidth="1"/>
    <col min="11005" max="11005" width="9.90625" style="3" bestFit="1" customWidth="1"/>
    <col min="11006" max="11009" width="7.6328125" style="3" bestFit="1" customWidth="1"/>
    <col min="11010" max="11011" width="9.90625" style="3" bestFit="1" customWidth="1"/>
    <col min="11012" max="11012" width="7.6328125" style="3" bestFit="1" customWidth="1"/>
    <col min="11013" max="11014" width="9.90625" style="3" bestFit="1" customWidth="1"/>
    <col min="11015" max="11017" width="7.6328125" style="3" bestFit="1" customWidth="1"/>
    <col min="11018" max="11023" width="4.36328125" style="3" customWidth="1"/>
    <col min="11024" max="11024" width="20.6328125" style="3" customWidth="1"/>
    <col min="11025" max="11253" width="8.7265625" style="3"/>
    <col min="11254" max="11255" width="4.36328125" style="3" customWidth="1"/>
    <col min="11256" max="11256" width="8" style="3" customWidth="1"/>
    <col min="11257" max="11257" width="9.6328125" style="3" customWidth="1"/>
    <col min="11258" max="11258" width="20.6328125" style="3" customWidth="1"/>
    <col min="11259" max="11259" width="6.453125" style="3" customWidth="1"/>
    <col min="11260" max="11260" width="7.6328125" style="3" bestFit="1" customWidth="1"/>
    <col min="11261" max="11261" width="9.90625" style="3" bestFit="1" customWidth="1"/>
    <col min="11262" max="11265" width="7.6328125" style="3" bestFit="1" customWidth="1"/>
    <col min="11266" max="11267" width="9.90625" style="3" bestFit="1" customWidth="1"/>
    <col min="11268" max="11268" width="7.6328125" style="3" bestFit="1" customWidth="1"/>
    <col min="11269" max="11270" width="9.90625" style="3" bestFit="1" customWidth="1"/>
    <col min="11271" max="11273" width="7.6328125" style="3" bestFit="1" customWidth="1"/>
    <col min="11274" max="11279" width="4.36328125" style="3" customWidth="1"/>
    <col min="11280" max="11280" width="20.6328125" style="3" customWidth="1"/>
    <col min="11281" max="11509" width="8.7265625" style="3"/>
    <col min="11510" max="11511" width="4.36328125" style="3" customWidth="1"/>
    <col min="11512" max="11512" width="8" style="3" customWidth="1"/>
    <col min="11513" max="11513" width="9.6328125" style="3" customWidth="1"/>
    <col min="11514" max="11514" width="20.6328125" style="3" customWidth="1"/>
    <col min="11515" max="11515" width="6.453125" style="3" customWidth="1"/>
    <col min="11516" max="11516" width="7.6328125" style="3" bestFit="1" customWidth="1"/>
    <col min="11517" max="11517" width="9.90625" style="3" bestFit="1" customWidth="1"/>
    <col min="11518" max="11521" width="7.6328125" style="3" bestFit="1" customWidth="1"/>
    <col min="11522" max="11523" width="9.90625" style="3" bestFit="1" customWidth="1"/>
    <col min="11524" max="11524" width="7.6328125" style="3" bestFit="1" customWidth="1"/>
    <col min="11525" max="11526" width="9.90625" style="3" bestFit="1" customWidth="1"/>
    <col min="11527" max="11529" width="7.6328125" style="3" bestFit="1" customWidth="1"/>
    <col min="11530" max="11535" width="4.36328125" style="3" customWidth="1"/>
    <col min="11536" max="11536" width="20.6328125" style="3" customWidth="1"/>
    <col min="11537" max="11765" width="8.7265625" style="3"/>
    <col min="11766" max="11767" width="4.36328125" style="3" customWidth="1"/>
    <col min="11768" max="11768" width="8" style="3" customWidth="1"/>
    <col min="11769" max="11769" width="9.6328125" style="3" customWidth="1"/>
    <col min="11770" max="11770" width="20.6328125" style="3" customWidth="1"/>
    <col min="11771" max="11771" width="6.453125" style="3" customWidth="1"/>
    <col min="11772" max="11772" width="7.6328125" style="3" bestFit="1" customWidth="1"/>
    <col min="11773" max="11773" width="9.90625" style="3" bestFit="1" customWidth="1"/>
    <col min="11774" max="11777" width="7.6328125" style="3" bestFit="1" customWidth="1"/>
    <col min="11778" max="11779" width="9.90625" style="3" bestFit="1" customWidth="1"/>
    <col min="11780" max="11780" width="7.6328125" style="3" bestFit="1" customWidth="1"/>
    <col min="11781" max="11782" width="9.90625" style="3" bestFit="1" customWidth="1"/>
    <col min="11783" max="11785" width="7.6328125" style="3" bestFit="1" customWidth="1"/>
    <col min="11786" max="11791" width="4.36328125" style="3" customWidth="1"/>
    <col min="11792" max="11792" width="20.6328125" style="3" customWidth="1"/>
    <col min="11793" max="12021" width="8.7265625" style="3"/>
    <col min="12022" max="12023" width="4.36328125" style="3" customWidth="1"/>
    <col min="12024" max="12024" width="8" style="3" customWidth="1"/>
    <col min="12025" max="12025" width="9.6328125" style="3" customWidth="1"/>
    <col min="12026" max="12026" width="20.6328125" style="3" customWidth="1"/>
    <col min="12027" max="12027" width="6.453125" style="3" customWidth="1"/>
    <col min="12028" max="12028" width="7.6328125" style="3" bestFit="1" customWidth="1"/>
    <col min="12029" max="12029" width="9.90625" style="3" bestFit="1" customWidth="1"/>
    <col min="12030" max="12033" width="7.6328125" style="3" bestFit="1" customWidth="1"/>
    <col min="12034" max="12035" width="9.90625" style="3" bestFit="1" customWidth="1"/>
    <col min="12036" max="12036" width="7.6328125" style="3" bestFit="1" customWidth="1"/>
    <col min="12037" max="12038" width="9.90625" style="3" bestFit="1" customWidth="1"/>
    <col min="12039" max="12041" width="7.6328125" style="3" bestFit="1" customWidth="1"/>
    <col min="12042" max="12047" width="4.36328125" style="3" customWidth="1"/>
    <col min="12048" max="12048" width="20.6328125" style="3" customWidth="1"/>
    <col min="12049" max="12277" width="8.7265625" style="3"/>
    <col min="12278" max="12279" width="4.36328125" style="3" customWidth="1"/>
    <col min="12280" max="12280" width="8" style="3" customWidth="1"/>
    <col min="12281" max="12281" width="9.6328125" style="3" customWidth="1"/>
    <col min="12282" max="12282" width="20.6328125" style="3" customWidth="1"/>
    <col min="12283" max="12283" width="6.453125" style="3" customWidth="1"/>
    <col min="12284" max="12284" width="7.6328125" style="3" bestFit="1" customWidth="1"/>
    <col min="12285" max="12285" width="9.90625" style="3" bestFit="1" customWidth="1"/>
    <col min="12286" max="12289" width="7.6328125" style="3" bestFit="1" customWidth="1"/>
    <col min="12290" max="12291" width="9.90625" style="3" bestFit="1" customWidth="1"/>
    <col min="12292" max="12292" width="7.6328125" style="3" bestFit="1" customWidth="1"/>
    <col min="12293" max="12294" width="9.90625" style="3" bestFit="1" customWidth="1"/>
    <col min="12295" max="12297" width="7.6328125" style="3" bestFit="1" customWidth="1"/>
    <col min="12298" max="12303" width="4.36328125" style="3" customWidth="1"/>
    <col min="12304" max="12304" width="20.6328125" style="3" customWidth="1"/>
    <col min="12305" max="12533" width="8.7265625" style="3"/>
    <col min="12534" max="12535" width="4.36328125" style="3" customWidth="1"/>
    <col min="12536" max="12536" width="8" style="3" customWidth="1"/>
    <col min="12537" max="12537" width="9.6328125" style="3" customWidth="1"/>
    <col min="12538" max="12538" width="20.6328125" style="3" customWidth="1"/>
    <col min="12539" max="12539" width="6.453125" style="3" customWidth="1"/>
    <col min="12540" max="12540" width="7.6328125" style="3" bestFit="1" customWidth="1"/>
    <col min="12541" max="12541" width="9.90625" style="3" bestFit="1" customWidth="1"/>
    <col min="12542" max="12545" width="7.6328125" style="3" bestFit="1" customWidth="1"/>
    <col min="12546" max="12547" width="9.90625" style="3" bestFit="1" customWidth="1"/>
    <col min="12548" max="12548" width="7.6328125" style="3" bestFit="1" customWidth="1"/>
    <col min="12549" max="12550" width="9.90625" style="3" bestFit="1" customWidth="1"/>
    <col min="12551" max="12553" width="7.6328125" style="3" bestFit="1" customWidth="1"/>
    <col min="12554" max="12559" width="4.36328125" style="3" customWidth="1"/>
    <col min="12560" max="12560" width="20.6328125" style="3" customWidth="1"/>
    <col min="12561" max="12789" width="8.7265625" style="3"/>
    <col min="12790" max="12791" width="4.36328125" style="3" customWidth="1"/>
    <col min="12792" max="12792" width="8" style="3" customWidth="1"/>
    <col min="12793" max="12793" width="9.6328125" style="3" customWidth="1"/>
    <col min="12794" max="12794" width="20.6328125" style="3" customWidth="1"/>
    <col min="12795" max="12795" width="6.453125" style="3" customWidth="1"/>
    <col min="12796" max="12796" width="7.6328125" style="3" bestFit="1" customWidth="1"/>
    <col min="12797" max="12797" width="9.90625" style="3" bestFit="1" customWidth="1"/>
    <col min="12798" max="12801" width="7.6328125" style="3" bestFit="1" customWidth="1"/>
    <col min="12802" max="12803" width="9.90625" style="3" bestFit="1" customWidth="1"/>
    <col min="12804" max="12804" width="7.6328125" style="3" bestFit="1" customWidth="1"/>
    <col min="12805" max="12806" width="9.90625" style="3" bestFit="1" customWidth="1"/>
    <col min="12807" max="12809" width="7.6328125" style="3" bestFit="1" customWidth="1"/>
    <col min="12810" max="12815" width="4.36328125" style="3" customWidth="1"/>
    <col min="12816" max="12816" width="20.6328125" style="3" customWidth="1"/>
    <col min="12817" max="13045" width="8.7265625" style="3"/>
    <col min="13046" max="13047" width="4.36328125" style="3" customWidth="1"/>
    <col min="13048" max="13048" width="8" style="3" customWidth="1"/>
    <col min="13049" max="13049" width="9.6328125" style="3" customWidth="1"/>
    <col min="13050" max="13050" width="20.6328125" style="3" customWidth="1"/>
    <col min="13051" max="13051" width="6.453125" style="3" customWidth="1"/>
    <col min="13052" max="13052" width="7.6328125" style="3" bestFit="1" customWidth="1"/>
    <col min="13053" max="13053" width="9.90625" style="3" bestFit="1" customWidth="1"/>
    <col min="13054" max="13057" width="7.6328125" style="3" bestFit="1" customWidth="1"/>
    <col min="13058" max="13059" width="9.90625" style="3" bestFit="1" customWidth="1"/>
    <col min="13060" max="13060" width="7.6328125" style="3" bestFit="1" customWidth="1"/>
    <col min="13061" max="13062" width="9.90625" style="3" bestFit="1" customWidth="1"/>
    <col min="13063" max="13065" width="7.6328125" style="3" bestFit="1" customWidth="1"/>
    <col min="13066" max="13071" width="4.36328125" style="3" customWidth="1"/>
    <col min="13072" max="13072" width="20.6328125" style="3" customWidth="1"/>
    <col min="13073" max="13301" width="8.7265625" style="3"/>
    <col min="13302" max="13303" width="4.36328125" style="3" customWidth="1"/>
    <col min="13304" max="13304" width="8" style="3" customWidth="1"/>
    <col min="13305" max="13305" width="9.6328125" style="3" customWidth="1"/>
    <col min="13306" max="13306" width="20.6328125" style="3" customWidth="1"/>
    <col min="13307" max="13307" width="6.453125" style="3" customWidth="1"/>
    <col min="13308" max="13308" width="7.6328125" style="3" bestFit="1" customWidth="1"/>
    <col min="13309" max="13309" width="9.90625" style="3" bestFit="1" customWidth="1"/>
    <col min="13310" max="13313" width="7.6328125" style="3" bestFit="1" customWidth="1"/>
    <col min="13314" max="13315" width="9.90625" style="3" bestFit="1" customWidth="1"/>
    <col min="13316" max="13316" width="7.6328125" style="3" bestFit="1" customWidth="1"/>
    <col min="13317" max="13318" width="9.90625" style="3" bestFit="1" customWidth="1"/>
    <col min="13319" max="13321" width="7.6328125" style="3" bestFit="1" customWidth="1"/>
    <col min="13322" max="13327" width="4.36328125" style="3" customWidth="1"/>
    <col min="13328" max="13328" width="20.6328125" style="3" customWidth="1"/>
    <col min="13329" max="13557" width="8.7265625" style="3"/>
    <col min="13558" max="13559" width="4.36328125" style="3" customWidth="1"/>
    <col min="13560" max="13560" width="8" style="3" customWidth="1"/>
    <col min="13561" max="13561" width="9.6328125" style="3" customWidth="1"/>
    <col min="13562" max="13562" width="20.6328125" style="3" customWidth="1"/>
    <col min="13563" max="13563" width="6.453125" style="3" customWidth="1"/>
    <col min="13564" max="13564" width="7.6328125" style="3" bestFit="1" customWidth="1"/>
    <col min="13565" max="13565" width="9.90625" style="3" bestFit="1" customWidth="1"/>
    <col min="13566" max="13569" width="7.6328125" style="3" bestFit="1" customWidth="1"/>
    <col min="13570" max="13571" width="9.90625" style="3" bestFit="1" customWidth="1"/>
    <col min="13572" max="13572" width="7.6328125" style="3" bestFit="1" customWidth="1"/>
    <col min="13573" max="13574" width="9.90625" style="3" bestFit="1" customWidth="1"/>
    <col min="13575" max="13577" width="7.6328125" style="3" bestFit="1" customWidth="1"/>
    <col min="13578" max="13583" width="4.36328125" style="3" customWidth="1"/>
    <col min="13584" max="13584" width="20.6328125" style="3" customWidth="1"/>
    <col min="13585" max="13813" width="8.7265625" style="3"/>
    <col min="13814" max="13815" width="4.36328125" style="3" customWidth="1"/>
    <col min="13816" max="13816" width="8" style="3" customWidth="1"/>
    <col min="13817" max="13817" width="9.6328125" style="3" customWidth="1"/>
    <col min="13818" max="13818" width="20.6328125" style="3" customWidth="1"/>
    <col min="13819" max="13819" width="6.453125" style="3" customWidth="1"/>
    <col min="13820" max="13820" width="7.6328125" style="3" bestFit="1" customWidth="1"/>
    <col min="13821" max="13821" width="9.90625" style="3" bestFit="1" customWidth="1"/>
    <col min="13822" max="13825" width="7.6328125" style="3" bestFit="1" customWidth="1"/>
    <col min="13826" max="13827" width="9.90625" style="3" bestFit="1" customWidth="1"/>
    <col min="13828" max="13828" width="7.6328125" style="3" bestFit="1" customWidth="1"/>
    <col min="13829" max="13830" width="9.90625" style="3" bestFit="1" customWidth="1"/>
    <col min="13831" max="13833" width="7.6328125" style="3" bestFit="1" customWidth="1"/>
    <col min="13834" max="13839" width="4.36328125" style="3" customWidth="1"/>
    <col min="13840" max="13840" width="20.6328125" style="3" customWidth="1"/>
    <col min="13841" max="14069" width="8.7265625" style="3"/>
    <col min="14070" max="14071" width="4.36328125" style="3" customWidth="1"/>
    <col min="14072" max="14072" width="8" style="3" customWidth="1"/>
    <col min="14073" max="14073" width="9.6328125" style="3" customWidth="1"/>
    <col min="14074" max="14074" width="20.6328125" style="3" customWidth="1"/>
    <col min="14075" max="14075" width="6.453125" style="3" customWidth="1"/>
    <col min="14076" max="14076" width="7.6328125" style="3" bestFit="1" customWidth="1"/>
    <col min="14077" max="14077" width="9.90625" style="3" bestFit="1" customWidth="1"/>
    <col min="14078" max="14081" width="7.6328125" style="3" bestFit="1" customWidth="1"/>
    <col min="14082" max="14083" width="9.90625" style="3" bestFit="1" customWidth="1"/>
    <col min="14084" max="14084" width="7.6328125" style="3" bestFit="1" customWidth="1"/>
    <col min="14085" max="14086" width="9.90625" style="3" bestFit="1" customWidth="1"/>
    <col min="14087" max="14089" width="7.6328125" style="3" bestFit="1" customWidth="1"/>
    <col min="14090" max="14095" width="4.36328125" style="3" customWidth="1"/>
    <col min="14096" max="14096" width="20.6328125" style="3" customWidth="1"/>
    <col min="14097" max="14325" width="8.7265625" style="3"/>
    <col min="14326" max="14327" width="4.36328125" style="3" customWidth="1"/>
    <col min="14328" max="14328" width="8" style="3" customWidth="1"/>
    <col min="14329" max="14329" width="9.6328125" style="3" customWidth="1"/>
    <col min="14330" max="14330" width="20.6328125" style="3" customWidth="1"/>
    <col min="14331" max="14331" width="6.453125" style="3" customWidth="1"/>
    <col min="14332" max="14332" width="7.6328125" style="3" bestFit="1" customWidth="1"/>
    <col min="14333" max="14333" width="9.90625" style="3" bestFit="1" customWidth="1"/>
    <col min="14334" max="14337" width="7.6328125" style="3" bestFit="1" customWidth="1"/>
    <col min="14338" max="14339" width="9.90625" style="3" bestFit="1" customWidth="1"/>
    <col min="14340" max="14340" width="7.6328125" style="3" bestFit="1" customWidth="1"/>
    <col min="14341" max="14342" width="9.90625" style="3" bestFit="1" customWidth="1"/>
    <col min="14343" max="14345" width="7.6328125" style="3" bestFit="1" customWidth="1"/>
    <col min="14346" max="14351" width="4.36328125" style="3" customWidth="1"/>
    <col min="14352" max="14352" width="20.6328125" style="3" customWidth="1"/>
    <col min="14353" max="14581" width="8.7265625" style="3"/>
    <col min="14582" max="14583" width="4.36328125" style="3" customWidth="1"/>
    <col min="14584" max="14584" width="8" style="3" customWidth="1"/>
    <col min="14585" max="14585" width="9.6328125" style="3" customWidth="1"/>
    <col min="14586" max="14586" width="20.6328125" style="3" customWidth="1"/>
    <col min="14587" max="14587" width="6.453125" style="3" customWidth="1"/>
    <col min="14588" max="14588" width="7.6328125" style="3" bestFit="1" customWidth="1"/>
    <col min="14589" max="14589" width="9.90625" style="3" bestFit="1" customWidth="1"/>
    <col min="14590" max="14593" width="7.6328125" style="3" bestFit="1" customWidth="1"/>
    <col min="14594" max="14595" width="9.90625" style="3" bestFit="1" customWidth="1"/>
    <col min="14596" max="14596" width="7.6328125" style="3" bestFit="1" customWidth="1"/>
    <col min="14597" max="14598" width="9.90625" style="3" bestFit="1" customWidth="1"/>
    <col min="14599" max="14601" width="7.6328125" style="3" bestFit="1" customWidth="1"/>
    <col min="14602" max="14607" width="4.36328125" style="3" customWidth="1"/>
    <col min="14608" max="14608" width="20.6328125" style="3" customWidth="1"/>
    <col min="14609" max="14837" width="8.7265625" style="3"/>
    <col min="14838" max="14839" width="4.36328125" style="3" customWidth="1"/>
    <col min="14840" max="14840" width="8" style="3" customWidth="1"/>
    <col min="14841" max="14841" width="9.6328125" style="3" customWidth="1"/>
    <col min="14842" max="14842" width="20.6328125" style="3" customWidth="1"/>
    <col min="14843" max="14843" width="6.453125" style="3" customWidth="1"/>
    <col min="14844" max="14844" width="7.6328125" style="3" bestFit="1" customWidth="1"/>
    <col min="14845" max="14845" width="9.90625" style="3" bestFit="1" customWidth="1"/>
    <col min="14846" max="14849" width="7.6328125" style="3" bestFit="1" customWidth="1"/>
    <col min="14850" max="14851" width="9.90625" style="3" bestFit="1" customWidth="1"/>
    <col min="14852" max="14852" width="7.6328125" style="3" bestFit="1" customWidth="1"/>
    <col min="14853" max="14854" width="9.90625" style="3" bestFit="1" customWidth="1"/>
    <col min="14855" max="14857" width="7.6328125" style="3" bestFit="1" customWidth="1"/>
    <col min="14858" max="14863" width="4.36328125" style="3" customWidth="1"/>
    <col min="14864" max="14864" width="20.6328125" style="3" customWidth="1"/>
    <col min="14865" max="15093" width="8.7265625" style="3"/>
    <col min="15094" max="15095" width="4.36328125" style="3" customWidth="1"/>
    <col min="15096" max="15096" width="8" style="3" customWidth="1"/>
    <col min="15097" max="15097" width="9.6328125" style="3" customWidth="1"/>
    <col min="15098" max="15098" width="20.6328125" style="3" customWidth="1"/>
    <col min="15099" max="15099" width="6.453125" style="3" customWidth="1"/>
    <col min="15100" max="15100" width="7.6328125" style="3" bestFit="1" customWidth="1"/>
    <col min="15101" max="15101" width="9.90625" style="3" bestFit="1" customWidth="1"/>
    <col min="15102" max="15105" width="7.6328125" style="3" bestFit="1" customWidth="1"/>
    <col min="15106" max="15107" width="9.90625" style="3" bestFit="1" customWidth="1"/>
    <col min="15108" max="15108" width="7.6328125" style="3" bestFit="1" customWidth="1"/>
    <col min="15109" max="15110" width="9.90625" style="3" bestFit="1" customWidth="1"/>
    <col min="15111" max="15113" width="7.6328125" style="3" bestFit="1" customWidth="1"/>
    <col min="15114" max="15119" width="4.36328125" style="3" customWidth="1"/>
    <col min="15120" max="15120" width="20.6328125" style="3" customWidth="1"/>
    <col min="15121" max="15349" width="8.7265625" style="3"/>
    <col min="15350" max="15351" width="4.36328125" style="3" customWidth="1"/>
    <col min="15352" max="15352" width="8" style="3" customWidth="1"/>
    <col min="15353" max="15353" width="9.6328125" style="3" customWidth="1"/>
    <col min="15354" max="15354" width="20.6328125" style="3" customWidth="1"/>
    <col min="15355" max="15355" width="6.453125" style="3" customWidth="1"/>
    <col min="15356" max="15356" width="7.6328125" style="3" bestFit="1" customWidth="1"/>
    <col min="15357" max="15357" width="9.90625" style="3" bestFit="1" customWidth="1"/>
    <col min="15358" max="15361" width="7.6328125" style="3" bestFit="1" customWidth="1"/>
    <col min="15362" max="15363" width="9.90625" style="3" bestFit="1" customWidth="1"/>
    <col min="15364" max="15364" width="7.6328125" style="3" bestFit="1" customWidth="1"/>
    <col min="15365" max="15366" width="9.90625" style="3" bestFit="1" customWidth="1"/>
    <col min="15367" max="15369" width="7.6328125" style="3" bestFit="1" customWidth="1"/>
    <col min="15370" max="15375" width="4.36328125" style="3" customWidth="1"/>
    <col min="15376" max="15376" width="20.6328125" style="3" customWidth="1"/>
    <col min="15377" max="15605" width="8.7265625" style="3"/>
    <col min="15606" max="15607" width="4.36328125" style="3" customWidth="1"/>
    <col min="15608" max="15608" width="8" style="3" customWidth="1"/>
    <col min="15609" max="15609" width="9.6328125" style="3" customWidth="1"/>
    <col min="15610" max="15610" width="20.6328125" style="3" customWidth="1"/>
    <col min="15611" max="15611" width="6.453125" style="3" customWidth="1"/>
    <col min="15612" max="15612" width="7.6328125" style="3" bestFit="1" customWidth="1"/>
    <col min="15613" max="15613" width="9.90625" style="3" bestFit="1" customWidth="1"/>
    <col min="15614" max="15617" width="7.6328125" style="3" bestFit="1" customWidth="1"/>
    <col min="15618" max="15619" width="9.90625" style="3" bestFit="1" customWidth="1"/>
    <col min="15620" max="15620" width="7.6328125" style="3" bestFit="1" customWidth="1"/>
    <col min="15621" max="15622" width="9.90625" style="3" bestFit="1" customWidth="1"/>
    <col min="15623" max="15625" width="7.6328125" style="3" bestFit="1" customWidth="1"/>
    <col min="15626" max="15631" width="4.36328125" style="3" customWidth="1"/>
    <col min="15632" max="15632" width="20.6328125" style="3" customWidth="1"/>
    <col min="15633" max="15861" width="8.7265625" style="3"/>
    <col min="15862" max="15863" width="4.36328125" style="3" customWidth="1"/>
    <col min="15864" max="15864" width="8" style="3" customWidth="1"/>
    <col min="15865" max="15865" width="9.6328125" style="3" customWidth="1"/>
    <col min="15866" max="15866" width="20.6328125" style="3" customWidth="1"/>
    <col min="15867" max="15867" width="6.453125" style="3" customWidth="1"/>
    <col min="15868" max="15868" width="7.6328125" style="3" bestFit="1" customWidth="1"/>
    <col min="15869" max="15869" width="9.90625" style="3" bestFit="1" customWidth="1"/>
    <col min="15870" max="15873" width="7.6328125" style="3" bestFit="1" customWidth="1"/>
    <col min="15874" max="15875" width="9.90625" style="3" bestFit="1" customWidth="1"/>
    <col min="15876" max="15876" width="7.6328125" style="3" bestFit="1" customWidth="1"/>
    <col min="15877" max="15878" width="9.90625" style="3" bestFit="1" customWidth="1"/>
    <col min="15879" max="15881" width="7.6328125" style="3" bestFit="1" customWidth="1"/>
    <col min="15882" max="15887" width="4.36328125" style="3" customWidth="1"/>
    <col min="15888" max="15888" width="20.6328125" style="3" customWidth="1"/>
    <col min="15889" max="16117" width="8.7265625" style="3"/>
    <col min="16118" max="16119" width="4.36328125" style="3" customWidth="1"/>
    <col min="16120" max="16120" width="8" style="3" customWidth="1"/>
    <col min="16121" max="16121" width="9.6328125" style="3" customWidth="1"/>
    <col min="16122" max="16122" width="20.6328125" style="3" customWidth="1"/>
    <col min="16123" max="16123" width="6.453125" style="3" customWidth="1"/>
    <col min="16124" max="16124" width="7.6328125" style="3" bestFit="1" customWidth="1"/>
    <col min="16125" max="16125" width="9.90625" style="3" bestFit="1" customWidth="1"/>
    <col min="16126" max="16129" width="7.6328125" style="3" bestFit="1" customWidth="1"/>
    <col min="16130" max="16131" width="9.90625" style="3" bestFit="1" customWidth="1"/>
    <col min="16132" max="16132" width="7.6328125" style="3" bestFit="1" customWidth="1"/>
    <col min="16133" max="16134" width="9.90625" style="3" bestFit="1" customWidth="1"/>
    <col min="16135" max="16137" width="7.6328125" style="3" bestFit="1" customWidth="1"/>
    <col min="16138" max="16143" width="4.36328125" style="3" customWidth="1"/>
    <col min="16144" max="16144" width="20.6328125" style="3" customWidth="1"/>
    <col min="16145" max="16384" width="8.7265625" style="3"/>
  </cols>
  <sheetData>
    <row r="1" spans="1:29" s="71" customFormat="1" ht="23.15" customHeight="1">
      <c r="A1" s="209" t="s">
        <v>839</v>
      </c>
      <c r="D1" s="70"/>
      <c r="H1" s="209"/>
      <c r="J1" s="72"/>
      <c r="K1" s="72"/>
      <c r="L1" s="73"/>
      <c r="M1" s="72"/>
      <c r="N1" s="72"/>
      <c r="O1" s="73"/>
      <c r="P1" s="72"/>
      <c r="Q1" s="72"/>
      <c r="R1" s="73"/>
      <c r="S1" s="73"/>
      <c r="T1" s="72"/>
    </row>
    <row r="2" spans="1:29" ht="5.15" customHeight="1" thickBot="1">
      <c r="C2" s="4"/>
      <c r="D2" s="5"/>
      <c r="E2" s="5"/>
      <c r="F2" s="5"/>
      <c r="G2" s="24"/>
      <c r="H2" s="24"/>
      <c r="I2" s="2"/>
      <c r="J2" s="2"/>
      <c r="K2" s="2"/>
      <c r="L2" s="2"/>
      <c r="M2" s="2"/>
      <c r="N2" s="2"/>
      <c r="O2" s="2"/>
      <c r="P2" s="2"/>
      <c r="Q2" s="2"/>
      <c r="R2" s="2"/>
      <c r="S2" s="2"/>
      <c r="T2" s="2"/>
      <c r="U2" s="2"/>
      <c r="V2" s="2"/>
      <c r="W2" s="2"/>
      <c r="X2" s="2"/>
      <c r="Y2" s="2"/>
      <c r="Z2" s="2"/>
      <c r="AA2" s="2"/>
      <c r="AB2" s="2"/>
      <c r="AC2" s="2"/>
    </row>
    <row r="3" spans="1:29" s="10" customFormat="1" ht="18.64999999999999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1"/>
      <c r="X3" s="139" t="s">
        <v>837</v>
      </c>
      <c r="Y3" s="140"/>
      <c r="Z3" s="140"/>
      <c r="AA3" s="140"/>
      <c r="AB3" s="140"/>
      <c r="AC3" s="141"/>
    </row>
    <row r="4" spans="1:29" s="10" customFormat="1" ht="18.64999999999999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79"/>
      <c r="X4" s="145" t="s">
        <v>838</v>
      </c>
      <c r="Y4" s="146"/>
      <c r="Z4" s="146"/>
      <c r="AA4" s="146"/>
      <c r="AB4" s="146"/>
      <c r="AC4" s="219"/>
    </row>
    <row r="5" spans="1:29" s="10" customFormat="1" ht="12.65" customHeight="1">
      <c r="A5" s="27"/>
      <c r="B5" s="28"/>
      <c r="C5" s="27"/>
      <c r="D5" s="28"/>
      <c r="E5" s="29"/>
      <c r="F5" s="241"/>
      <c r="G5" s="26"/>
      <c r="H5" s="26"/>
      <c r="I5" s="13">
        <v>1</v>
      </c>
      <c r="J5" s="14">
        <v>2</v>
      </c>
      <c r="K5" s="14">
        <v>5</v>
      </c>
      <c r="L5" s="14">
        <v>6</v>
      </c>
      <c r="M5" s="14">
        <v>7</v>
      </c>
      <c r="N5" s="14">
        <v>8</v>
      </c>
      <c r="O5" s="14">
        <v>9</v>
      </c>
      <c r="P5" s="14">
        <v>11</v>
      </c>
      <c r="Q5" s="14">
        <v>46</v>
      </c>
      <c r="R5" s="14">
        <v>55</v>
      </c>
      <c r="S5" s="14">
        <v>68</v>
      </c>
      <c r="T5" s="14">
        <v>69</v>
      </c>
      <c r="U5" s="14">
        <v>102</v>
      </c>
      <c r="V5" s="14">
        <v>103</v>
      </c>
      <c r="W5" s="14">
        <v>191</v>
      </c>
      <c r="X5" s="143">
        <v>300</v>
      </c>
      <c r="Y5" s="144"/>
      <c r="Z5" s="147"/>
      <c r="AA5" s="147"/>
      <c r="AB5" s="147"/>
      <c r="AC5" s="220"/>
    </row>
    <row r="6" spans="1:29" s="10" customFormat="1" ht="170"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 Marital Status")</f>
        <v xml:space="preserve"> Marital Status</v>
      </c>
      <c r="K6" s="217" t="str">
        <f>HYPERLINK("#List_of_Classified_Items! $B$42 "," Relationship to the Head of Household, Ordinary Households, One-person Households, Marital Status")</f>
        <v xml:space="preserve"> Relationship to the Head of Household, Ordinary Households, One-person Households, Marital Status</v>
      </c>
      <c r="L6" s="217" t="str">
        <f>HYPERLINK("#List_of_Classified_Items! $B$57 "," Age")</f>
        <v xml:space="preserve"> Age</v>
      </c>
      <c r="M6" s="217" t="str">
        <f>HYPERLINK("#List_of_Classified_Items! $B$99 "," Age, Education")</f>
        <v xml:space="preserve"> Age, Education</v>
      </c>
      <c r="N6" s="217" t="str">
        <f>HYPERLINK("#List_of_Classified_Items! $B$377 "," Education")</f>
        <v xml:space="preserve"> Education</v>
      </c>
      <c r="O6" s="217" t="str">
        <f>HYPERLINK("#List_of_Classified_Items! $B$410 "," Year of Graduation")</f>
        <v xml:space="preserve"> Year of Graduation</v>
      </c>
      <c r="P6" s="217" t="str">
        <f>HYPERLINK("#List_of_Classified_Items! $B$459 "," Labour Force Status, Working Mainly or Partly")</f>
        <v xml:space="preserve"> Labour Force Status, Working Mainly or Partly</v>
      </c>
      <c r="Q6" s="217" t="str">
        <f>HYPERLINK("#List_of_Classified_Items! $B$2073 "," Wish for Work")</f>
        <v xml:space="preserve"> Wish for Work</v>
      </c>
      <c r="R6" s="217" t="str">
        <f>HYPERLINK("#List_of_Classified_Items! $B$2192 "," Whether Wishing to Work, Whether Seeking a Job")</f>
        <v xml:space="preserve"> Whether Wishing to Work, Whether Seeking a Job</v>
      </c>
      <c r="S6" s="217" t="str">
        <f>HYPERLINK("#List_of_Classified_Items! $B$2425 "," Change of Labour Force Status")</f>
        <v xml:space="preserve"> Change of Labour Force Status</v>
      </c>
      <c r="T6" s="217" t="str">
        <f>HYPERLINK("#List_of_Classified_Items! $B$2436 "," Change of Labour Force Status within the past Year")</f>
        <v xml:space="preserve"> Change of Labour Force Status within the past Year</v>
      </c>
      <c r="U6" s="217" t="str">
        <f>HYPERLINK("#List_of_Classified_Items! $B$3253 "," Type of Income Sources")</f>
        <v xml:space="preserve"> Type of Income Sources</v>
      </c>
      <c r="V6" s="217" t="str">
        <f>HYPERLINK("#List_of_Classified_Items! $B$3283 "," Type of Main Income Sources")</f>
        <v xml:space="preserve"> Type of Main Income Sources</v>
      </c>
      <c r="W6" s="217" t="str">
        <f>HYPERLINK("#List_of_Classified_Items! $B$5038 "," Income of Household")</f>
        <v xml:space="preserve"> Income of Household</v>
      </c>
      <c r="X6" s="213" t="str">
        <f>HYPERLINK("#List_of_Classified_Items! $B$5222 "," Area Classification")</f>
        <v xml:space="preserve"> Area Classification</v>
      </c>
      <c r="Y6" s="214" t="s">
        <v>846</v>
      </c>
      <c r="Z6" s="215" t="s">
        <v>847</v>
      </c>
      <c r="AA6" s="215" t="s">
        <v>848</v>
      </c>
      <c r="AB6" s="215" t="s">
        <v>849</v>
      </c>
      <c r="AC6" s="221" t="s">
        <v>850</v>
      </c>
    </row>
    <row r="7" spans="1:29" s="7" customFormat="1" ht="24">
      <c r="A7" s="31" t="s">
        <v>0</v>
      </c>
      <c r="B7" s="32" t="s">
        <v>0</v>
      </c>
      <c r="C7" s="31" t="s">
        <v>0</v>
      </c>
      <c r="D7" s="32" t="s">
        <v>0</v>
      </c>
      <c r="E7" s="55" t="s">
        <v>0</v>
      </c>
      <c r="F7" s="55" t="s">
        <v>305</v>
      </c>
      <c r="G7" s="33" t="s">
        <v>840</v>
      </c>
      <c r="H7" s="33" t="s">
        <v>5003</v>
      </c>
      <c r="I7" s="16">
        <v>3</v>
      </c>
      <c r="J7" s="122"/>
      <c r="K7" s="17">
        <v>9</v>
      </c>
      <c r="L7" s="17">
        <v>16</v>
      </c>
      <c r="M7" s="17"/>
      <c r="N7" s="17">
        <v>3</v>
      </c>
      <c r="O7" s="17"/>
      <c r="P7" s="17">
        <v>11</v>
      </c>
      <c r="Q7" s="17"/>
      <c r="R7" s="17"/>
      <c r="S7" s="17"/>
      <c r="T7" s="17"/>
      <c r="U7" s="17"/>
      <c r="V7" s="17"/>
      <c r="W7" s="17"/>
      <c r="X7" s="86">
        <v>1</v>
      </c>
      <c r="Y7" s="17" t="s">
        <v>88</v>
      </c>
      <c r="Z7" s="51"/>
      <c r="AA7" s="51"/>
      <c r="AB7" s="51"/>
      <c r="AC7" s="222"/>
    </row>
    <row r="8" spans="1:29" s="7" customFormat="1" ht="12">
      <c r="A8" s="34" t="s">
        <v>0</v>
      </c>
      <c r="B8" s="35" t="s">
        <v>1</v>
      </c>
      <c r="C8" s="34" t="s">
        <v>0</v>
      </c>
      <c r="D8" s="35" t="s">
        <v>1</v>
      </c>
      <c r="E8" s="56" t="s">
        <v>0</v>
      </c>
      <c r="F8" s="56" t="s">
        <v>306</v>
      </c>
      <c r="G8" s="36" t="s">
        <v>841</v>
      </c>
      <c r="H8" s="36" t="s">
        <v>5003</v>
      </c>
      <c r="I8" s="18">
        <v>3</v>
      </c>
      <c r="J8" s="78"/>
      <c r="K8" s="19">
        <v>9</v>
      </c>
      <c r="L8" s="19">
        <v>16</v>
      </c>
      <c r="M8" s="19"/>
      <c r="N8" s="19">
        <v>3</v>
      </c>
      <c r="O8" s="19"/>
      <c r="P8" s="19"/>
      <c r="Q8" s="19">
        <v>5</v>
      </c>
      <c r="R8" s="19"/>
      <c r="S8" s="19"/>
      <c r="T8" s="19"/>
      <c r="U8" s="19"/>
      <c r="V8" s="19"/>
      <c r="W8" s="19"/>
      <c r="X8" s="87">
        <v>1</v>
      </c>
      <c r="Y8" s="19" t="s">
        <v>88</v>
      </c>
      <c r="Z8" s="52"/>
      <c r="AA8" s="52"/>
      <c r="AB8" s="52"/>
      <c r="AC8" s="223"/>
    </row>
    <row r="9" spans="1:29" s="7" customFormat="1" ht="12">
      <c r="A9" s="34" t="s">
        <v>0</v>
      </c>
      <c r="B9" s="35" t="s">
        <v>2</v>
      </c>
      <c r="C9" s="34" t="s">
        <v>0</v>
      </c>
      <c r="D9" s="35" t="s">
        <v>2</v>
      </c>
      <c r="E9" s="37" t="s">
        <v>0</v>
      </c>
      <c r="F9" s="37" t="s">
        <v>307</v>
      </c>
      <c r="G9" s="36" t="s">
        <v>842</v>
      </c>
      <c r="H9" s="36" t="s">
        <v>5003</v>
      </c>
      <c r="I9" s="18">
        <v>3</v>
      </c>
      <c r="J9" s="78"/>
      <c r="K9" s="19">
        <v>9</v>
      </c>
      <c r="L9" s="19">
        <v>16</v>
      </c>
      <c r="M9" s="19"/>
      <c r="N9" s="19">
        <v>3</v>
      </c>
      <c r="O9" s="19"/>
      <c r="P9" s="19"/>
      <c r="Q9" s="19"/>
      <c r="R9" s="19">
        <v>5</v>
      </c>
      <c r="S9" s="19"/>
      <c r="T9" s="19"/>
      <c r="U9" s="19"/>
      <c r="V9" s="19"/>
      <c r="W9" s="19"/>
      <c r="X9" s="87">
        <v>1</v>
      </c>
      <c r="Y9" s="19" t="s">
        <v>88</v>
      </c>
      <c r="Z9" s="52"/>
      <c r="AA9" s="52"/>
      <c r="AB9" s="52"/>
      <c r="AC9" s="223"/>
    </row>
    <row r="10" spans="1:29" s="7" customFormat="1" ht="24">
      <c r="A10" s="34" t="s">
        <v>1</v>
      </c>
      <c r="B10" s="35" t="s">
        <v>0</v>
      </c>
      <c r="C10" s="34" t="s">
        <v>1</v>
      </c>
      <c r="D10" s="35" t="s">
        <v>0</v>
      </c>
      <c r="E10" s="37" t="s">
        <v>1</v>
      </c>
      <c r="F10" s="37" t="s">
        <v>308</v>
      </c>
      <c r="G10" s="36" t="s">
        <v>840</v>
      </c>
      <c r="H10" s="36" t="s">
        <v>5003</v>
      </c>
      <c r="I10" s="18">
        <v>3</v>
      </c>
      <c r="J10" s="43"/>
      <c r="K10" s="19"/>
      <c r="L10" s="19"/>
      <c r="M10" s="19">
        <v>272</v>
      </c>
      <c r="N10" s="19"/>
      <c r="O10" s="19"/>
      <c r="P10" s="19">
        <v>11</v>
      </c>
      <c r="Q10" s="19"/>
      <c r="R10" s="19"/>
      <c r="S10" s="19"/>
      <c r="T10" s="19"/>
      <c r="U10" s="19"/>
      <c r="V10" s="19"/>
      <c r="W10" s="19"/>
      <c r="X10" s="87">
        <v>1</v>
      </c>
      <c r="Y10" s="19" t="s">
        <v>88</v>
      </c>
      <c r="Z10" s="52"/>
      <c r="AA10" s="52"/>
      <c r="AB10" s="52"/>
      <c r="AC10" s="223"/>
    </row>
    <row r="11" spans="1:29" s="7" customFormat="1" ht="12">
      <c r="A11" s="34" t="s">
        <v>1</v>
      </c>
      <c r="B11" s="35" t="s">
        <v>1</v>
      </c>
      <c r="C11" s="34" t="s">
        <v>1</v>
      </c>
      <c r="D11" s="35" t="s">
        <v>1</v>
      </c>
      <c r="E11" s="37" t="s">
        <v>1</v>
      </c>
      <c r="F11" s="37" t="s">
        <v>309</v>
      </c>
      <c r="G11" s="36" t="s">
        <v>841</v>
      </c>
      <c r="H11" s="36" t="s">
        <v>5003</v>
      </c>
      <c r="I11" s="18">
        <v>3</v>
      </c>
      <c r="J11" s="43"/>
      <c r="K11" s="19"/>
      <c r="L11" s="19"/>
      <c r="M11" s="19">
        <v>272</v>
      </c>
      <c r="N11" s="19"/>
      <c r="O11" s="19"/>
      <c r="P11" s="19"/>
      <c r="Q11" s="19">
        <v>5</v>
      </c>
      <c r="R11" s="19"/>
      <c r="S11" s="19"/>
      <c r="T11" s="19"/>
      <c r="U11" s="19"/>
      <c r="V11" s="19"/>
      <c r="W11" s="19"/>
      <c r="X11" s="87">
        <v>1</v>
      </c>
      <c r="Y11" s="19" t="s">
        <v>88</v>
      </c>
      <c r="Z11" s="52"/>
      <c r="AA11" s="52"/>
      <c r="AB11" s="52"/>
      <c r="AC11" s="223"/>
    </row>
    <row r="12" spans="1:29" s="7" customFormat="1" ht="12">
      <c r="A12" s="34" t="s">
        <v>1</v>
      </c>
      <c r="B12" s="35" t="s">
        <v>2</v>
      </c>
      <c r="C12" s="34" t="s">
        <v>1</v>
      </c>
      <c r="D12" s="35" t="s">
        <v>2</v>
      </c>
      <c r="E12" s="37" t="s">
        <v>1</v>
      </c>
      <c r="F12" s="37" t="s">
        <v>310</v>
      </c>
      <c r="G12" s="36" t="s">
        <v>842</v>
      </c>
      <c r="H12" s="36" t="s">
        <v>5003</v>
      </c>
      <c r="I12" s="18">
        <v>3</v>
      </c>
      <c r="J12" s="43"/>
      <c r="K12" s="19"/>
      <c r="L12" s="19"/>
      <c r="M12" s="19">
        <v>272</v>
      </c>
      <c r="N12" s="19"/>
      <c r="O12" s="19"/>
      <c r="P12" s="19"/>
      <c r="Q12" s="19"/>
      <c r="R12" s="19">
        <v>5</v>
      </c>
      <c r="S12" s="19"/>
      <c r="T12" s="19"/>
      <c r="U12" s="19"/>
      <c r="V12" s="19"/>
      <c r="W12" s="19"/>
      <c r="X12" s="87">
        <v>1</v>
      </c>
      <c r="Y12" s="19" t="s">
        <v>88</v>
      </c>
      <c r="Z12" s="52"/>
      <c r="AA12" s="52"/>
      <c r="AB12" s="52"/>
      <c r="AC12" s="223"/>
    </row>
    <row r="13" spans="1:29" s="7" customFormat="1" ht="24">
      <c r="A13" s="34" t="s">
        <v>1</v>
      </c>
      <c r="B13" s="35" t="s">
        <v>3</v>
      </c>
      <c r="C13" s="34" t="s">
        <v>1</v>
      </c>
      <c r="D13" s="35" t="s">
        <v>3</v>
      </c>
      <c r="E13" s="37" t="s">
        <v>1</v>
      </c>
      <c r="F13" s="37" t="s">
        <v>311</v>
      </c>
      <c r="G13" s="36" t="s">
        <v>840</v>
      </c>
      <c r="H13" s="36" t="s">
        <v>5004</v>
      </c>
      <c r="I13" s="18">
        <v>3</v>
      </c>
      <c r="J13" s="43">
        <v>4</v>
      </c>
      <c r="K13" s="19"/>
      <c r="L13" s="19"/>
      <c r="M13" s="19"/>
      <c r="N13" s="19">
        <v>3</v>
      </c>
      <c r="O13" s="19"/>
      <c r="P13" s="19">
        <v>11</v>
      </c>
      <c r="Q13" s="19"/>
      <c r="R13" s="19"/>
      <c r="S13" s="19"/>
      <c r="T13" s="19"/>
      <c r="U13" s="19"/>
      <c r="V13" s="19"/>
      <c r="W13" s="19"/>
      <c r="X13" s="87">
        <v>1</v>
      </c>
      <c r="Y13" s="19" t="s">
        <v>88</v>
      </c>
      <c r="Z13" s="52"/>
      <c r="AA13" s="52"/>
      <c r="AB13" s="52"/>
      <c r="AC13" s="223"/>
    </row>
    <row r="14" spans="1:29" s="7" customFormat="1" ht="12">
      <c r="A14" s="34" t="s">
        <v>1</v>
      </c>
      <c r="B14" s="35" t="s">
        <v>4</v>
      </c>
      <c r="C14" s="34" t="s">
        <v>1</v>
      </c>
      <c r="D14" s="35" t="s">
        <v>4</v>
      </c>
      <c r="E14" s="37" t="s">
        <v>1</v>
      </c>
      <c r="F14" s="37" t="s">
        <v>312</v>
      </c>
      <c r="G14" s="36" t="s">
        <v>841</v>
      </c>
      <c r="H14" s="36" t="s">
        <v>5004</v>
      </c>
      <c r="I14" s="18">
        <v>3</v>
      </c>
      <c r="J14" s="43">
        <v>4</v>
      </c>
      <c r="K14" s="19"/>
      <c r="L14" s="19"/>
      <c r="M14" s="19"/>
      <c r="N14" s="19">
        <v>3</v>
      </c>
      <c r="O14" s="19"/>
      <c r="P14" s="19"/>
      <c r="Q14" s="19">
        <v>5</v>
      </c>
      <c r="R14" s="19"/>
      <c r="S14" s="19"/>
      <c r="T14" s="19"/>
      <c r="U14" s="19"/>
      <c r="V14" s="19"/>
      <c r="W14" s="19"/>
      <c r="X14" s="87">
        <v>1</v>
      </c>
      <c r="Y14" s="19" t="s">
        <v>88</v>
      </c>
      <c r="Z14" s="52"/>
      <c r="AA14" s="52"/>
      <c r="AB14" s="52"/>
      <c r="AC14" s="223"/>
    </row>
    <row r="15" spans="1:29" s="7" customFormat="1" ht="12">
      <c r="A15" s="34" t="s">
        <v>1</v>
      </c>
      <c r="B15" s="35" t="s">
        <v>5</v>
      </c>
      <c r="C15" s="34" t="s">
        <v>1</v>
      </c>
      <c r="D15" s="35" t="s">
        <v>5</v>
      </c>
      <c r="E15" s="37" t="s">
        <v>1</v>
      </c>
      <c r="F15" s="37" t="s">
        <v>313</v>
      </c>
      <c r="G15" s="36" t="s">
        <v>842</v>
      </c>
      <c r="H15" s="36" t="s">
        <v>5004</v>
      </c>
      <c r="I15" s="18">
        <v>3</v>
      </c>
      <c r="J15" s="43">
        <v>4</v>
      </c>
      <c r="K15" s="19"/>
      <c r="L15" s="19"/>
      <c r="M15" s="19"/>
      <c r="N15" s="19">
        <v>3</v>
      </c>
      <c r="O15" s="19"/>
      <c r="P15" s="19"/>
      <c r="Q15" s="19"/>
      <c r="R15" s="19">
        <v>5</v>
      </c>
      <c r="S15" s="19"/>
      <c r="T15" s="19"/>
      <c r="U15" s="19"/>
      <c r="V15" s="19"/>
      <c r="W15" s="19"/>
      <c r="X15" s="87">
        <v>1</v>
      </c>
      <c r="Y15" s="19" t="s">
        <v>88</v>
      </c>
      <c r="Z15" s="52"/>
      <c r="AA15" s="52"/>
      <c r="AB15" s="52"/>
      <c r="AC15" s="223"/>
    </row>
    <row r="16" spans="1:29" s="7" customFormat="1" ht="24">
      <c r="A16" s="34" t="s">
        <v>2</v>
      </c>
      <c r="B16" s="35" t="s">
        <v>0</v>
      </c>
      <c r="C16" s="34" t="s">
        <v>2</v>
      </c>
      <c r="D16" s="35" t="s">
        <v>0</v>
      </c>
      <c r="E16" s="37" t="s">
        <v>2</v>
      </c>
      <c r="F16" s="37" t="s">
        <v>314</v>
      </c>
      <c r="G16" s="36" t="s">
        <v>840</v>
      </c>
      <c r="H16" s="36" t="s">
        <v>5003</v>
      </c>
      <c r="I16" s="18">
        <v>3</v>
      </c>
      <c r="J16" s="43"/>
      <c r="K16" s="19">
        <v>9</v>
      </c>
      <c r="L16" s="19"/>
      <c r="M16" s="19"/>
      <c r="N16" s="19"/>
      <c r="O16" s="19"/>
      <c r="P16" s="19">
        <v>11</v>
      </c>
      <c r="Q16" s="19"/>
      <c r="R16" s="19"/>
      <c r="S16" s="19"/>
      <c r="T16" s="19"/>
      <c r="U16" s="19"/>
      <c r="V16" s="19">
        <v>13</v>
      </c>
      <c r="W16" s="19"/>
      <c r="X16" s="87">
        <v>1</v>
      </c>
      <c r="Y16" s="19" t="s">
        <v>88</v>
      </c>
      <c r="Z16" s="52"/>
      <c r="AA16" s="52"/>
      <c r="AB16" s="52"/>
      <c r="AC16" s="223"/>
    </row>
    <row r="17" spans="1:29" s="7" customFormat="1" ht="12">
      <c r="A17" s="34" t="s">
        <v>2</v>
      </c>
      <c r="B17" s="35" t="s">
        <v>1</v>
      </c>
      <c r="C17" s="34" t="s">
        <v>2</v>
      </c>
      <c r="D17" s="35" t="s">
        <v>1</v>
      </c>
      <c r="E17" s="37" t="s">
        <v>2</v>
      </c>
      <c r="F17" s="37" t="s">
        <v>315</v>
      </c>
      <c r="G17" s="36" t="s">
        <v>841</v>
      </c>
      <c r="H17" s="36" t="s">
        <v>5003</v>
      </c>
      <c r="I17" s="18">
        <v>3</v>
      </c>
      <c r="J17" s="43"/>
      <c r="K17" s="19">
        <v>9</v>
      </c>
      <c r="L17" s="19"/>
      <c r="M17" s="19"/>
      <c r="N17" s="19"/>
      <c r="O17" s="19"/>
      <c r="P17" s="19"/>
      <c r="Q17" s="19">
        <v>5</v>
      </c>
      <c r="R17" s="19"/>
      <c r="S17" s="19"/>
      <c r="T17" s="19"/>
      <c r="U17" s="19"/>
      <c r="V17" s="19">
        <v>13</v>
      </c>
      <c r="W17" s="19"/>
      <c r="X17" s="87">
        <v>1</v>
      </c>
      <c r="Y17" s="19" t="s">
        <v>88</v>
      </c>
      <c r="Z17" s="52"/>
      <c r="AA17" s="52"/>
      <c r="AB17" s="52"/>
      <c r="AC17" s="223"/>
    </row>
    <row r="18" spans="1:29" s="7" customFormat="1" ht="12">
      <c r="A18" s="34" t="s">
        <v>2</v>
      </c>
      <c r="B18" s="35" t="s">
        <v>2</v>
      </c>
      <c r="C18" s="34" t="s">
        <v>2</v>
      </c>
      <c r="D18" s="35" t="s">
        <v>2</v>
      </c>
      <c r="E18" s="37" t="s">
        <v>2</v>
      </c>
      <c r="F18" s="37" t="s">
        <v>316</v>
      </c>
      <c r="G18" s="36" t="s">
        <v>842</v>
      </c>
      <c r="H18" s="36" t="s">
        <v>5003</v>
      </c>
      <c r="I18" s="18">
        <v>3</v>
      </c>
      <c r="J18" s="43"/>
      <c r="K18" s="19">
        <v>9</v>
      </c>
      <c r="L18" s="19"/>
      <c r="M18" s="19"/>
      <c r="N18" s="19"/>
      <c r="O18" s="19"/>
      <c r="P18" s="19"/>
      <c r="Q18" s="19"/>
      <c r="R18" s="19">
        <v>5</v>
      </c>
      <c r="S18" s="19"/>
      <c r="T18" s="19"/>
      <c r="U18" s="19"/>
      <c r="V18" s="19">
        <v>13</v>
      </c>
      <c r="W18" s="19"/>
      <c r="X18" s="87">
        <v>1</v>
      </c>
      <c r="Y18" s="19" t="s">
        <v>88</v>
      </c>
      <c r="Z18" s="52"/>
      <c r="AA18" s="52"/>
      <c r="AB18" s="52"/>
      <c r="AC18" s="223"/>
    </row>
    <row r="19" spans="1:29" s="7" customFormat="1" ht="24">
      <c r="A19" s="38">
        <v>4</v>
      </c>
      <c r="B19" s="39" t="s">
        <v>0</v>
      </c>
      <c r="C19" s="38">
        <v>4</v>
      </c>
      <c r="D19" s="39" t="s">
        <v>0</v>
      </c>
      <c r="E19" s="40" t="s">
        <v>3</v>
      </c>
      <c r="F19" s="40" t="s">
        <v>317</v>
      </c>
      <c r="G19" s="36" t="s">
        <v>840</v>
      </c>
      <c r="H19" s="36" t="s">
        <v>5003</v>
      </c>
      <c r="I19" s="18">
        <v>3</v>
      </c>
      <c r="J19" s="43"/>
      <c r="K19" s="19">
        <v>9</v>
      </c>
      <c r="L19" s="19"/>
      <c r="M19" s="19"/>
      <c r="N19" s="19"/>
      <c r="O19" s="19"/>
      <c r="P19" s="19">
        <v>11</v>
      </c>
      <c r="Q19" s="19"/>
      <c r="R19" s="19"/>
      <c r="S19" s="19"/>
      <c r="T19" s="19"/>
      <c r="U19" s="19"/>
      <c r="V19" s="19"/>
      <c r="W19" s="19">
        <v>15</v>
      </c>
      <c r="X19" s="87">
        <v>1</v>
      </c>
      <c r="Y19" s="19" t="s">
        <v>88</v>
      </c>
      <c r="Z19" s="52"/>
      <c r="AA19" s="52"/>
      <c r="AB19" s="52"/>
      <c r="AC19" s="223"/>
    </row>
    <row r="20" spans="1:29" s="7" customFormat="1" ht="12">
      <c r="A20" s="38">
        <v>4</v>
      </c>
      <c r="B20" s="39" t="s">
        <v>1</v>
      </c>
      <c r="C20" s="38">
        <v>4</v>
      </c>
      <c r="D20" s="39" t="s">
        <v>1</v>
      </c>
      <c r="E20" s="40" t="s">
        <v>3</v>
      </c>
      <c r="F20" s="40" t="s">
        <v>318</v>
      </c>
      <c r="G20" s="36" t="s">
        <v>841</v>
      </c>
      <c r="H20" s="36" t="s">
        <v>5003</v>
      </c>
      <c r="I20" s="18">
        <v>3</v>
      </c>
      <c r="J20" s="43"/>
      <c r="K20" s="19">
        <v>9</v>
      </c>
      <c r="L20" s="19"/>
      <c r="M20" s="19"/>
      <c r="N20" s="19"/>
      <c r="O20" s="19"/>
      <c r="P20" s="19"/>
      <c r="Q20" s="19">
        <v>5</v>
      </c>
      <c r="R20" s="19"/>
      <c r="S20" s="19"/>
      <c r="T20" s="19"/>
      <c r="U20" s="19"/>
      <c r="V20" s="19"/>
      <c r="W20" s="19">
        <v>15</v>
      </c>
      <c r="X20" s="87">
        <v>1</v>
      </c>
      <c r="Y20" s="19" t="s">
        <v>88</v>
      </c>
      <c r="Z20" s="52"/>
      <c r="AA20" s="52"/>
      <c r="AB20" s="52"/>
      <c r="AC20" s="223"/>
    </row>
    <row r="21" spans="1:29" s="7" customFormat="1" ht="12">
      <c r="A21" s="38">
        <v>4</v>
      </c>
      <c r="B21" s="39" t="s">
        <v>2</v>
      </c>
      <c r="C21" s="38">
        <v>4</v>
      </c>
      <c r="D21" s="39" t="s">
        <v>2</v>
      </c>
      <c r="E21" s="40" t="s">
        <v>3</v>
      </c>
      <c r="F21" s="40" t="s">
        <v>319</v>
      </c>
      <c r="G21" s="36" t="s">
        <v>842</v>
      </c>
      <c r="H21" s="36" t="s">
        <v>5003</v>
      </c>
      <c r="I21" s="18">
        <v>3</v>
      </c>
      <c r="J21" s="43"/>
      <c r="K21" s="19">
        <v>9</v>
      </c>
      <c r="L21" s="19"/>
      <c r="M21" s="19"/>
      <c r="N21" s="19"/>
      <c r="O21" s="19"/>
      <c r="P21" s="19"/>
      <c r="Q21" s="19"/>
      <c r="R21" s="19">
        <v>5</v>
      </c>
      <c r="S21" s="19"/>
      <c r="T21" s="19"/>
      <c r="U21" s="19"/>
      <c r="V21" s="19"/>
      <c r="W21" s="19">
        <v>15</v>
      </c>
      <c r="X21" s="87">
        <v>1</v>
      </c>
      <c r="Y21" s="19" t="s">
        <v>88</v>
      </c>
      <c r="Z21" s="52"/>
      <c r="AA21" s="52"/>
      <c r="AB21" s="52"/>
      <c r="AC21" s="223"/>
    </row>
    <row r="22" spans="1:29" s="7" customFormat="1" ht="24">
      <c r="A22" s="38">
        <v>5</v>
      </c>
      <c r="B22" s="39" t="s">
        <v>6</v>
      </c>
      <c r="C22" s="38">
        <v>5</v>
      </c>
      <c r="D22" s="39" t="s">
        <v>6</v>
      </c>
      <c r="E22" s="40" t="s">
        <v>4</v>
      </c>
      <c r="F22" s="40" t="s">
        <v>320</v>
      </c>
      <c r="G22" s="36" t="s">
        <v>840</v>
      </c>
      <c r="H22" s="36" t="s">
        <v>5003</v>
      </c>
      <c r="I22" s="18">
        <v>3</v>
      </c>
      <c r="J22" s="43"/>
      <c r="K22" s="19">
        <v>9</v>
      </c>
      <c r="L22" s="19">
        <v>16</v>
      </c>
      <c r="M22" s="19"/>
      <c r="N22" s="19"/>
      <c r="O22" s="19"/>
      <c r="P22" s="19"/>
      <c r="Q22" s="19"/>
      <c r="R22" s="19"/>
      <c r="S22" s="19">
        <v>5</v>
      </c>
      <c r="T22" s="19"/>
      <c r="U22" s="19"/>
      <c r="V22" s="19"/>
      <c r="W22" s="19"/>
      <c r="X22" s="87">
        <v>1</v>
      </c>
      <c r="Y22" s="19" t="s">
        <v>88</v>
      </c>
      <c r="Z22" s="52"/>
      <c r="AA22" s="52"/>
      <c r="AB22" s="52"/>
      <c r="AC22" s="223"/>
    </row>
    <row r="23" spans="1:29" s="7" customFormat="1" ht="24">
      <c r="A23" s="38">
        <v>6</v>
      </c>
      <c r="B23" s="39" t="s">
        <v>6</v>
      </c>
      <c r="C23" s="38">
        <v>6</v>
      </c>
      <c r="D23" s="39" t="s">
        <v>6</v>
      </c>
      <c r="E23" s="40" t="s">
        <v>5</v>
      </c>
      <c r="F23" s="40" t="s">
        <v>321</v>
      </c>
      <c r="G23" s="36" t="s">
        <v>840</v>
      </c>
      <c r="H23" s="36" t="s">
        <v>5003</v>
      </c>
      <c r="I23" s="18">
        <v>3</v>
      </c>
      <c r="J23" s="43"/>
      <c r="K23" s="19">
        <v>9</v>
      </c>
      <c r="L23" s="19">
        <v>36</v>
      </c>
      <c r="M23" s="19"/>
      <c r="N23" s="19"/>
      <c r="O23" s="19"/>
      <c r="P23" s="19"/>
      <c r="Q23" s="19"/>
      <c r="R23" s="19"/>
      <c r="S23" s="19"/>
      <c r="T23" s="19">
        <v>6</v>
      </c>
      <c r="U23" s="19"/>
      <c r="V23" s="19"/>
      <c r="W23" s="19"/>
      <c r="X23" s="87">
        <v>1</v>
      </c>
      <c r="Y23" s="19" t="s">
        <v>88</v>
      </c>
      <c r="Z23" s="52"/>
      <c r="AA23" s="52"/>
      <c r="AB23" s="52"/>
      <c r="AC23" s="223"/>
    </row>
    <row r="24" spans="1:29" s="7" customFormat="1" ht="12">
      <c r="A24" s="38">
        <v>7</v>
      </c>
      <c r="B24" s="39" t="s">
        <v>0</v>
      </c>
      <c r="C24" s="38">
        <v>7</v>
      </c>
      <c r="D24" s="39" t="s">
        <v>0</v>
      </c>
      <c r="E24" s="40" t="s">
        <v>7</v>
      </c>
      <c r="F24" s="40" t="s">
        <v>322</v>
      </c>
      <c r="G24" s="36" t="s">
        <v>841</v>
      </c>
      <c r="H24" s="36" t="s">
        <v>5003</v>
      </c>
      <c r="I24" s="18">
        <v>3</v>
      </c>
      <c r="J24" s="43"/>
      <c r="K24" s="19"/>
      <c r="L24" s="19">
        <v>16</v>
      </c>
      <c r="M24" s="19"/>
      <c r="N24" s="19"/>
      <c r="O24" s="19"/>
      <c r="P24" s="19">
        <v>6</v>
      </c>
      <c r="Q24" s="19"/>
      <c r="R24" s="19"/>
      <c r="S24" s="19">
        <v>3</v>
      </c>
      <c r="T24" s="19"/>
      <c r="U24" s="19"/>
      <c r="V24" s="19"/>
      <c r="W24" s="19"/>
      <c r="X24" s="87">
        <v>1</v>
      </c>
      <c r="Y24" s="19" t="s">
        <v>88</v>
      </c>
      <c r="Z24" s="52"/>
      <c r="AA24" s="52"/>
      <c r="AB24" s="52"/>
      <c r="AC24" s="223"/>
    </row>
    <row r="25" spans="1:29" s="10" customFormat="1" ht="12">
      <c r="A25" s="38">
        <v>7</v>
      </c>
      <c r="B25" s="39" t="s">
        <v>1</v>
      </c>
      <c r="C25" s="38">
        <v>7</v>
      </c>
      <c r="D25" s="39" t="s">
        <v>1</v>
      </c>
      <c r="E25" s="40" t="s">
        <v>7</v>
      </c>
      <c r="F25" s="40" t="s">
        <v>323</v>
      </c>
      <c r="G25" s="36" t="s">
        <v>841</v>
      </c>
      <c r="H25" s="36" t="s">
        <v>5003</v>
      </c>
      <c r="I25" s="18">
        <v>3</v>
      </c>
      <c r="J25" s="43"/>
      <c r="K25" s="19"/>
      <c r="L25" s="19">
        <v>16</v>
      </c>
      <c r="M25" s="19"/>
      <c r="N25" s="19"/>
      <c r="O25" s="19"/>
      <c r="P25" s="19"/>
      <c r="Q25" s="19">
        <v>5</v>
      </c>
      <c r="R25" s="19"/>
      <c r="S25" s="19">
        <v>3</v>
      </c>
      <c r="T25" s="19"/>
      <c r="U25" s="19"/>
      <c r="V25" s="19"/>
      <c r="W25" s="19"/>
      <c r="X25" s="87">
        <v>1</v>
      </c>
      <c r="Y25" s="19" t="s">
        <v>88</v>
      </c>
      <c r="Z25" s="52"/>
      <c r="AA25" s="52"/>
      <c r="AB25" s="52"/>
      <c r="AC25" s="223"/>
    </row>
    <row r="26" spans="1:29" s="10" customFormat="1" ht="12">
      <c r="A26" s="38">
        <v>7</v>
      </c>
      <c r="B26" s="39" t="s">
        <v>2</v>
      </c>
      <c r="C26" s="38">
        <v>7</v>
      </c>
      <c r="D26" s="39" t="s">
        <v>2</v>
      </c>
      <c r="E26" s="40" t="s">
        <v>7</v>
      </c>
      <c r="F26" s="40" t="s">
        <v>324</v>
      </c>
      <c r="G26" s="36" t="s">
        <v>842</v>
      </c>
      <c r="H26" s="36" t="s">
        <v>5003</v>
      </c>
      <c r="I26" s="18">
        <v>3</v>
      </c>
      <c r="J26" s="43"/>
      <c r="K26" s="19"/>
      <c r="L26" s="19">
        <v>16</v>
      </c>
      <c r="M26" s="19"/>
      <c r="N26" s="19"/>
      <c r="O26" s="19"/>
      <c r="P26" s="19">
        <v>4</v>
      </c>
      <c r="Q26" s="19"/>
      <c r="R26" s="19"/>
      <c r="S26" s="19" t="s">
        <v>50</v>
      </c>
      <c r="T26" s="19"/>
      <c r="U26" s="19"/>
      <c r="V26" s="19"/>
      <c r="W26" s="19"/>
      <c r="X26" s="87">
        <v>1</v>
      </c>
      <c r="Y26" s="19" t="s">
        <v>88</v>
      </c>
      <c r="Z26" s="52"/>
      <c r="AA26" s="52"/>
      <c r="AB26" s="52"/>
      <c r="AC26" s="223"/>
    </row>
    <row r="27" spans="1:29" s="10" customFormat="1" ht="12">
      <c r="A27" s="38">
        <v>7</v>
      </c>
      <c r="B27" s="39" t="s">
        <v>3</v>
      </c>
      <c r="C27" s="38">
        <v>7</v>
      </c>
      <c r="D27" s="39" t="s">
        <v>3</v>
      </c>
      <c r="E27" s="40" t="s">
        <v>7</v>
      </c>
      <c r="F27" s="40" t="s">
        <v>325</v>
      </c>
      <c r="G27" s="36" t="s">
        <v>842</v>
      </c>
      <c r="H27" s="36" t="s">
        <v>5003</v>
      </c>
      <c r="I27" s="18">
        <v>3</v>
      </c>
      <c r="J27" s="43"/>
      <c r="K27" s="19"/>
      <c r="L27" s="19">
        <v>16</v>
      </c>
      <c r="M27" s="19"/>
      <c r="N27" s="19"/>
      <c r="O27" s="19"/>
      <c r="P27" s="19"/>
      <c r="Q27" s="19"/>
      <c r="R27" s="19">
        <v>5</v>
      </c>
      <c r="S27" s="19" t="s">
        <v>50</v>
      </c>
      <c r="T27" s="19"/>
      <c r="U27" s="19"/>
      <c r="V27" s="19"/>
      <c r="W27" s="19"/>
      <c r="X27" s="87">
        <v>1</v>
      </c>
      <c r="Y27" s="19" t="s">
        <v>88</v>
      </c>
      <c r="Z27" s="52"/>
      <c r="AA27" s="52"/>
      <c r="AB27" s="52"/>
      <c r="AC27" s="223"/>
    </row>
    <row r="28" spans="1:29" s="10" customFormat="1" ht="24">
      <c r="A28" s="38">
        <v>8</v>
      </c>
      <c r="B28" s="39" t="s">
        <v>6</v>
      </c>
      <c r="C28" s="38">
        <v>8</v>
      </c>
      <c r="D28" s="39" t="s">
        <v>6</v>
      </c>
      <c r="E28" s="40" t="s">
        <v>9</v>
      </c>
      <c r="F28" s="40" t="s">
        <v>326</v>
      </c>
      <c r="G28" s="36" t="s">
        <v>840</v>
      </c>
      <c r="H28" s="36" t="s">
        <v>5003</v>
      </c>
      <c r="I28" s="18">
        <v>3</v>
      </c>
      <c r="J28" s="43"/>
      <c r="K28" s="19"/>
      <c r="L28" s="19">
        <v>16</v>
      </c>
      <c r="M28" s="19"/>
      <c r="N28" s="19">
        <v>27</v>
      </c>
      <c r="O28" s="19"/>
      <c r="P28" s="19"/>
      <c r="Q28" s="19"/>
      <c r="R28" s="19"/>
      <c r="S28" s="19">
        <v>5</v>
      </c>
      <c r="T28" s="19"/>
      <c r="U28" s="19"/>
      <c r="V28" s="19"/>
      <c r="W28" s="19"/>
      <c r="X28" s="87">
        <v>1</v>
      </c>
      <c r="Y28" s="19" t="s">
        <v>88</v>
      </c>
      <c r="Z28" s="52"/>
      <c r="AA28" s="52"/>
      <c r="AB28" s="52"/>
      <c r="AC28" s="223"/>
    </row>
    <row r="29" spans="1:29" s="10" customFormat="1" ht="24">
      <c r="A29" s="38">
        <v>9</v>
      </c>
      <c r="B29" s="39" t="s">
        <v>6</v>
      </c>
      <c r="C29" s="38">
        <v>9</v>
      </c>
      <c r="D29" s="39" t="s">
        <v>6</v>
      </c>
      <c r="E29" s="40" t="s">
        <v>10</v>
      </c>
      <c r="F29" s="40" t="s">
        <v>327</v>
      </c>
      <c r="G29" s="36" t="s">
        <v>840</v>
      </c>
      <c r="H29" s="36" t="s">
        <v>5003</v>
      </c>
      <c r="I29" s="18">
        <v>3</v>
      </c>
      <c r="J29" s="43"/>
      <c r="K29" s="19">
        <v>9</v>
      </c>
      <c r="L29" s="19">
        <v>16</v>
      </c>
      <c r="M29" s="19"/>
      <c r="N29" s="19"/>
      <c r="O29" s="19"/>
      <c r="P29" s="19">
        <v>3</v>
      </c>
      <c r="Q29" s="19"/>
      <c r="R29" s="19"/>
      <c r="S29" s="19"/>
      <c r="T29" s="19"/>
      <c r="U29" s="19">
        <v>24</v>
      </c>
      <c r="V29" s="19"/>
      <c r="W29" s="19"/>
      <c r="X29" s="87">
        <v>1</v>
      </c>
      <c r="Y29" s="19" t="s">
        <v>88</v>
      </c>
      <c r="Z29" s="52"/>
      <c r="AA29" s="52"/>
      <c r="AB29" s="52"/>
      <c r="AC29" s="223"/>
    </row>
    <row r="30" spans="1:29" s="7" customFormat="1" ht="36">
      <c r="A30" s="38">
        <v>10</v>
      </c>
      <c r="B30" s="39" t="s">
        <v>0</v>
      </c>
      <c r="C30" s="38">
        <v>10</v>
      </c>
      <c r="D30" s="39" t="s">
        <v>0</v>
      </c>
      <c r="E30" s="40" t="s">
        <v>11</v>
      </c>
      <c r="F30" s="40" t="s">
        <v>328</v>
      </c>
      <c r="G30" s="36" t="s">
        <v>843</v>
      </c>
      <c r="H30" s="36" t="s">
        <v>5003</v>
      </c>
      <c r="I30" s="18">
        <v>3</v>
      </c>
      <c r="J30" s="43"/>
      <c r="K30" s="19"/>
      <c r="L30" s="19"/>
      <c r="M30" s="19"/>
      <c r="N30" s="19">
        <v>13</v>
      </c>
      <c r="O30" s="45">
        <v>8</v>
      </c>
      <c r="P30" s="19">
        <v>11</v>
      </c>
      <c r="Q30" s="19"/>
      <c r="R30" s="19"/>
      <c r="S30" s="19"/>
      <c r="T30" s="19"/>
      <c r="U30" s="19"/>
      <c r="V30" s="19"/>
      <c r="W30" s="19"/>
      <c r="X30" s="87">
        <v>1</v>
      </c>
      <c r="Y30" s="19" t="s">
        <v>88</v>
      </c>
      <c r="Z30" s="52"/>
      <c r="AA30" s="52"/>
      <c r="AB30" s="52"/>
      <c r="AC30" s="223"/>
    </row>
    <row r="31" spans="1:29" s="7" customFormat="1" ht="36">
      <c r="A31" s="38">
        <v>10</v>
      </c>
      <c r="B31" s="39" t="s">
        <v>1</v>
      </c>
      <c r="C31" s="38">
        <v>10</v>
      </c>
      <c r="D31" s="39" t="s">
        <v>1</v>
      </c>
      <c r="E31" s="40" t="s">
        <v>11</v>
      </c>
      <c r="F31" s="40" t="s">
        <v>329</v>
      </c>
      <c r="G31" s="36" t="s">
        <v>844</v>
      </c>
      <c r="H31" s="36" t="s">
        <v>5003</v>
      </c>
      <c r="I31" s="18">
        <v>3</v>
      </c>
      <c r="J31" s="43"/>
      <c r="K31" s="19"/>
      <c r="L31" s="19"/>
      <c r="M31" s="19"/>
      <c r="N31" s="19">
        <v>13</v>
      </c>
      <c r="O31" s="45">
        <v>8</v>
      </c>
      <c r="P31" s="19"/>
      <c r="Q31" s="19">
        <v>5</v>
      </c>
      <c r="R31" s="19"/>
      <c r="S31" s="19"/>
      <c r="T31" s="19"/>
      <c r="U31" s="19"/>
      <c r="V31" s="19"/>
      <c r="W31" s="19"/>
      <c r="X31" s="87">
        <v>1</v>
      </c>
      <c r="Y31" s="19" t="s">
        <v>88</v>
      </c>
      <c r="Z31" s="52"/>
      <c r="AA31" s="52"/>
      <c r="AB31" s="52"/>
      <c r="AC31" s="223"/>
    </row>
    <row r="32" spans="1:29" s="7" customFormat="1" ht="36.5" thickBot="1">
      <c r="A32" s="80">
        <v>10</v>
      </c>
      <c r="B32" s="81" t="s">
        <v>2</v>
      </c>
      <c r="C32" s="80">
        <v>10</v>
      </c>
      <c r="D32" s="81" t="s">
        <v>2</v>
      </c>
      <c r="E32" s="82" t="s">
        <v>11</v>
      </c>
      <c r="F32" s="82" t="s">
        <v>330</v>
      </c>
      <c r="G32" s="64" t="s">
        <v>845</v>
      </c>
      <c r="H32" s="64" t="s">
        <v>5003</v>
      </c>
      <c r="I32" s="65">
        <v>3</v>
      </c>
      <c r="J32" s="67"/>
      <c r="K32" s="66"/>
      <c r="L32" s="66"/>
      <c r="M32" s="66"/>
      <c r="N32" s="123">
        <v>13</v>
      </c>
      <c r="O32" s="123">
        <v>8</v>
      </c>
      <c r="P32" s="66"/>
      <c r="Q32" s="66"/>
      <c r="R32" s="66">
        <v>5</v>
      </c>
      <c r="S32" s="66"/>
      <c r="T32" s="66"/>
      <c r="U32" s="66"/>
      <c r="V32" s="66"/>
      <c r="W32" s="66"/>
      <c r="X32" s="90">
        <v>1</v>
      </c>
      <c r="Y32" s="66" t="s">
        <v>88</v>
      </c>
      <c r="Z32" s="68"/>
      <c r="AA32" s="68"/>
      <c r="AB32" s="68"/>
      <c r="AC32" s="69"/>
    </row>
    <row r="33" s="6" customFormat="1" ht="12"/>
    <row r="34" s="6" customFormat="1" ht="12"/>
    <row r="35" s="6" customFormat="1" ht="12"/>
    <row r="36" s="6" customFormat="1" ht="12"/>
    <row r="37" s="6" customFormat="1" ht="12"/>
    <row r="38" s="6" customFormat="1" ht="12"/>
    <row r="39" s="6" customFormat="1" ht="12"/>
    <row r="40" s="6" customFormat="1" ht="12"/>
    <row r="41" s="6" customFormat="1" ht="12"/>
    <row r="42" s="6" customFormat="1" ht="12"/>
    <row r="43" s="6" customFormat="1" ht="12"/>
    <row r="44" s="6" customFormat="1" ht="12"/>
    <row r="45" s="6" customFormat="1" ht="12"/>
    <row r="46" s="6" customFormat="1" ht="12"/>
    <row r="47" s="6" customFormat="1" ht="12"/>
    <row r="4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pans="3:29" s="6" customFormat="1" ht="15" customHeight="1"/>
    <row r="82" spans="3:29">
      <c r="C82" s="6"/>
      <c r="D82" s="6"/>
      <c r="E82" s="6"/>
      <c r="F82" s="6"/>
      <c r="G82" s="6"/>
      <c r="H82" s="6"/>
      <c r="I82" s="6"/>
      <c r="J82" s="6"/>
      <c r="K82" s="6"/>
      <c r="L82" s="6"/>
      <c r="M82" s="6"/>
      <c r="N82" s="6"/>
      <c r="O82" s="6"/>
      <c r="P82" s="6"/>
      <c r="Q82" s="6"/>
      <c r="R82" s="6"/>
      <c r="S82" s="6"/>
      <c r="T82" s="6"/>
      <c r="U82" s="6"/>
      <c r="V82" s="6"/>
      <c r="W82" s="6"/>
      <c r="X82" s="6"/>
      <c r="Y82" s="6"/>
      <c r="Z82" s="6"/>
      <c r="AA82" s="6"/>
      <c r="AB82" s="6"/>
      <c r="AC82" s="6"/>
    </row>
    <row r="83" spans="3:29">
      <c r="C83" s="6"/>
      <c r="D83" s="6"/>
      <c r="E83" s="6"/>
      <c r="F83" s="6"/>
      <c r="G83" s="6"/>
      <c r="H83" s="6"/>
      <c r="I83" s="6"/>
      <c r="J83" s="6"/>
      <c r="K83" s="6"/>
      <c r="L83" s="6"/>
      <c r="M83" s="6"/>
      <c r="N83" s="6"/>
      <c r="O83" s="6"/>
      <c r="P83" s="6"/>
      <c r="Q83" s="6"/>
      <c r="R83" s="6"/>
      <c r="S83" s="6"/>
      <c r="T83" s="6"/>
      <c r="U83" s="6"/>
      <c r="V83" s="6"/>
      <c r="W83" s="6"/>
      <c r="X83" s="6"/>
      <c r="Y83" s="6"/>
      <c r="Z83" s="6"/>
      <c r="AA83" s="6"/>
      <c r="AB83" s="6"/>
      <c r="AC83" s="6"/>
    </row>
    <row r="84" spans="3:29">
      <c r="C84" s="6"/>
      <c r="D84" s="6"/>
      <c r="E84" s="6"/>
      <c r="F84" s="6"/>
      <c r="G84" s="6"/>
      <c r="H84" s="6"/>
      <c r="I84" s="6"/>
      <c r="J84" s="6"/>
      <c r="K84" s="6"/>
      <c r="L84" s="6"/>
      <c r="M84" s="6"/>
      <c r="N84" s="6"/>
      <c r="O84" s="6"/>
      <c r="P84" s="6"/>
      <c r="Q84" s="6"/>
      <c r="R84" s="6"/>
      <c r="S84" s="6"/>
      <c r="T84" s="6"/>
      <c r="U84" s="6"/>
      <c r="V84" s="6"/>
      <c r="W84" s="6"/>
      <c r="X84" s="6"/>
      <c r="Y84" s="6"/>
      <c r="Z84" s="6"/>
      <c r="AA84" s="6"/>
      <c r="AB84" s="6"/>
      <c r="AC84" s="6"/>
    </row>
    <row r="85" spans="3:29">
      <c r="C85" s="6"/>
      <c r="D85" s="6"/>
      <c r="E85" s="6"/>
      <c r="F85" s="6"/>
      <c r="G85" s="6"/>
      <c r="H85" s="6"/>
      <c r="I85" s="6"/>
      <c r="J85" s="6"/>
      <c r="K85" s="6"/>
      <c r="L85" s="6"/>
      <c r="M85" s="6"/>
      <c r="N85" s="6"/>
      <c r="O85" s="6"/>
      <c r="P85" s="6"/>
      <c r="Q85" s="6"/>
      <c r="R85" s="6"/>
      <c r="S85" s="6"/>
      <c r="T85" s="6"/>
      <c r="U85" s="6"/>
      <c r="V85" s="6"/>
      <c r="W85" s="6"/>
      <c r="X85" s="6"/>
      <c r="Y85" s="6"/>
      <c r="Z85" s="6"/>
      <c r="AA85" s="6"/>
      <c r="AB85" s="6"/>
      <c r="AC85" s="6"/>
    </row>
    <row r="86" spans="3:29">
      <c r="C86" s="6"/>
      <c r="D86" s="6"/>
      <c r="E86" s="6"/>
      <c r="F86" s="6"/>
      <c r="G86" s="6"/>
      <c r="H86" s="6"/>
      <c r="I86" s="6"/>
      <c r="J86" s="6"/>
      <c r="K86" s="6"/>
      <c r="L86" s="6"/>
      <c r="M86" s="6"/>
      <c r="N86" s="6"/>
      <c r="O86" s="6"/>
      <c r="P86" s="6"/>
      <c r="Q86" s="6"/>
      <c r="R86" s="6"/>
      <c r="S86" s="6"/>
      <c r="T86" s="6"/>
      <c r="U86" s="6"/>
      <c r="V86" s="6"/>
      <c r="W86" s="6"/>
      <c r="X86" s="6"/>
      <c r="Y86" s="6"/>
      <c r="Z86" s="6"/>
      <c r="AA86" s="6"/>
      <c r="AB86" s="6"/>
      <c r="AC86" s="6"/>
    </row>
    <row r="87" spans="3:29">
      <c r="C87" s="6"/>
      <c r="D87" s="6"/>
      <c r="E87" s="6"/>
      <c r="F87" s="6"/>
      <c r="G87" s="6"/>
      <c r="H87" s="6"/>
      <c r="I87" s="6"/>
      <c r="J87" s="6"/>
      <c r="K87" s="6"/>
      <c r="L87" s="6"/>
      <c r="M87" s="6"/>
      <c r="N87" s="6"/>
      <c r="O87" s="6"/>
      <c r="P87" s="6"/>
      <c r="Q87" s="6"/>
      <c r="R87" s="6"/>
      <c r="S87" s="6"/>
      <c r="T87" s="6"/>
      <c r="U87" s="6"/>
      <c r="V87" s="6"/>
      <c r="W87" s="6"/>
      <c r="X87" s="6"/>
      <c r="Y87" s="6"/>
      <c r="Z87" s="6"/>
      <c r="AA87" s="6"/>
      <c r="AB87" s="6"/>
      <c r="AC87" s="6"/>
    </row>
    <row r="88" spans="3:29">
      <c r="C88" s="6"/>
      <c r="D88" s="6"/>
      <c r="E88" s="6"/>
      <c r="F88" s="6"/>
      <c r="G88" s="6"/>
      <c r="H88" s="6"/>
      <c r="I88" s="6"/>
      <c r="J88" s="6"/>
      <c r="K88" s="6"/>
      <c r="L88" s="6"/>
      <c r="M88" s="6"/>
      <c r="N88" s="6"/>
      <c r="O88" s="6"/>
      <c r="P88" s="6"/>
      <c r="Q88" s="6"/>
      <c r="R88" s="6"/>
      <c r="S88" s="6"/>
      <c r="T88" s="6"/>
      <c r="U88" s="6"/>
      <c r="V88" s="6"/>
      <c r="W88" s="6"/>
      <c r="X88" s="6"/>
      <c r="Y88" s="6"/>
      <c r="Z88" s="6"/>
      <c r="AA88" s="6"/>
      <c r="AB88" s="6"/>
      <c r="AC88" s="6"/>
    </row>
    <row r="89" spans="3:29">
      <c r="C89" s="6"/>
      <c r="D89" s="6"/>
      <c r="E89" s="6"/>
      <c r="F89" s="6"/>
      <c r="G89" s="6"/>
      <c r="H89" s="6"/>
      <c r="I89" s="6"/>
      <c r="J89" s="6"/>
      <c r="K89" s="6"/>
      <c r="L89" s="6"/>
      <c r="M89" s="6"/>
      <c r="N89" s="6"/>
      <c r="O89" s="6"/>
      <c r="P89" s="6"/>
      <c r="Q89" s="6"/>
      <c r="R89" s="6"/>
      <c r="S89" s="6"/>
      <c r="T89" s="6"/>
      <c r="U89" s="6"/>
      <c r="V89" s="6"/>
      <c r="W89" s="6"/>
      <c r="X89" s="6"/>
      <c r="Y89" s="6"/>
      <c r="Z89" s="6"/>
      <c r="AA89" s="6"/>
      <c r="AB89" s="6"/>
      <c r="AC89" s="6"/>
    </row>
    <row r="90" spans="3:29">
      <c r="C90" s="6"/>
      <c r="D90" s="6"/>
      <c r="E90" s="6"/>
      <c r="F90" s="6"/>
      <c r="G90" s="6"/>
      <c r="H90" s="6"/>
      <c r="I90" s="6"/>
      <c r="J90" s="6"/>
      <c r="K90" s="6"/>
      <c r="L90" s="6"/>
      <c r="M90" s="6"/>
      <c r="N90" s="6"/>
      <c r="O90" s="6"/>
      <c r="P90" s="6"/>
      <c r="Q90" s="6"/>
      <c r="R90" s="6"/>
      <c r="S90" s="6"/>
      <c r="T90" s="6"/>
      <c r="U90" s="6"/>
      <c r="V90" s="6"/>
      <c r="W90" s="6"/>
      <c r="X90" s="6"/>
      <c r="Y90" s="6"/>
      <c r="Z90" s="6"/>
      <c r="AA90" s="6"/>
      <c r="AB90" s="6"/>
      <c r="AC90" s="6"/>
    </row>
    <row r="91" spans="3:29">
      <c r="C91" s="6"/>
      <c r="D91" s="6"/>
      <c r="E91" s="6"/>
      <c r="F91" s="6"/>
      <c r="G91" s="6"/>
      <c r="H91" s="6"/>
      <c r="I91" s="6"/>
      <c r="J91" s="6"/>
      <c r="K91" s="6"/>
      <c r="L91" s="6"/>
      <c r="M91" s="6"/>
      <c r="N91" s="6"/>
      <c r="O91" s="6"/>
      <c r="P91" s="6"/>
      <c r="Q91" s="6"/>
      <c r="R91" s="6"/>
      <c r="S91" s="6"/>
      <c r="T91" s="6"/>
      <c r="U91" s="6"/>
      <c r="V91" s="6"/>
      <c r="W91" s="6"/>
      <c r="X91" s="6"/>
      <c r="Y91" s="6"/>
      <c r="Z91" s="6"/>
      <c r="AA91" s="6"/>
      <c r="AB91" s="6"/>
      <c r="AC91" s="6"/>
    </row>
    <row r="92" spans="3:29">
      <c r="C92" s="6"/>
      <c r="D92" s="6"/>
      <c r="E92" s="6"/>
      <c r="F92" s="6"/>
      <c r="G92" s="6"/>
      <c r="H92" s="6"/>
      <c r="I92" s="6"/>
      <c r="J92" s="6"/>
      <c r="K92" s="6"/>
      <c r="L92" s="6"/>
      <c r="M92" s="6"/>
      <c r="N92" s="6"/>
      <c r="O92" s="6"/>
      <c r="P92" s="6"/>
      <c r="Q92" s="6"/>
      <c r="R92" s="6"/>
      <c r="S92" s="6"/>
      <c r="T92" s="6"/>
      <c r="U92" s="6"/>
      <c r="V92" s="6"/>
      <c r="W92" s="6"/>
      <c r="X92" s="6"/>
      <c r="Y92" s="6"/>
      <c r="Z92" s="6"/>
      <c r="AA92" s="6"/>
      <c r="AB92" s="6"/>
      <c r="AC92" s="6"/>
    </row>
    <row r="93" spans="3:29">
      <c r="C93" s="6"/>
      <c r="D93" s="6"/>
      <c r="E93" s="6"/>
      <c r="F93" s="6"/>
      <c r="G93" s="6"/>
      <c r="H93" s="6"/>
      <c r="I93" s="6"/>
      <c r="J93" s="6"/>
      <c r="K93" s="6"/>
      <c r="L93" s="6"/>
      <c r="M93" s="6"/>
      <c r="N93" s="6"/>
      <c r="O93" s="6"/>
      <c r="P93" s="6"/>
      <c r="Q93" s="6"/>
      <c r="R93" s="6"/>
      <c r="S93" s="6"/>
      <c r="T93" s="6"/>
      <c r="U93" s="6"/>
      <c r="V93" s="6"/>
      <c r="W93" s="6"/>
      <c r="X93" s="6"/>
      <c r="Y93" s="6"/>
      <c r="Z93" s="6"/>
      <c r="AA93" s="6"/>
      <c r="AB93" s="6"/>
      <c r="AC93" s="6"/>
    </row>
    <row r="94" spans="3:29">
      <c r="C94" s="6"/>
      <c r="D94" s="6"/>
      <c r="E94" s="6"/>
      <c r="F94" s="6"/>
      <c r="G94" s="6"/>
      <c r="H94" s="6"/>
      <c r="I94" s="6"/>
      <c r="J94" s="6"/>
      <c r="K94" s="6"/>
      <c r="L94" s="6"/>
      <c r="M94" s="6"/>
      <c r="N94" s="6"/>
      <c r="O94" s="6"/>
      <c r="P94" s="6"/>
      <c r="Q94" s="6"/>
      <c r="R94" s="6"/>
      <c r="S94" s="6"/>
      <c r="T94" s="6"/>
      <c r="U94" s="6"/>
      <c r="V94" s="6"/>
      <c r="W94" s="6"/>
      <c r="X94" s="6"/>
      <c r="Y94" s="6"/>
      <c r="Z94" s="6"/>
      <c r="AA94" s="6"/>
      <c r="AB94" s="6"/>
      <c r="AC94" s="6"/>
    </row>
    <row r="95" spans="3:29">
      <c r="C95" s="6"/>
      <c r="D95" s="6"/>
      <c r="E95" s="6"/>
      <c r="F95" s="6"/>
      <c r="G95" s="6"/>
      <c r="H95" s="6"/>
      <c r="I95" s="6"/>
      <c r="J95" s="6"/>
      <c r="K95" s="6"/>
      <c r="L95" s="6"/>
      <c r="M95" s="6"/>
      <c r="N95" s="6"/>
      <c r="O95" s="6"/>
      <c r="P95" s="6"/>
      <c r="Q95" s="6"/>
      <c r="R95" s="6"/>
      <c r="S95" s="6"/>
      <c r="T95" s="6"/>
      <c r="U95" s="6"/>
      <c r="V95" s="6"/>
      <c r="W95" s="6"/>
      <c r="X95" s="6"/>
      <c r="Y95" s="6"/>
      <c r="Z95" s="6"/>
      <c r="AA95" s="6"/>
      <c r="AB95" s="6"/>
      <c r="AC95" s="6"/>
    </row>
    <row r="96" spans="3:29">
      <c r="C96" s="6"/>
      <c r="D96" s="6"/>
      <c r="E96" s="6"/>
      <c r="F96" s="6"/>
      <c r="G96" s="6"/>
      <c r="H96" s="6"/>
      <c r="I96" s="6"/>
      <c r="J96" s="6"/>
      <c r="K96" s="6"/>
      <c r="L96" s="6"/>
      <c r="M96" s="6"/>
      <c r="N96" s="6"/>
      <c r="O96" s="6"/>
      <c r="P96" s="6"/>
      <c r="Q96" s="6"/>
      <c r="R96" s="6"/>
      <c r="S96" s="6"/>
      <c r="T96" s="6"/>
      <c r="U96" s="6"/>
      <c r="V96" s="6"/>
      <c r="W96" s="6"/>
      <c r="X96" s="6"/>
      <c r="Y96" s="6"/>
      <c r="Z96" s="6"/>
      <c r="AA96" s="6"/>
      <c r="AB96" s="6"/>
      <c r="AC96" s="6"/>
    </row>
    <row r="97" spans="3:29">
      <c r="C97" s="6"/>
      <c r="D97" s="6"/>
      <c r="E97" s="6"/>
      <c r="F97" s="6"/>
      <c r="G97" s="6"/>
      <c r="H97" s="6"/>
      <c r="I97" s="6"/>
      <c r="J97" s="6"/>
      <c r="K97" s="6"/>
      <c r="L97" s="6"/>
      <c r="M97" s="6"/>
      <c r="N97" s="6"/>
      <c r="O97" s="6"/>
      <c r="P97" s="6"/>
      <c r="Q97" s="6"/>
      <c r="R97" s="6"/>
      <c r="S97" s="6"/>
      <c r="T97" s="6"/>
      <c r="U97" s="6"/>
      <c r="V97" s="6"/>
      <c r="W97" s="6"/>
      <c r="X97" s="6"/>
      <c r="Y97" s="6"/>
      <c r="Z97" s="6"/>
      <c r="AA97" s="6"/>
      <c r="AB97" s="6"/>
      <c r="AC97" s="6"/>
    </row>
    <row r="98" spans="3:29">
      <c r="C98" s="6"/>
      <c r="D98" s="6"/>
      <c r="E98" s="6"/>
      <c r="F98" s="6"/>
      <c r="G98" s="6"/>
      <c r="H98" s="6"/>
      <c r="I98" s="6"/>
      <c r="J98" s="6"/>
      <c r="K98" s="6"/>
      <c r="L98" s="6"/>
      <c r="M98" s="6"/>
      <c r="N98" s="6"/>
      <c r="O98" s="6"/>
      <c r="P98" s="6"/>
      <c r="Q98" s="6"/>
      <c r="R98" s="6"/>
      <c r="S98" s="6"/>
      <c r="T98" s="6"/>
      <c r="U98" s="6"/>
      <c r="V98" s="6"/>
      <c r="W98" s="6"/>
      <c r="X98" s="6"/>
      <c r="Y98" s="6"/>
      <c r="Z98" s="6"/>
      <c r="AA98" s="6"/>
      <c r="AB98" s="6"/>
      <c r="AC98" s="6"/>
    </row>
    <row r="99" spans="3:29">
      <c r="C99" s="6"/>
      <c r="D99" s="6"/>
      <c r="E99" s="6"/>
      <c r="F99" s="6"/>
      <c r="G99" s="6"/>
      <c r="H99" s="6"/>
      <c r="I99" s="6"/>
      <c r="J99" s="6"/>
      <c r="K99" s="6"/>
      <c r="L99" s="6"/>
      <c r="M99" s="6"/>
      <c r="N99" s="6"/>
      <c r="O99" s="6"/>
      <c r="P99" s="6"/>
      <c r="Q99" s="6"/>
      <c r="R99" s="6"/>
      <c r="S99" s="6"/>
      <c r="T99" s="6"/>
      <c r="U99" s="6"/>
      <c r="V99" s="6"/>
      <c r="W99" s="6"/>
      <c r="X99" s="6"/>
      <c r="Y99" s="6"/>
      <c r="Z99" s="6"/>
      <c r="AA99" s="6"/>
      <c r="AB99" s="6"/>
      <c r="AC99" s="6"/>
    </row>
    <row r="100" spans="3:29">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row>
    <row r="101" spans="3:29">
      <c r="C101" s="3"/>
      <c r="D101" s="3"/>
      <c r="E101" s="3"/>
      <c r="F101" s="3"/>
      <c r="G101" s="3"/>
      <c r="H101" s="3"/>
    </row>
    <row r="102" spans="3:29">
      <c r="C102" s="3"/>
      <c r="D102" s="3"/>
      <c r="E102" s="3"/>
      <c r="F102" s="3"/>
      <c r="G102" s="3"/>
      <c r="H102" s="3"/>
    </row>
    <row r="103" spans="3:29">
      <c r="C103" s="3"/>
      <c r="D103" s="3"/>
      <c r="E103" s="3"/>
      <c r="F103" s="3"/>
      <c r="G103" s="3"/>
      <c r="H103" s="3"/>
    </row>
    <row r="104" spans="3:29">
      <c r="C104" s="3"/>
      <c r="D104" s="3"/>
      <c r="E104" s="3"/>
      <c r="F104" s="3"/>
      <c r="G104" s="3"/>
      <c r="H104" s="3"/>
    </row>
    <row r="105" spans="3:29">
      <c r="C105" s="3"/>
      <c r="D105" s="3"/>
      <c r="E105" s="3"/>
      <c r="F105" s="3"/>
      <c r="G105" s="3"/>
      <c r="H105" s="3"/>
    </row>
    <row r="106" spans="3:29">
      <c r="C106" s="3"/>
      <c r="D106" s="3"/>
      <c r="E106" s="3"/>
      <c r="F106" s="3"/>
      <c r="G106" s="3"/>
      <c r="H106" s="3"/>
    </row>
    <row r="107" spans="3:29">
      <c r="C107" s="3"/>
      <c r="D107" s="3"/>
      <c r="E107" s="3"/>
      <c r="F107" s="3"/>
      <c r="G107" s="3"/>
      <c r="H107" s="3"/>
    </row>
    <row r="108" spans="3:29">
      <c r="C108" s="3"/>
      <c r="D108" s="3"/>
      <c r="E108" s="3"/>
      <c r="F108" s="3"/>
      <c r="G108" s="3"/>
      <c r="H108" s="3"/>
    </row>
    <row r="109" spans="3:29">
      <c r="C109" s="3"/>
      <c r="D109" s="3"/>
      <c r="E109" s="3"/>
      <c r="F109" s="3"/>
      <c r="G109" s="3"/>
      <c r="H109" s="3"/>
    </row>
    <row r="110" spans="3:29">
      <c r="C110" s="3"/>
      <c r="D110" s="3"/>
      <c r="E110" s="3"/>
      <c r="F110" s="3"/>
      <c r="G110" s="3"/>
      <c r="H110" s="3"/>
    </row>
    <row r="111" spans="3:29">
      <c r="C111" s="3"/>
      <c r="D111" s="3"/>
      <c r="E111" s="3"/>
      <c r="F111" s="3"/>
      <c r="G111" s="3"/>
      <c r="H111" s="3"/>
    </row>
    <row r="112" spans="3:29">
      <c r="C112" s="3"/>
      <c r="D112" s="3"/>
      <c r="E112" s="3"/>
      <c r="F112" s="3"/>
      <c r="G112" s="3"/>
      <c r="H112" s="3"/>
    </row>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3" customFormat="1"/>
    <row r="162" s="3" customFormat="1"/>
    <row r="163" s="3" customFormat="1"/>
    <row r="164" s="3" customFormat="1"/>
    <row r="165" s="3" customFormat="1"/>
    <row r="166" s="3" customFormat="1"/>
    <row r="167" s="3" customFormat="1"/>
    <row r="168" s="3" customFormat="1"/>
    <row r="169" s="3" customFormat="1"/>
    <row r="170" s="3" customFormat="1"/>
    <row r="171" s="3" customFormat="1"/>
    <row r="172" s="3" customFormat="1"/>
    <row r="173" s="3" customFormat="1"/>
    <row r="174" s="3" customFormat="1"/>
    <row r="175" s="3" customFormat="1"/>
    <row r="176" s="3" customFormat="1"/>
    <row r="177" s="3" customFormat="1"/>
    <row r="178" s="3" customFormat="1"/>
    <row r="179" s="3" customFormat="1"/>
    <row r="180" s="3" customFormat="1"/>
    <row r="181" s="3" customFormat="1"/>
    <row r="182" s="3" customFormat="1"/>
    <row r="183" s="3" customFormat="1"/>
    <row r="184" s="3" customFormat="1"/>
    <row r="185" s="3" customFormat="1"/>
    <row r="186" s="3" customFormat="1"/>
    <row r="187" s="3" customFormat="1"/>
    <row r="188" s="3" customFormat="1"/>
    <row r="189" s="3" customFormat="1"/>
    <row r="190" s="3" customFormat="1"/>
    <row r="191" s="3" customFormat="1"/>
    <row r="192" s="3" customFormat="1"/>
    <row r="193" s="3" customFormat="1"/>
    <row r="194" s="3" customFormat="1"/>
    <row r="195" s="3" customFormat="1"/>
    <row r="196" s="3" customFormat="1"/>
    <row r="197" s="3" customFormat="1"/>
    <row r="198" s="3" customFormat="1"/>
    <row r="199" s="3" customFormat="1"/>
    <row r="200" s="3" customFormat="1"/>
    <row r="201" s="3" customFormat="1"/>
    <row r="202" s="3" customFormat="1"/>
    <row r="203" s="3" customFormat="1"/>
    <row r="204" s="3" customFormat="1"/>
    <row r="205" s="3" customFormat="1"/>
    <row r="206" s="3" customFormat="1"/>
    <row r="207" s="3" customFormat="1"/>
    <row r="208" s="3" customFormat="1"/>
    <row r="209" s="3" customFormat="1"/>
    <row r="210" s="3" customFormat="1"/>
    <row r="211" s="3" customFormat="1"/>
    <row r="212" s="3" customFormat="1"/>
    <row r="213" s="3" customFormat="1"/>
    <row r="214" s="3" customFormat="1"/>
    <row r="215" s="3" customFormat="1"/>
    <row r="216" s="3" customFormat="1"/>
    <row r="217" s="3" customFormat="1"/>
    <row r="218" s="3" customFormat="1"/>
  </sheetData>
  <autoFilter ref="A6:AC6" xr:uid="{09A15D66-6877-41CE-99AE-8020F8CEB590}"/>
  <mergeCells count="4">
    <mergeCell ref="C4:D4"/>
    <mergeCell ref="A3:E3"/>
    <mergeCell ref="A4:B4"/>
    <mergeCell ref="F3:F6"/>
  </mergeCells>
  <phoneticPr fontId="2"/>
  <pageMargins left="0.70866141732283472" right="0.70866141732283472" top="0.74803149606299213" bottom="0.74803149606299213" header="0.31496062992125984" footer="0.31496062992125984"/>
  <pageSetup paperSize="8" scale="79" pageOrder="overThenDown" orientation="landscape" cellComments="asDisplayed"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J243"/>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56" width="8.36328125" style="3" customWidth="1"/>
    <col min="57" max="62" width="5.36328125" style="3" customWidth="1"/>
    <col min="63" max="63" width="2.1796875" style="3" customWidth="1"/>
    <col min="64" max="243" width="8.7265625" style="3"/>
    <col min="244" max="245" width="4.36328125" style="3" customWidth="1"/>
    <col min="246" max="246" width="8" style="3" customWidth="1"/>
    <col min="247" max="247" width="9.6328125" style="3" customWidth="1"/>
    <col min="248" max="248" width="20.6328125" style="3" customWidth="1"/>
    <col min="249" max="249" width="6.453125" style="3" customWidth="1"/>
    <col min="250" max="253" width="7.6328125" style="3" bestFit="1" customWidth="1"/>
    <col min="254" max="254" width="9.90625" style="3" bestFit="1" customWidth="1"/>
    <col min="255" max="255" width="7.6328125" style="3" bestFit="1" customWidth="1"/>
    <col min="256" max="256" width="9.90625" style="3" bestFit="1" customWidth="1"/>
    <col min="257" max="260" width="7.6328125" style="3" bestFit="1" customWidth="1"/>
    <col min="261" max="263" width="9.90625" style="3" bestFit="1" customWidth="1"/>
    <col min="264" max="264" width="7.6328125" style="3" bestFit="1" customWidth="1"/>
    <col min="265" max="265" width="9.90625" style="3" bestFit="1" customWidth="1"/>
    <col min="266" max="266" width="7.6328125" style="3" bestFit="1" customWidth="1"/>
    <col min="267" max="268" width="9.90625" style="3" bestFit="1" customWidth="1"/>
    <col min="269" max="269" width="7.6328125" style="3" bestFit="1" customWidth="1"/>
    <col min="270" max="270" width="9.90625" style="3" bestFit="1" customWidth="1"/>
    <col min="271" max="273" width="7.6328125" style="3" bestFit="1" customWidth="1"/>
    <col min="274" max="279" width="4.36328125" style="3" customWidth="1"/>
    <col min="280" max="280" width="20.6328125" style="3" customWidth="1"/>
    <col min="281" max="499" width="8.7265625" style="3"/>
    <col min="500" max="501" width="4.36328125" style="3" customWidth="1"/>
    <col min="502" max="502" width="8" style="3" customWidth="1"/>
    <col min="503" max="503" width="9.6328125" style="3" customWidth="1"/>
    <col min="504" max="504" width="20.6328125" style="3" customWidth="1"/>
    <col min="505" max="505" width="6.453125" style="3" customWidth="1"/>
    <col min="506" max="509" width="7.6328125" style="3" bestFit="1" customWidth="1"/>
    <col min="510" max="510" width="9.90625" style="3" bestFit="1" customWidth="1"/>
    <col min="511" max="511" width="7.6328125" style="3" bestFit="1" customWidth="1"/>
    <col min="512" max="512" width="9.90625" style="3" bestFit="1" customWidth="1"/>
    <col min="513" max="516" width="7.6328125" style="3" bestFit="1" customWidth="1"/>
    <col min="517" max="519" width="9.90625" style="3" bestFit="1" customWidth="1"/>
    <col min="520" max="520" width="7.6328125" style="3" bestFit="1" customWidth="1"/>
    <col min="521" max="521" width="9.90625" style="3" bestFit="1" customWidth="1"/>
    <col min="522" max="522" width="7.6328125" style="3" bestFit="1" customWidth="1"/>
    <col min="523" max="524" width="9.90625" style="3" bestFit="1" customWidth="1"/>
    <col min="525" max="525" width="7.6328125" style="3" bestFit="1" customWidth="1"/>
    <col min="526" max="526" width="9.90625" style="3" bestFit="1" customWidth="1"/>
    <col min="527" max="529" width="7.6328125" style="3" bestFit="1" customWidth="1"/>
    <col min="530" max="535" width="4.36328125" style="3" customWidth="1"/>
    <col min="536" max="536" width="20.6328125" style="3" customWidth="1"/>
    <col min="537" max="755" width="8.7265625" style="3"/>
    <col min="756" max="757" width="4.36328125" style="3" customWidth="1"/>
    <col min="758" max="758" width="8" style="3" customWidth="1"/>
    <col min="759" max="759" width="9.6328125" style="3" customWidth="1"/>
    <col min="760" max="760" width="20.6328125" style="3" customWidth="1"/>
    <col min="761" max="761" width="6.453125" style="3" customWidth="1"/>
    <col min="762" max="765" width="7.6328125" style="3" bestFit="1" customWidth="1"/>
    <col min="766" max="766" width="9.90625" style="3" bestFit="1" customWidth="1"/>
    <col min="767" max="767" width="7.6328125" style="3" bestFit="1" customWidth="1"/>
    <col min="768" max="768" width="9.90625" style="3" bestFit="1" customWidth="1"/>
    <col min="769" max="772" width="7.6328125" style="3" bestFit="1" customWidth="1"/>
    <col min="773" max="775" width="9.90625" style="3" bestFit="1" customWidth="1"/>
    <col min="776" max="776" width="7.6328125" style="3" bestFit="1" customWidth="1"/>
    <col min="777" max="777" width="9.90625" style="3" bestFit="1" customWidth="1"/>
    <col min="778" max="778" width="7.6328125" style="3" bestFit="1" customWidth="1"/>
    <col min="779" max="780" width="9.90625" style="3" bestFit="1" customWidth="1"/>
    <col min="781" max="781" width="7.6328125" style="3" bestFit="1" customWidth="1"/>
    <col min="782" max="782" width="9.90625" style="3" bestFit="1" customWidth="1"/>
    <col min="783" max="785" width="7.6328125" style="3" bestFit="1" customWidth="1"/>
    <col min="786" max="791" width="4.36328125" style="3" customWidth="1"/>
    <col min="792" max="792" width="20.6328125" style="3" customWidth="1"/>
    <col min="793" max="1011" width="8.7265625" style="3"/>
    <col min="1012" max="1013" width="4.36328125" style="3" customWidth="1"/>
    <col min="1014" max="1014" width="8" style="3" customWidth="1"/>
    <col min="1015" max="1015" width="9.6328125" style="3" customWidth="1"/>
    <col min="1016" max="1016" width="20.6328125" style="3" customWidth="1"/>
    <col min="1017" max="1017" width="6.453125" style="3" customWidth="1"/>
    <col min="1018" max="1021" width="7.6328125" style="3" bestFit="1" customWidth="1"/>
    <col min="1022" max="1022" width="9.90625" style="3" bestFit="1" customWidth="1"/>
    <col min="1023" max="1023" width="7.6328125" style="3" bestFit="1" customWidth="1"/>
    <col min="1024" max="1024" width="9.90625" style="3" bestFit="1" customWidth="1"/>
    <col min="1025" max="1028" width="7.6328125" style="3" bestFit="1" customWidth="1"/>
    <col min="1029" max="1031" width="9.90625" style="3" bestFit="1" customWidth="1"/>
    <col min="1032" max="1032" width="7.6328125" style="3" bestFit="1" customWidth="1"/>
    <col min="1033" max="1033" width="9.90625" style="3" bestFit="1" customWidth="1"/>
    <col min="1034" max="1034" width="7.6328125" style="3" bestFit="1" customWidth="1"/>
    <col min="1035" max="1036" width="9.90625" style="3" bestFit="1" customWidth="1"/>
    <col min="1037" max="1037" width="7.6328125" style="3" bestFit="1" customWidth="1"/>
    <col min="1038" max="1038" width="9.90625" style="3" bestFit="1" customWidth="1"/>
    <col min="1039" max="1041" width="7.6328125" style="3" bestFit="1" customWidth="1"/>
    <col min="1042" max="1047" width="4.36328125" style="3" customWidth="1"/>
    <col min="1048" max="1048" width="20.6328125" style="3" customWidth="1"/>
    <col min="1049" max="1267" width="8.7265625" style="3"/>
    <col min="1268" max="1269" width="4.36328125" style="3" customWidth="1"/>
    <col min="1270" max="1270" width="8" style="3" customWidth="1"/>
    <col min="1271" max="1271" width="9.6328125" style="3" customWidth="1"/>
    <col min="1272" max="1272" width="20.6328125" style="3" customWidth="1"/>
    <col min="1273" max="1273" width="6.453125" style="3" customWidth="1"/>
    <col min="1274" max="1277" width="7.6328125" style="3" bestFit="1" customWidth="1"/>
    <col min="1278" max="1278" width="9.90625" style="3" bestFit="1" customWidth="1"/>
    <col min="1279" max="1279" width="7.6328125" style="3" bestFit="1" customWidth="1"/>
    <col min="1280" max="1280" width="9.90625" style="3" bestFit="1" customWidth="1"/>
    <col min="1281" max="1284" width="7.6328125" style="3" bestFit="1" customWidth="1"/>
    <col min="1285" max="1287" width="9.90625" style="3" bestFit="1" customWidth="1"/>
    <col min="1288" max="1288" width="7.6328125" style="3" bestFit="1" customWidth="1"/>
    <col min="1289" max="1289" width="9.90625" style="3" bestFit="1" customWidth="1"/>
    <col min="1290" max="1290" width="7.6328125" style="3" bestFit="1" customWidth="1"/>
    <col min="1291" max="1292" width="9.90625" style="3" bestFit="1" customWidth="1"/>
    <col min="1293" max="1293" width="7.6328125" style="3" bestFit="1" customWidth="1"/>
    <col min="1294" max="1294" width="9.90625" style="3" bestFit="1" customWidth="1"/>
    <col min="1295" max="1297" width="7.6328125" style="3" bestFit="1" customWidth="1"/>
    <col min="1298" max="1303" width="4.36328125" style="3" customWidth="1"/>
    <col min="1304" max="1304" width="20.6328125" style="3" customWidth="1"/>
    <col min="1305" max="1523" width="8.7265625" style="3"/>
    <col min="1524" max="1525" width="4.36328125" style="3" customWidth="1"/>
    <col min="1526" max="1526" width="8" style="3" customWidth="1"/>
    <col min="1527" max="1527" width="9.6328125" style="3" customWidth="1"/>
    <col min="1528" max="1528" width="20.6328125" style="3" customWidth="1"/>
    <col min="1529" max="1529" width="6.453125" style="3" customWidth="1"/>
    <col min="1530" max="1533" width="7.6328125" style="3" bestFit="1" customWidth="1"/>
    <col min="1534" max="1534" width="9.90625" style="3" bestFit="1" customWidth="1"/>
    <col min="1535" max="1535" width="7.6328125" style="3" bestFit="1" customWidth="1"/>
    <col min="1536" max="1536" width="9.90625" style="3" bestFit="1" customWidth="1"/>
    <col min="1537" max="1540" width="7.6328125" style="3" bestFit="1" customWidth="1"/>
    <col min="1541" max="1543" width="9.90625" style="3" bestFit="1" customWidth="1"/>
    <col min="1544" max="1544" width="7.6328125" style="3" bestFit="1" customWidth="1"/>
    <col min="1545" max="1545" width="9.90625" style="3" bestFit="1" customWidth="1"/>
    <col min="1546" max="1546" width="7.6328125" style="3" bestFit="1" customWidth="1"/>
    <col min="1547" max="1548" width="9.90625" style="3" bestFit="1" customWidth="1"/>
    <col min="1549" max="1549" width="7.6328125" style="3" bestFit="1" customWidth="1"/>
    <col min="1550" max="1550" width="9.90625" style="3" bestFit="1" customWidth="1"/>
    <col min="1551" max="1553" width="7.6328125" style="3" bestFit="1" customWidth="1"/>
    <col min="1554" max="1559" width="4.36328125" style="3" customWidth="1"/>
    <col min="1560" max="1560" width="20.6328125" style="3" customWidth="1"/>
    <col min="1561" max="1779" width="8.7265625" style="3"/>
    <col min="1780" max="1781" width="4.36328125" style="3" customWidth="1"/>
    <col min="1782" max="1782" width="8" style="3" customWidth="1"/>
    <col min="1783" max="1783" width="9.6328125" style="3" customWidth="1"/>
    <col min="1784" max="1784" width="20.6328125" style="3" customWidth="1"/>
    <col min="1785" max="1785" width="6.453125" style="3" customWidth="1"/>
    <col min="1786" max="1789" width="7.6328125" style="3" bestFit="1" customWidth="1"/>
    <col min="1790" max="1790" width="9.90625" style="3" bestFit="1" customWidth="1"/>
    <col min="1791" max="1791" width="7.6328125" style="3" bestFit="1" customWidth="1"/>
    <col min="1792" max="1792" width="9.90625" style="3" bestFit="1" customWidth="1"/>
    <col min="1793" max="1796" width="7.6328125" style="3" bestFit="1" customWidth="1"/>
    <col min="1797" max="1799" width="9.90625" style="3" bestFit="1" customWidth="1"/>
    <col min="1800" max="1800" width="7.6328125" style="3" bestFit="1" customWidth="1"/>
    <col min="1801" max="1801" width="9.90625" style="3" bestFit="1" customWidth="1"/>
    <col min="1802" max="1802" width="7.6328125" style="3" bestFit="1" customWidth="1"/>
    <col min="1803" max="1804" width="9.90625" style="3" bestFit="1" customWidth="1"/>
    <col min="1805" max="1805" width="7.6328125" style="3" bestFit="1" customWidth="1"/>
    <col min="1806" max="1806" width="9.90625" style="3" bestFit="1" customWidth="1"/>
    <col min="1807" max="1809" width="7.6328125" style="3" bestFit="1" customWidth="1"/>
    <col min="1810" max="1815" width="4.36328125" style="3" customWidth="1"/>
    <col min="1816" max="1816" width="20.6328125" style="3" customWidth="1"/>
    <col min="1817" max="2035" width="8.7265625" style="3"/>
    <col min="2036" max="2037" width="4.36328125" style="3" customWidth="1"/>
    <col min="2038" max="2038" width="8" style="3" customWidth="1"/>
    <col min="2039" max="2039" width="9.6328125" style="3" customWidth="1"/>
    <col min="2040" max="2040" width="20.6328125" style="3" customWidth="1"/>
    <col min="2041" max="2041" width="6.453125" style="3" customWidth="1"/>
    <col min="2042" max="2045" width="7.6328125" style="3" bestFit="1" customWidth="1"/>
    <col min="2046" max="2046" width="9.90625" style="3" bestFit="1" customWidth="1"/>
    <col min="2047" max="2047" width="7.6328125" style="3" bestFit="1" customWidth="1"/>
    <col min="2048" max="2048" width="9.90625" style="3" bestFit="1" customWidth="1"/>
    <col min="2049" max="2052" width="7.6328125" style="3" bestFit="1" customWidth="1"/>
    <col min="2053" max="2055" width="9.90625" style="3" bestFit="1" customWidth="1"/>
    <col min="2056" max="2056" width="7.6328125" style="3" bestFit="1" customWidth="1"/>
    <col min="2057" max="2057" width="9.90625" style="3" bestFit="1" customWidth="1"/>
    <col min="2058" max="2058" width="7.6328125" style="3" bestFit="1" customWidth="1"/>
    <col min="2059" max="2060" width="9.90625" style="3" bestFit="1" customWidth="1"/>
    <col min="2061" max="2061" width="7.6328125" style="3" bestFit="1" customWidth="1"/>
    <col min="2062" max="2062" width="9.90625" style="3" bestFit="1" customWidth="1"/>
    <col min="2063" max="2065" width="7.6328125" style="3" bestFit="1" customWidth="1"/>
    <col min="2066" max="2071" width="4.36328125" style="3" customWidth="1"/>
    <col min="2072" max="2072" width="20.6328125" style="3" customWidth="1"/>
    <col min="2073" max="2291" width="8.7265625" style="3"/>
    <col min="2292" max="2293" width="4.36328125" style="3" customWidth="1"/>
    <col min="2294" max="2294" width="8" style="3" customWidth="1"/>
    <col min="2295" max="2295" width="9.6328125" style="3" customWidth="1"/>
    <col min="2296" max="2296" width="20.6328125" style="3" customWidth="1"/>
    <col min="2297" max="2297" width="6.453125" style="3" customWidth="1"/>
    <col min="2298" max="2301" width="7.6328125" style="3" bestFit="1" customWidth="1"/>
    <col min="2302" max="2302" width="9.90625" style="3" bestFit="1" customWidth="1"/>
    <col min="2303" max="2303" width="7.6328125" style="3" bestFit="1" customWidth="1"/>
    <col min="2304" max="2304" width="9.90625" style="3" bestFit="1" customWidth="1"/>
    <col min="2305" max="2308" width="7.6328125" style="3" bestFit="1" customWidth="1"/>
    <col min="2309" max="2311" width="9.90625" style="3" bestFit="1" customWidth="1"/>
    <col min="2312" max="2312" width="7.6328125" style="3" bestFit="1" customWidth="1"/>
    <col min="2313" max="2313" width="9.90625" style="3" bestFit="1" customWidth="1"/>
    <col min="2314" max="2314" width="7.6328125" style="3" bestFit="1" customWidth="1"/>
    <col min="2315" max="2316" width="9.90625" style="3" bestFit="1" customWidth="1"/>
    <col min="2317" max="2317" width="7.6328125" style="3" bestFit="1" customWidth="1"/>
    <col min="2318" max="2318" width="9.90625" style="3" bestFit="1" customWidth="1"/>
    <col min="2319" max="2321" width="7.6328125" style="3" bestFit="1" customWidth="1"/>
    <col min="2322" max="2327" width="4.36328125" style="3" customWidth="1"/>
    <col min="2328" max="2328" width="20.6328125" style="3" customWidth="1"/>
    <col min="2329" max="2547" width="8.7265625" style="3"/>
    <col min="2548" max="2549" width="4.36328125" style="3" customWidth="1"/>
    <col min="2550" max="2550" width="8" style="3" customWidth="1"/>
    <col min="2551" max="2551" width="9.6328125" style="3" customWidth="1"/>
    <col min="2552" max="2552" width="20.6328125" style="3" customWidth="1"/>
    <col min="2553" max="2553" width="6.453125" style="3" customWidth="1"/>
    <col min="2554" max="2557" width="7.6328125" style="3" bestFit="1" customWidth="1"/>
    <col min="2558" max="2558" width="9.90625" style="3" bestFit="1" customWidth="1"/>
    <col min="2559" max="2559" width="7.6328125" style="3" bestFit="1" customWidth="1"/>
    <col min="2560" max="2560" width="9.90625" style="3" bestFit="1" customWidth="1"/>
    <col min="2561" max="2564" width="7.6328125" style="3" bestFit="1" customWidth="1"/>
    <col min="2565" max="2567" width="9.90625" style="3" bestFit="1" customWidth="1"/>
    <col min="2568" max="2568" width="7.6328125" style="3" bestFit="1" customWidth="1"/>
    <col min="2569" max="2569" width="9.90625" style="3" bestFit="1" customWidth="1"/>
    <col min="2570" max="2570" width="7.6328125" style="3" bestFit="1" customWidth="1"/>
    <col min="2571" max="2572" width="9.90625" style="3" bestFit="1" customWidth="1"/>
    <col min="2573" max="2573" width="7.6328125" style="3" bestFit="1" customWidth="1"/>
    <col min="2574" max="2574" width="9.90625" style="3" bestFit="1" customWidth="1"/>
    <col min="2575" max="2577" width="7.6328125" style="3" bestFit="1" customWidth="1"/>
    <col min="2578" max="2583" width="4.36328125" style="3" customWidth="1"/>
    <col min="2584" max="2584" width="20.6328125" style="3" customWidth="1"/>
    <col min="2585" max="2803" width="8.7265625" style="3"/>
    <col min="2804" max="2805" width="4.36328125" style="3" customWidth="1"/>
    <col min="2806" max="2806" width="8" style="3" customWidth="1"/>
    <col min="2807" max="2807" width="9.6328125" style="3" customWidth="1"/>
    <col min="2808" max="2808" width="20.6328125" style="3" customWidth="1"/>
    <col min="2809" max="2809" width="6.453125" style="3" customWidth="1"/>
    <col min="2810" max="2813" width="7.6328125" style="3" bestFit="1" customWidth="1"/>
    <col min="2814" max="2814" width="9.90625" style="3" bestFit="1" customWidth="1"/>
    <col min="2815" max="2815" width="7.6328125" style="3" bestFit="1" customWidth="1"/>
    <col min="2816" max="2816" width="9.90625" style="3" bestFit="1" customWidth="1"/>
    <col min="2817" max="2820" width="7.6328125" style="3" bestFit="1" customWidth="1"/>
    <col min="2821" max="2823" width="9.90625" style="3" bestFit="1" customWidth="1"/>
    <col min="2824" max="2824" width="7.6328125" style="3" bestFit="1" customWidth="1"/>
    <col min="2825" max="2825" width="9.90625" style="3" bestFit="1" customWidth="1"/>
    <col min="2826" max="2826" width="7.6328125" style="3" bestFit="1" customWidth="1"/>
    <col min="2827" max="2828" width="9.90625" style="3" bestFit="1" customWidth="1"/>
    <col min="2829" max="2829" width="7.6328125" style="3" bestFit="1" customWidth="1"/>
    <col min="2830" max="2830" width="9.90625" style="3" bestFit="1" customWidth="1"/>
    <col min="2831" max="2833" width="7.6328125" style="3" bestFit="1" customWidth="1"/>
    <col min="2834" max="2839" width="4.36328125" style="3" customWidth="1"/>
    <col min="2840" max="2840" width="20.6328125" style="3" customWidth="1"/>
    <col min="2841" max="3059" width="8.7265625" style="3"/>
    <col min="3060" max="3061" width="4.36328125" style="3" customWidth="1"/>
    <col min="3062" max="3062" width="8" style="3" customWidth="1"/>
    <col min="3063" max="3063" width="9.6328125" style="3" customWidth="1"/>
    <col min="3064" max="3064" width="20.6328125" style="3" customWidth="1"/>
    <col min="3065" max="3065" width="6.453125" style="3" customWidth="1"/>
    <col min="3066" max="3069" width="7.6328125" style="3" bestFit="1" customWidth="1"/>
    <col min="3070" max="3070" width="9.90625" style="3" bestFit="1" customWidth="1"/>
    <col min="3071" max="3071" width="7.6328125" style="3" bestFit="1" customWidth="1"/>
    <col min="3072" max="3072" width="9.90625" style="3" bestFit="1" customWidth="1"/>
    <col min="3073" max="3076" width="7.6328125" style="3" bestFit="1" customWidth="1"/>
    <col min="3077" max="3079" width="9.90625" style="3" bestFit="1" customWidth="1"/>
    <col min="3080" max="3080" width="7.6328125" style="3" bestFit="1" customWidth="1"/>
    <col min="3081" max="3081" width="9.90625" style="3" bestFit="1" customWidth="1"/>
    <col min="3082" max="3082" width="7.6328125" style="3" bestFit="1" customWidth="1"/>
    <col min="3083" max="3084" width="9.90625" style="3" bestFit="1" customWidth="1"/>
    <col min="3085" max="3085" width="7.6328125" style="3" bestFit="1" customWidth="1"/>
    <col min="3086" max="3086" width="9.90625" style="3" bestFit="1" customWidth="1"/>
    <col min="3087" max="3089" width="7.6328125" style="3" bestFit="1" customWidth="1"/>
    <col min="3090" max="3095" width="4.36328125" style="3" customWidth="1"/>
    <col min="3096" max="3096" width="20.6328125" style="3" customWidth="1"/>
    <col min="3097" max="3315" width="8.7265625" style="3"/>
    <col min="3316" max="3317" width="4.36328125" style="3" customWidth="1"/>
    <col min="3318" max="3318" width="8" style="3" customWidth="1"/>
    <col min="3319" max="3319" width="9.6328125" style="3" customWidth="1"/>
    <col min="3320" max="3320" width="20.6328125" style="3" customWidth="1"/>
    <col min="3321" max="3321" width="6.453125" style="3" customWidth="1"/>
    <col min="3322" max="3325" width="7.6328125" style="3" bestFit="1" customWidth="1"/>
    <col min="3326" max="3326" width="9.90625" style="3" bestFit="1" customWidth="1"/>
    <col min="3327" max="3327" width="7.6328125" style="3" bestFit="1" customWidth="1"/>
    <col min="3328" max="3328" width="9.90625" style="3" bestFit="1" customWidth="1"/>
    <col min="3329" max="3332" width="7.6328125" style="3" bestFit="1" customWidth="1"/>
    <col min="3333" max="3335" width="9.90625" style="3" bestFit="1" customWidth="1"/>
    <col min="3336" max="3336" width="7.6328125" style="3" bestFit="1" customWidth="1"/>
    <col min="3337" max="3337" width="9.90625" style="3" bestFit="1" customWidth="1"/>
    <col min="3338" max="3338" width="7.6328125" style="3" bestFit="1" customWidth="1"/>
    <col min="3339" max="3340" width="9.90625" style="3" bestFit="1" customWidth="1"/>
    <col min="3341" max="3341" width="7.6328125" style="3" bestFit="1" customWidth="1"/>
    <col min="3342" max="3342" width="9.90625" style="3" bestFit="1" customWidth="1"/>
    <col min="3343" max="3345" width="7.6328125" style="3" bestFit="1" customWidth="1"/>
    <col min="3346" max="3351" width="4.36328125" style="3" customWidth="1"/>
    <col min="3352" max="3352" width="20.6328125" style="3" customWidth="1"/>
    <col min="3353" max="3571" width="8.7265625" style="3"/>
    <col min="3572" max="3573" width="4.36328125" style="3" customWidth="1"/>
    <col min="3574" max="3574" width="8" style="3" customWidth="1"/>
    <col min="3575" max="3575" width="9.6328125" style="3" customWidth="1"/>
    <col min="3576" max="3576" width="20.6328125" style="3" customWidth="1"/>
    <col min="3577" max="3577" width="6.453125" style="3" customWidth="1"/>
    <col min="3578" max="3581" width="7.6328125" style="3" bestFit="1" customWidth="1"/>
    <col min="3582" max="3582" width="9.90625" style="3" bestFit="1" customWidth="1"/>
    <col min="3583" max="3583" width="7.6328125" style="3" bestFit="1" customWidth="1"/>
    <col min="3584" max="3584" width="9.90625" style="3" bestFit="1" customWidth="1"/>
    <col min="3585" max="3588" width="7.6328125" style="3" bestFit="1" customWidth="1"/>
    <col min="3589" max="3591" width="9.90625" style="3" bestFit="1" customWidth="1"/>
    <col min="3592" max="3592" width="7.6328125" style="3" bestFit="1" customWidth="1"/>
    <col min="3593" max="3593" width="9.90625" style="3" bestFit="1" customWidth="1"/>
    <col min="3594" max="3594" width="7.6328125" style="3" bestFit="1" customWidth="1"/>
    <col min="3595" max="3596" width="9.90625" style="3" bestFit="1" customWidth="1"/>
    <col min="3597" max="3597" width="7.6328125" style="3" bestFit="1" customWidth="1"/>
    <col min="3598" max="3598" width="9.90625" style="3" bestFit="1" customWidth="1"/>
    <col min="3599" max="3601" width="7.6328125" style="3" bestFit="1" customWidth="1"/>
    <col min="3602" max="3607" width="4.36328125" style="3" customWidth="1"/>
    <col min="3608" max="3608" width="20.6328125" style="3" customWidth="1"/>
    <col min="3609" max="3827" width="8.7265625" style="3"/>
    <col min="3828" max="3829" width="4.36328125" style="3" customWidth="1"/>
    <col min="3830" max="3830" width="8" style="3" customWidth="1"/>
    <col min="3831" max="3831" width="9.6328125" style="3" customWidth="1"/>
    <col min="3832" max="3832" width="20.6328125" style="3" customWidth="1"/>
    <col min="3833" max="3833" width="6.453125" style="3" customWidth="1"/>
    <col min="3834" max="3837" width="7.6328125" style="3" bestFit="1" customWidth="1"/>
    <col min="3838" max="3838" width="9.90625" style="3" bestFit="1" customWidth="1"/>
    <col min="3839" max="3839" width="7.6328125" style="3" bestFit="1" customWidth="1"/>
    <col min="3840" max="3840" width="9.90625" style="3" bestFit="1" customWidth="1"/>
    <col min="3841" max="3844" width="7.6328125" style="3" bestFit="1" customWidth="1"/>
    <col min="3845" max="3847" width="9.90625" style="3" bestFit="1" customWidth="1"/>
    <col min="3848" max="3848" width="7.6328125" style="3" bestFit="1" customWidth="1"/>
    <col min="3849" max="3849" width="9.90625" style="3" bestFit="1" customWidth="1"/>
    <col min="3850" max="3850" width="7.6328125" style="3" bestFit="1" customWidth="1"/>
    <col min="3851" max="3852" width="9.90625" style="3" bestFit="1" customWidth="1"/>
    <col min="3853" max="3853" width="7.6328125" style="3" bestFit="1" customWidth="1"/>
    <col min="3854" max="3854" width="9.90625" style="3" bestFit="1" customWidth="1"/>
    <col min="3855" max="3857" width="7.6328125" style="3" bestFit="1" customWidth="1"/>
    <col min="3858" max="3863" width="4.36328125" style="3" customWidth="1"/>
    <col min="3864" max="3864" width="20.6328125" style="3" customWidth="1"/>
    <col min="3865" max="4083" width="8.7265625" style="3"/>
    <col min="4084" max="4085" width="4.36328125" style="3" customWidth="1"/>
    <col min="4086" max="4086" width="8" style="3" customWidth="1"/>
    <col min="4087" max="4087" width="9.6328125" style="3" customWidth="1"/>
    <col min="4088" max="4088" width="20.6328125" style="3" customWidth="1"/>
    <col min="4089" max="4089" width="6.453125" style="3" customWidth="1"/>
    <col min="4090" max="4093" width="7.6328125" style="3" bestFit="1" customWidth="1"/>
    <col min="4094" max="4094" width="9.90625" style="3" bestFit="1" customWidth="1"/>
    <col min="4095" max="4095" width="7.6328125" style="3" bestFit="1" customWidth="1"/>
    <col min="4096" max="4096" width="9.90625" style="3" bestFit="1" customWidth="1"/>
    <col min="4097" max="4100" width="7.6328125" style="3" bestFit="1" customWidth="1"/>
    <col min="4101" max="4103" width="9.90625" style="3" bestFit="1" customWidth="1"/>
    <col min="4104" max="4104" width="7.6328125" style="3" bestFit="1" customWidth="1"/>
    <col min="4105" max="4105" width="9.90625" style="3" bestFit="1" customWidth="1"/>
    <col min="4106" max="4106" width="7.6328125" style="3" bestFit="1" customWidth="1"/>
    <col min="4107" max="4108" width="9.90625" style="3" bestFit="1" customWidth="1"/>
    <col min="4109" max="4109" width="7.6328125" style="3" bestFit="1" customWidth="1"/>
    <col min="4110" max="4110" width="9.90625" style="3" bestFit="1" customWidth="1"/>
    <col min="4111" max="4113" width="7.6328125" style="3" bestFit="1" customWidth="1"/>
    <col min="4114" max="4119" width="4.36328125" style="3" customWidth="1"/>
    <col min="4120" max="4120" width="20.6328125" style="3" customWidth="1"/>
    <col min="4121" max="4339" width="8.7265625" style="3"/>
    <col min="4340" max="4341" width="4.36328125" style="3" customWidth="1"/>
    <col min="4342" max="4342" width="8" style="3" customWidth="1"/>
    <col min="4343" max="4343" width="9.6328125" style="3" customWidth="1"/>
    <col min="4344" max="4344" width="20.6328125" style="3" customWidth="1"/>
    <col min="4345" max="4345" width="6.453125" style="3" customWidth="1"/>
    <col min="4346" max="4349" width="7.6328125" style="3" bestFit="1" customWidth="1"/>
    <col min="4350" max="4350" width="9.90625" style="3" bestFit="1" customWidth="1"/>
    <col min="4351" max="4351" width="7.6328125" style="3" bestFit="1" customWidth="1"/>
    <col min="4352" max="4352" width="9.90625" style="3" bestFit="1" customWidth="1"/>
    <col min="4353" max="4356" width="7.6328125" style="3" bestFit="1" customWidth="1"/>
    <col min="4357" max="4359" width="9.90625" style="3" bestFit="1" customWidth="1"/>
    <col min="4360" max="4360" width="7.6328125" style="3" bestFit="1" customWidth="1"/>
    <col min="4361" max="4361" width="9.90625" style="3" bestFit="1" customWidth="1"/>
    <col min="4362" max="4362" width="7.6328125" style="3" bestFit="1" customWidth="1"/>
    <col min="4363" max="4364" width="9.90625" style="3" bestFit="1" customWidth="1"/>
    <col min="4365" max="4365" width="7.6328125" style="3" bestFit="1" customWidth="1"/>
    <col min="4366" max="4366" width="9.90625" style="3" bestFit="1" customWidth="1"/>
    <col min="4367" max="4369" width="7.6328125" style="3" bestFit="1" customWidth="1"/>
    <col min="4370" max="4375" width="4.36328125" style="3" customWidth="1"/>
    <col min="4376" max="4376" width="20.6328125" style="3" customWidth="1"/>
    <col min="4377" max="4595" width="8.7265625" style="3"/>
    <col min="4596" max="4597" width="4.36328125" style="3" customWidth="1"/>
    <col min="4598" max="4598" width="8" style="3" customWidth="1"/>
    <col min="4599" max="4599" width="9.6328125" style="3" customWidth="1"/>
    <col min="4600" max="4600" width="20.6328125" style="3" customWidth="1"/>
    <col min="4601" max="4601" width="6.453125" style="3" customWidth="1"/>
    <col min="4602" max="4605" width="7.6328125" style="3" bestFit="1" customWidth="1"/>
    <col min="4606" max="4606" width="9.90625" style="3" bestFit="1" customWidth="1"/>
    <col min="4607" max="4607" width="7.6328125" style="3" bestFit="1" customWidth="1"/>
    <col min="4608" max="4608" width="9.90625" style="3" bestFit="1" customWidth="1"/>
    <col min="4609" max="4612" width="7.6328125" style="3" bestFit="1" customWidth="1"/>
    <col min="4613" max="4615" width="9.90625" style="3" bestFit="1" customWidth="1"/>
    <col min="4616" max="4616" width="7.6328125" style="3" bestFit="1" customWidth="1"/>
    <col min="4617" max="4617" width="9.90625" style="3" bestFit="1" customWidth="1"/>
    <col min="4618" max="4618" width="7.6328125" style="3" bestFit="1" customWidth="1"/>
    <col min="4619" max="4620" width="9.90625" style="3" bestFit="1" customWidth="1"/>
    <col min="4621" max="4621" width="7.6328125" style="3" bestFit="1" customWidth="1"/>
    <col min="4622" max="4622" width="9.90625" style="3" bestFit="1" customWidth="1"/>
    <col min="4623" max="4625" width="7.6328125" style="3" bestFit="1" customWidth="1"/>
    <col min="4626" max="4631" width="4.36328125" style="3" customWidth="1"/>
    <col min="4632" max="4632" width="20.6328125" style="3" customWidth="1"/>
    <col min="4633" max="4851" width="8.7265625" style="3"/>
    <col min="4852" max="4853" width="4.36328125" style="3" customWidth="1"/>
    <col min="4854" max="4854" width="8" style="3" customWidth="1"/>
    <col min="4855" max="4855" width="9.6328125" style="3" customWidth="1"/>
    <col min="4856" max="4856" width="20.6328125" style="3" customWidth="1"/>
    <col min="4857" max="4857" width="6.453125" style="3" customWidth="1"/>
    <col min="4858" max="4861" width="7.6328125" style="3" bestFit="1" customWidth="1"/>
    <col min="4862" max="4862" width="9.90625" style="3" bestFit="1" customWidth="1"/>
    <col min="4863" max="4863" width="7.6328125" style="3" bestFit="1" customWidth="1"/>
    <col min="4864" max="4864" width="9.90625" style="3" bestFit="1" customWidth="1"/>
    <col min="4865" max="4868" width="7.6328125" style="3" bestFit="1" customWidth="1"/>
    <col min="4869" max="4871" width="9.90625" style="3" bestFit="1" customWidth="1"/>
    <col min="4872" max="4872" width="7.6328125" style="3" bestFit="1" customWidth="1"/>
    <col min="4873" max="4873" width="9.90625" style="3" bestFit="1" customWidth="1"/>
    <col min="4874" max="4874" width="7.6328125" style="3" bestFit="1" customWidth="1"/>
    <col min="4875" max="4876" width="9.90625" style="3" bestFit="1" customWidth="1"/>
    <col min="4877" max="4877" width="7.6328125" style="3" bestFit="1" customWidth="1"/>
    <col min="4878" max="4878" width="9.90625" style="3" bestFit="1" customWidth="1"/>
    <col min="4879" max="4881" width="7.6328125" style="3" bestFit="1" customWidth="1"/>
    <col min="4882" max="4887" width="4.36328125" style="3" customWidth="1"/>
    <col min="4888" max="4888" width="20.6328125" style="3" customWidth="1"/>
    <col min="4889" max="5107" width="8.7265625" style="3"/>
    <col min="5108" max="5109" width="4.36328125" style="3" customWidth="1"/>
    <col min="5110" max="5110" width="8" style="3" customWidth="1"/>
    <col min="5111" max="5111" width="9.6328125" style="3" customWidth="1"/>
    <col min="5112" max="5112" width="20.6328125" style="3" customWidth="1"/>
    <col min="5113" max="5113" width="6.453125" style="3" customWidth="1"/>
    <col min="5114" max="5117" width="7.6328125" style="3" bestFit="1" customWidth="1"/>
    <col min="5118" max="5118" width="9.90625" style="3" bestFit="1" customWidth="1"/>
    <col min="5119" max="5119" width="7.6328125" style="3" bestFit="1" customWidth="1"/>
    <col min="5120" max="5120" width="9.90625" style="3" bestFit="1" customWidth="1"/>
    <col min="5121" max="5124" width="7.6328125" style="3" bestFit="1" customWidth="1"/>
    <col min="5125" max="5127" width="9.90625" style="3" bestFit="1" customWidth="1"/>
    <col min="5128" max="5128" width="7.6328125" style="3" bestFit="1" customWidth="1"/>
    <col min="5129" max="5129" width="9.90625" style="3" bestFit="1" customWidth="1"/>
    <col min="5130" max="5130" width="7.6328125" style="3" bestFit="1" customWidth="1"/>
    <col min="5131" max="5132" width="9.90625" style="3" bestFit="1" customWidth="1"/>
    <col min="5133" max="5133" width="7.6328125" style="3" bestFit="1" customWidth="1"/>
    <col min="5134" max="5134" width="9.90625" style="3" bestFit="1" customWidth="1"/>
    <col min="5135" max="5137" width="7.6328125" style="3" bestFit="1" customWidth="1"/>
    <col min="5138" max="5143" width="4.36328125" style="3" customWidth="1"/>
    <col min="5144" max="5144" width="20.6328125" style="3" customWidth="1"/>
    <col min="5145" max="5363" width="8.7265625" style="3"/>
    <col min="5364" max="5365" width="4.36328125" style="3" customWidth="1"/>
    <col min="5366" max="5366" width="8" style="3" customWidth="1"/>
    <col min="5367" max="5367" width="9.6328125" style="3" customWidth="1"/>
    <col min="5368" max="5368" width="20.6328125" style="3" customWidth="1"/>
    <col min="5369" max="5369" width="6.453125" style="3" customWidth="1"/>
    <col min="5370" max="5373" width="7.6328125" style="3" bestFit="1" customWidth="1"/>
    <col min="5374" max="5374" width="9.90625" style="3" bestFit="1" customWidth="1"/>
    <col min="5375" max="5375" width="7.6328125" style="3" bestFit="1" customWidth="1"/>
    <col min="5376" max="5376" width="9.90625" style="3" bestFit="1" customWidth="1"/>
    <col min="5377" max="5380" width="7.6328125" style="3" bestFit="1" customWidth="1"/>
    <col min="5381" max="5383" width="9.90625" style="3" bestFit="1" customWidth="1"/>
    <col min="5384" max="5384" width="7.6328125" style="3" bestFit="1" customWidth="1"/>
    <col min="5385" max="5385" width="9.90625" style="3" bestFit="1" customWidth="1"/>
    <col min="5386" max="5386" width="7.6328125" style="3" bestFit="1" customWidth="1"/>
    <col min="5387" max="5388" width="9.90625" style="3" bestFit="1" customWidth="1"/>
    <col min="5389" max="5389" width="7.6328125" style="3" bestFit="1" customWidth="1"/>
    <col min="5390" max="5390" width="9.90625" style="3" bestFit="1" customWidth="1"/>
    <col min="5391" max="5393" width="7.6328125" style="3" bestFit="1" customWidth="1"/>
    <col min="5394" max="5399" width="4.36328125" style="3" customWidth="1"/>
    <col min="5400" max="5400" width="20.6328125" style="3" customWidth="1"/>
    <col min="5401" max="5619" width="8.7265625" style="3"/>
    <col min="5620" max="5621" width="4.36328125" style="3" customWidth="1"/>
    <col min="5622" max="5622" width="8" style="3" customWidth="1"/>
    <col min="5623" max="5623" width="9.6328125" style="3" customWidth="1"/>
    <col min="5624" max="5624" width="20.6328125" style="3" customWidth="1"/>
    <col min="5625" max="5625" width="6.453125" style="3" customWidth="1"/>
    <col min="5626" max="5629" width="7.6328125" style="3" bestFit="1" customWidth="1"/>
    <col min="5630" max="5630" width="9.90625" style="3" bestFit="1" customWidth="1"/>
    <col min="5631" max="5631" width="7.6328125" style="3" bestFit="1" customWidth="1"/>
    <col min="5632" max="5632" width="9.90625" style="3" bestFit="1" customWidth="1"/>
    <col min="5633" max="5636" width="7.6328125" style="3" bestFit="1" customWidth="1"/>
    <col min="5637" max="5639" width="9.90625" style="3" bestFit="1" customWidth="1"/>
    <col min="5640" max="5640" width="7.6328125" style="3" bestFit="1" customWidth="1"/>
    <col min="5641" max="5641" width="9.90625" style="3" bestFit="1" customWidth="1"/>
    <col min="5642" max="5642" width="7.6328125" style="3" bestFit="1" customWidth="1"/>
    <col min="5643" max="5644" width="9.90625" style="3" bestFit="1" customWidth="1"/>
    <col min="5645" max="5645" width="7.6328125" style="3" bestFit="1" customWidth="1"/>
    <col min="5646" max="5646" width="9.90625" style="3" bestFit="1" customWidth="1"/>
    <col min="5647" max="5649" width="7.6328125" style="3" bestFit="1" customWidth="1"/>
    <col min="5650" max="5655" width="4.36328125" style="3" customWidth="1"/>
    <col min="5656" max="5656" width="20.6328125" style="3" customWidth="1"/>
    <col min="5657" max="5875" width="8.7265625" style="3"/>
    <col min="5876" max="5877" width="4.36328125" style="3" customWidth="1"/>
    <col min="5878" max="5878" width="8" style="3" customWidth="1"/>
    <col min="5879" max="5879" width="9.6328125" style="3" customWidth="1"/>
    <col min="5880" max="5880" width="20.6328125" style="3" customWidth="1"/>
    <col min="5881" max="5881" width="6.453125" style="3" customWidth="1"/>
    <col min="5882" max="5885" width="7.6328125" style="3" bestFit="1" customWidth="1"/>
    <col min="5886" max="5886" width="9.90625" style="3" bestFit="1" customWidth="1"/>
    <col min="5887" max="5887" width="7.6328125" style="3" bestFit="1" customWidth="1"/>
    <col min="5888" max="5888" width="9.90625" style="3" bestFit="1" customWidth="1"/>
    <col min="5889" max="5892" width="7.6328125" style="3" bestFit="1" customWidth="1"/>
    <col min="5893" max="5895" width="9.90625" style="3" bestFit="1" customWidth="1"/>
    <col min="5896" max="5896" width="7.6328125" style="3" bestFit="1" customWidth="1"/>
    <col min="5897" max="5897" width="9.90625" style="3" bestFit="1" customWidth="1"/>
    <col min="5898" max="5898" width="7.6328125" style="3" bestFit="1" customWidth="1"/>
    <col min="5899" max="5900" width="9.90625" style="3" bestFit="1" customWidth="1"/>
    <col min="5901" max="5901" width="7.6328125" style="3" bestFit="1" customWidth="1"/>
    <col min="5902" max="5902" width="9.90625" style="3" bestFit="1" customWidth="1"/>
    <col min="5903" max="5905" width="7.6328125" style="3" bestFit="1" customWidth="1"/>
    <col min="5906" max="5911" width="4.36328125" style="3" customWidth="1"/>
    <col min="5912" max="5912" width="20.6328125" style="3" customWidth="1"/>
    <col min="5913" max="6131" width="8.7265625" style="3"/>
    <col min="6132" max="6133" width="4.36328125" style="3" customWidth="1"/>
    <col min="6134" max="6134" width="8" style="3" customWidth="1"/>
    <col min="6135" max="6135" width="9.6328125" style="3" customWidth="1"/>
    <col min="6136" max="6136" width="20.6328125" style="3" customWidth="1"/>
    <col min="6137" max="6137" width="6.453125" style="3" customWidth="1"/>
    <col min="6138" max="6141" width="7.6328125" style="3" bestFit="1" customWidth="1"/>
    <col min="6142" max="6142" width="9.90625" style="3" bestFit="1" customWidth="1"/>
    <col min="6143" max="6143" width="7.6328125" style="3" bestFit="1" customWidth="1"/>
    <col min="6144" max="6144" width="9.90625" style="3" bestFit="1" customWidth="1"/>
    <col min="6145" max="6148" width="7.6328125" style="3" bestFit="1" customWidth="1"/>
    <col min="6149" max="6151" width="9.90625" style="3" bestFit="1" customWidth="1"/>
    <col min="6152" max="6152" width="7.6328125" style="3" bestFit="1" customWidth="1"/>
    <col min="6153" max="6153" width="9.90625" style="3" bestFit="1" customWidth="1"/>
    <col min="6154" max="6154" width="7.6328125" style="3" bestFit="1" customWidth="1"/>
    <col min="6155" max="6156" width="9.90625" style="3" bestFit="1" customWidth="1"/>
    <col min="6157" max="6157" width="7.6328125" style="3" bestFit="1" customWidth="1"/>
    <col min="6158" max="6158" width="9.90625" style="3" bestFit="1" customWidth="1"/>
    <col min="6159" max="6161" width="7.6328125" style="3" bestFit="1" customWidth="1"/>
    <col min="6162" max="6167" width="4.36328125" style="3" customWidth="1"/>
    <col min="6168" max="6168" width="20.6328125" style="3" customWidth="1"/>
    <col min="6169" max="6387" width="8.7265625" style="3"/>
    <col min="6388" max="6389" width="4.36328125" style="3" customWidth="1"/>
    <col min="6390" max="6390" width="8" style="3" customWidth="1"/>
    <col min="6391" max="6391" width="9.6328125" style="3" customWidth="1"/>
    <col min="6392" max="6392" width="20.6328125" style="3" customWidth="1"/>
    <col min="6393" max="6393" width="6.453125" style="3" customWidth="1"/>
    <col min="6394" max="6397" width="7.6328125" style="3" bestFit="1" customWidth="1"/>
    <col min="6398" max="6398" width="9.90625" style="3" bestFit="1" customWidth="1"/>
    <col min="6399" max="6399" width="7.6328125" style="3" bestFit="1" customWidth="1"/>
    <col min="6400" max="6400" width="9.90625" style="3" bestFit="1" customWidth="1"/>
    <col min="6401" max="6404" width="7.6328125" style="3" bestFit="1" customWidth="1"/>
    <col min="6405" max="6407" width="9.90625" style="3" bestFit="1" customWidth="1"/>
    <col min="6408" max="6408" width="7.6328125" style="3" bestFit="1" customWidth="1"/>
    <col min="6409" max="6409" width="9.90625" style="3" bestFit="1" customWidth="1"/>
    <col min="6410" max="6410" width="7.6328125" style="3" bestFit="1" customWidth="1"/>
    <col min="6411" max="6412" width="9.90625" style="3" bestFit="1" customWidth="1"/>
    <col min="6413" max="6413" width="7.6328125" style="3" bestFit="1" customWidth="1"/>
    <col min="6414" max="6414" width="9.90625" style="3" bestFit="1" customWidth="1"/>
    <col min="6415" max="6417" width="7.6328125" style="3" bestFit="1" customWidth="1"/>
    <col min="6418" max="6423" width="4.36328125" style="3" customWidth="1"/>
    <col min="6424" max="6424" width="20.6328125" style="3" customWidth="1"/>
    <col min="6425" max="6643" width="8.7265625" style="3"/>
    <col min="6644" max="6645" width="4.36328125" style="3" customWidth="1"/>
    <col min="6646" max="6646" width="8" style="3" customWidth="1"/>
    <col min="6647" max="6647" width="9.6328125" style="3" customWidth="1"/>
    <col min="6648" max="6648" width="20.6328125" style="3" customWidth="1"/>
    <col min="6649" max="6649" width="6.453125" style="3" customWidth="1"/>
    <col min="6650" max="6653" width="7.6328125" style="3" bestFit="1" customWidth="1"/>
    <col min="6654" max="6654" width="9.90625" style="3" bestFit="1" customWidth="1"/>
    <col min="6655" max="6655" width="7.6328125" style="3" bestFit="1" customWidth="1"/>
    <col min="6656" max="6656" width="9.90625" style="3" bestFit="1" customWidth="1"/>
    <col min="6657" max="6660" width="7.6328125" style="3" bestFit="1" customWidth="1"/>
    <col min="6661" max="6663" width="9.90625" style="3" bestFit="1" customWidth="1"/>
    <col min="6664" max="6664" width="7.6328125" style="3" bestFit="1" customWidth="1"/>
    <col min="6665" max="6665" width="9.90625" style="3" bestFit="1" customWidth="1"/>
    <col min="6666" max="6666" width="7.6328125" style="3" bestFit="1" customWidth="1"/>
    <col min="6667" max="6668" width="9.90625" style="3" bestFit="1" customWidth="1"/>
    <col min="6669" max="6669" width="7.6328125" style="3" bestFit="1" customWidth="1"/>
    <col min="6670" max="6670" width="9.90625" style="3" bestFit="1" customWidth="1"/>
    <col min="6671" max="6673" width="7.6328125" style="3" bestFit="1" customWidth="1"/>
    <col min="6674" max="6679" width="4.36328125" style="3" customWidth="1"/>
    <col min="6680" max="6680" width="20.6328125" style="3" customWidth="1"/>
    <col min="6681" max="6899" width="8.7265625" style="3"/>
    <col min="6900" max="6901" width="4.36328125" style="3" customWidth="1"/>
    <col min="6902" max="6902" width="8" style="3" customWidth="1"/>
    <col min="6903" max="6903" width="9.6328125" style="3" customWidth="1"/>
    <col min="6904" max="6904" width="20.6328125" style="3" customWidth="1"/>
    <col min="6905" max="6905" width="6.453125" style="3" customWidth="1"/>
    <col min="6906" max="6909" width="7.6328125" style="3" bestFit="1" customWidth="1"/>
    <col min="6910" max="6910" width="9.90625" style="3" bestFit="1" customWidth="1"/>
    <col min="6911" max="6911" width="7.6328125" style="3" bestFit="1" customWidth="1"/>
    <col min="6912" max="6912" width="9.90625" style="3" bestFit="1" customWidth="1"/>
    <col min="6913" max="6916" width="7.6328125" style="3" bestFit="1" customWidth="1"/>
    <col min="6917" max="6919" width="9.90625" style="3" bestFit="1" customWidth="1"/>
    <col min="6920" max="6920" width="7.6328125" style="3" bestFit="1" customWidth="1"/>
    <col min="6921" max="6921" width="9.90625" style="3" bestFit="1" customWidth="1"/>
    <col min="6922" max="6922" width="7.6328125" style="3" bestFit="1" customWidth="1"/>
    <col min="6923" max="6924" width="9.90625" style="3" bestFit="1" customWidth="1"/>
    <col min="6925" max="6925" width="7.6328125" style="3" bestFit="1" customWidth="1"/>
    <col min="6926" max="6926" width="9.90625" style="3" bestFit="1" customWidth="1"/>
    <col min="6927" max="6929" width="7.6328125" style="3" bestFit="1" customWidth="1"/>
    <col min="6930" max="6935" width="4.36328125" style="3" customWidth="1"/>
    <col min="6936" max="6936" width="20.6328125" style="3" customWidth="1"/>
    <col min="6937" max="7155" width="8.7265625" style="3"/>
    <col min="7156" max="7157" width="4.36328125" style="3" customWidth="1"/>
    <col min="7158" max="7158" width="8" style="3" customWidth="1"/>
    <col min="7159" max="7159" width="9.6328125" style="3" customWidth="1"/>
    <col min="7160" max="7160" width="20.6328125" style="3" customWidth="1"/>
    <col min="7161" max="7161" width="6.453125" style="3" customWidth="1"/>
    <col min="7162" max="7165" width="7.6328125" style="3" bestFit="1" customWidth="1"/>
    <col min="7166" max="7166" width="9.90625" style="3" bestFit="1" customWidth="1"/>
    <col min="7167" max="7167" width="7.6328125" style="3" bestFit="1" customWidth="1"/>
    <col min="7168" max="7168" width="9.90625" style="3" bestFit="1" customWidth="1"/>
    <col min="7169" max="7172" width="7.6328125" style="3" bestFit="1" customWidth="1"/>
    <col min="7173" max="7175" width="9.90625" style="3" bestFit="1" customWidth="1"/>
    <col min="7176" max="7176" width="7.6328125" style="3" bestFit="1" customWidth="1"/>
    <col min="7177" max="7177" width="9.90625" style="3" bestFit="1" customWidth="1"/>
    <col min="7178" max="7178" width="7.6328125" style="3" bestFit="1" customWidth="1"/>
    <col min="7179" max="7180" width="9.90625" style="3" bestFit="1" customWidth="1"/>
    <col min="7181" max="7181" width="7.6328125" style="3" bestFit="1" customWidth="1"/>
    <col min="7182" max="7182" width="9.90625" style="3" bestFit="1" customWidth="1"/>
    <col min="7183" max="7185" width="7.6328125" style="3" bestFit="1" customWidth="1"/>
    <col min="7186" max="7191" width="4.36328125" style="3" customWidth="1"/>
    <col min="7192" max="7192" width="20.6328125" style="3" customWidth="1"/>
    <col min="7193" max="7411" width="8.7265625" style="3"/>
    <col min="7412" max="7413" width="4.36328125" style="3" customWidth="1"/>
    <col min="7414" max="7414" width="8" style="3" customWidth="1"/>
    <col min="7415" max="7415" width="9.6328125" style="3" customWidth="1"/>
    <col min="7416" max="7416" width="20.6328125" style="3" customWidth="1"/>
    <col min="7417" max="7417" width="6.453125" style="3" customWidth="1"/>
    <col min="7418" max="7421" width="7.6328125" style="3" bestFit="1" customWidth="1"/>
    <col min="7422" max="7422" width="9.90625" style="3" bestFit="1" customWidth="1"/>
    <col min="7423" max="7423" width="7.6328125" style="3" bestFit="1" customWidth="1"/>
    <col min="7424" max="7424" width="9.90625" style="3" bestFit="1" customWidth="1"/>
    <col min="7425" max="7428" width="7.6328125" style="3" bestFit="1" customWidth="1"/>
    <col min="7429" max="7431" width="9.90625" style="3" bestFit="1" customWidth="1"/>
    <col min="7432" max="7432" width="7.6328125" style="3" bestFit="1" customWidth="1"/>
    <col min="7433" max="7433" width="9.90625" style="3" bestFit="1" customWidth="1"/>
    <col min="7434" max="7434" width="7.6328125" style="3" bestFit="1" customWidth="1"/>
    <col min="7435" max="7436" width="9.90625" style="3" bestFit="1" customWidth="1"/>
    <col min="7437" max="7437" width="7.6328125" style="3" bestFit="1" customWidth="1"/>
    <col min="7438" max="7438" width="9.90625" style="3" bestFit="1" customWidth="1"/>
    <col min="7439" max="7441" width="7.6328125" style="3" bestFit="1" customWidth="1"/>
    <col min="7442" max="7447" width="4.36328125" style="3" customWidth="1"/>
    <col min="7448" max="7448" width="20.6328125" style="3" customWidth="1"/>
    <col min="7449" max="7667" width="8.7265625" style="3"/>
    <col min="7668" max="7669" width="4.36328125" style="3" customWidth="1"/>
    <col min="7670" max="7670" width="8" style="3" customWidth="1"/>
    <col min="7671" max="7671" width="9.6328125" style="3" customWidth="1"/>
    <col min="7672" max="7672" width="20.6328125" style="3" customWidth="1"/>
    <col min="7673" max="7673" width="6.453125" style="3" customWidth="1"/>
    <col min="7674" max="7677" width="7.6328125" style="3" bestFit="1" customWidth="1"/>
    <col min="7678" max="7678" width="9.90625" style="3" bestFit="1" customWidth="1"/>
    <col min="7679" max="7679" width="7.6328125" style="3" bestFit="1" customWidth="1"/>
    <col min="7680" max="7680" width="9.90625" style="3" bestFit="1" customWidth="1"/>
    <col min="7681" max="7684" width="7.6328125" style="3" bestFit="1" customWidth="1"/>
    <col min="7685" max="7687" width="9.90625" style="3" bestFit="1" customWidth="1"/>
    <col min="7688" max="7688" width="7.6328125" style="3" bestFit="1" customWidth="1"/>
    <col min="7689" max="7689" width="9.90625" style="3" bestFit="1" customWidth="1"/>
    <col min="7690" max="7690" width="7.6328125" style="3" bestFit="1" customWidth="1"/>
    <col min="7691" max="7692" width="9.90625" style="3" bestFit="1" customWidth="1"/>
    <col min="7693" max="7693" width="7.6328125" style="3" bestFit="1" customWidth="1"/>
    <col min="7694" max="7694" width="9.90625" style="3" bestFit="1" customWidth="1"/>
    <col min="7695" max="7697" width="7.6328125" style="3" bestFit="1" customWidth="1"/>
    <col min="7698" max="7703" width="4.36328125" style="3" customWidth="1"/>
    <col min="7704" max="7704" width="20.6328125" style="3" customWidth="1"/>
    <col min="7705" max="7923" width="8.7265625" style="3"/>
    <col min="7924" max="7925" width="4.36328125" style="3" customWidth="1"/>
    <col min="7926" max="7926" width="8" style="3" customWidth="1"/>
    <col min="7927" max="7927" width="9.6328125" style="3" customWidth="1"/>
    <col min="7928" max="7928" width="20.6328125" style="3" customWidth="1"/>
    <col min="7929" max="7929" width="6.453125" style="3" customWidth="1"/>
    <col min="7930" max="7933" width="7.6328125" style="3" bestFit="1" customWidth="1"/>
    <col min="7934" max="7934" width="9.90625" style="3" bestFit="1" customWidth="1"/>
    <col min="7935" max="7935" width="7.6328125" style="3" bestFit="1" customWidth="1"/>
    <col min="7936" max="7936" width="9.90625" style="3" bestFit="1" customWidth="1"/>
    <col min="7937" max="7940" width="7.6328125" style="3" bestFit="1" customWidth="1"/>
    <col min="7941" max="7943" width="9.90625" style="3" bestFit="1" customWidth="1"/>
    <col min="7944" max="7944" width="7.6328125" style="3" bestFit="1" customWidth="1"/>
    <col min="7945" max="7945" width="9.90625" style="3" bestFit="1" customWidth="1"/>
    <col min="7946" max="7946" width="7.6328125" style="3" bestFit="1" customWidth="1"/>
    <col min="7947" max="7948" width="9.90625" style="3" bestFit="1" customWidth="1"/>
    <col min="7949" max="7949" width="7.6328125" style="3" bestFit="1" customWidth="1"/>
    <col min="7950" max="7950" width="9.90625" style="3" bestFit="1" customWidth="1"/>
    <col min="7951" max="7953" width="7.6328125" style="3" bestFit="1" customWidth="1"/>
    <col min="7954" max="7959" width="4.36328125" style="3" customWidth="1"/>
    <col min="7960" max="7960" width="20.6328125" style="3" customWidth="1"/>
    <col min="7961" max="8179" width="8.7265625" style="3"/>
    <col min="8180" max="8181" width="4.36328125" style="3" customWidth="1"/>
    <col min="8182" max="8182" width="8" style="3" customWidth="1"/>
    <col min="8183" max="8183" width="9.6328125" style="3" customWidth="1"/>
    <col min="8184" max="8184" width="20.6328125" style="3" customWidth="1"/>
    <col min="8185" max="8185" width="6.453125" style="3" customWidth="1"/>
    <col min="8186" max="8189" width="7.6328125" style="3" bestFit="1" customWidth="1"/>
    <col min="8190" max="8190" width="9.90625" style="3" bestFit="1" customWidth="1"/>
    <col min="8191" max="8191" width="7.6328125" style="3" bestFit="1" customWidth="1"/>
    <col min="8192" max="8192" width="9.90625" style="3" bestFit="1" customWidth="1"/>
    <col min="8193" max="8196" width="7.6328125" style="3" bestFit="1" customWidth="1"/>
    <col min="8197" max="8199" width="9.90625" style="3" bestFit="1" customWidth="1"/>
    <col min="8200" max="8200" width="7.6328125" style="3" bestFit="1" customWidth="1"/>
    <col min="8201" max="8201" width="9.90625" style="3" bestFit="1" customWidth="1"/>
    <col min="8202" max="8202" width="7.6328125" style="3" bestFit="1" customWidth="1"/>
    <col min="8203" max="8204" width="9.90625" style="3" bestFit="1" customWidth="1"/>
    <col min="8205" max="8205" width="7.6328125" style="3" bestFit="1" customWidth="1"/>
    <col min="8206" max="8206" width="9.90625" style="3" bestFit="1" customWidth="1"/>
    <col min="8207" max="8209" width="7.6328125" style="3" bestFit="1" customWidth="1"/>
    <col min="8210" max="8215" width="4.36328125" style="3" customWidth="1"/>
    <col min="8216" max="8216" width="20.6328125" style="3" customWidth="1"/>
    <col min="8217" max="8435" width="8.7265625" style="3"/>
    <col min="8436" max="8437" width="4.36328125" style="3" customWidth="1"/>
    <col min="8438" max="8438" width="8" style="3" customWidth="1"/>
    <col min="8439" max="8439" width="9.6328125" style="3" customWidth="1"/>
    <col min="8440" max="8440" width="20.6328125" style="3" customWidth="1"/>
    <col min="8441" max="8441" width="6.453125" style="3" customWidth="1"/>
    <col min="8442" max="8445" width="7.6328125" style="3" bestFit="1" customWidth="1"/>
    <col min="8446" max="8446" width="9.90625" style="3" bestFit="1" customWidth="1"/>
    <col min="8447" max="8447" width="7.6328125" style="3" bestFit="1" customWidth="1"/>
    <col min="8448" max="8448" width="9.90625" style="3" bestFit="1" customWidth="1"/>
    <col min="8449" max="8452" width="7.6328125" style="3" bestFit="1" customWidth="1"/>
    <col min="8453" max="8455" width="9.90625" style="3" bestFit="1" customWidth="1"/>
    <col min="8456" max="8456" width="7.6328125" style="3" bestFit="1" customWidth="1"/>
    <col min="8457" max="8457" width="9.90625" style="3" bestFit="1" customWidth="1"/>
    <col min="8458" max="8458" width="7.6328125" style="3" bestFit="1" customWidth="1"/>
    <col min="8459" max="8460" width="9.90625" style="3" bestFit="1" customWidth="1"/>
    <col min="8461" max="8461" width="7.6328125" style="3" bestFit="1" customWidth="1"/>
    <col min="8462" max="8462" width="9.90625" style="3" bestFit="1" customWidth="1"/>
    <col min="8463" max="8465" width="7.6328125" style="3" bestFit="1" customWidth="1"/>
    <col min="8466" max="8471" width="4.36328125" style="3" customWidth="1"/>
    <col min="8472" max="8472" width="20.6328125" style="3" customWidth="1"/>
    <col min="8473" max="8691" width="8.7265625" style="3"/>
    <col min="8692" max="8693" width="4.36328125" style="3" customWidth="1"/>
    <col min="8694" max="8694" width="8" style="3" customWidth="1"/>
    <col min="8695" max="8695" width="9.6328125" style="3" customWidth="1"/>
    <col min="8696" max="8696" width="20.6328125" style="3" customWidth="1"/>
    <col min="8697" max="8697" width="6.453125" style="3" customWidth="1"/>
    <col min="8698" max="8701" width="7.6328125" style="3" bestFit="1" customWidth="1"/>
    <col min="8702" max="8702" width="9.90625" style="3" bestFit="1" customWidth="1"/>
    <col min="8703" max="8703" width="7.6328125" style="3" bestFit="1" customWidth="1"/>
    <col min="8704" max="8704" width="9.90625" style="3" bestFit="1" customWidth="1"/>
    <col min="8705" max="8708" width="7.6328125" style="3" bestFit="1" customWidth="1"/>
    <col min="8709" max="8711" width="9.90625" style="3" bestFit="1" customWidth="1"/>
    <col min="8712" max="8712" width="7.6328125" style="3" bestFit="1" customWidth="1"/>
    <col min="8713" max="8713" width="9.90625" style="3" bestFit="1" customWidth="1"/>
    <col min="8714" max="8714" width="7.6328125" style="3" bestFit="1" customWidth="1"/>
    <col min="8715" max="8716" width="9.90625" style="3" bestFit="1" customWidth="1"/>
    <col min="8717" max="8717" width="7.6328125" style="3" bestFit="1" customWidth="1"/>
    <col min="8718" max="8718" width="9.90625" style="3" bestFit="1" customWidth="1"/>
    <col min="8719" max="8721" width="7.6328125" style="3" bestFit="1" customWidth="1"/>
    <col min="8722" max="8727" width="4.36328125" style="3" customWidth="1"/>
    <col min="8728" max="8728" width="20.6328125" style="3" customWidth="1"/>
    <col min="8729" max="8947" width="8.7265625" style="3"/>
    <col min="8948" max="8949" width="4.36328125" style="3" customWidth="1"/>
    <col min="8950" max="8950" width="8" style="3" customWidth="1"/>
    <col min="8951" max="8951" width="9.6328125" style="3" customWidth="1"/>
    <col min="8952" max="8952" width="20.6328125" style="3" customWidth="1"/>
    <col min="8953" max="8953" width="6.453125" style="3" customWidth="1"/>
    <col min="8954" max="8957" width="7.6328125" style="3" bestFit="1" customWidth="1"/>
    <col min="8958" max="8958" width="9.90625" style="3" bestFit="1" customWidth="1"/>
    <col min="8959" max="8959" width="7.6328125" style="3" bestFit="1" customWidth="1"/>
    <col min="8960" max="8960" width="9.90625" style="3" bestFit="1" customWidth="1"/>
    <col min="8961" max="8964" width="7.6328125" style="3" bestFit="1" customWidth="1"/>
    <col min="8965" max="8967" width="9.90625" style="3" bestFit="1" customWidth="1"/>
    <col min="8968" max="8968" width="7.6328125" style="3" bestFit="1" customWidth="1"/>
    <col min="8969" max="8969" width="9.90625" style="3" bestFit="1" customWidth="1"/>
    <col min="8970" max="8970" width="7.6328125" style="3" bestFit="1" customWidth="1"/>
    <col min="8971" max="8972" width="9.90625" style="3" bestFit="1" customWidth="1"/>
    <col min="8973" max="8973" width="7.6328125" style="3" bestFit="1" customWidth="1"/>
    <col min="8974" max="8974" width="9.90625" style="3" bestFit="1" customWidth="1"/>
    <col min="8975" max="8977" width="7.6328125" style="3" bestFit="1" customWidth="1"/>
    <col min="8978" max="8983" width="4.36328125" style="3" customWidth="1"/>
    <col min="8984" max="8984" width="20.6328125" style="3" customWidth="1"/>
    <col min="8985" max="9203" width="8.7265625" style="3"/>
    <col min="9204" max="9205" width="4.36328125" style="3" customWidth="1"/>
    <col min="9206" max="9206" width="8" style="3" customWidth="1"/>
    <col min="9207" max="9207" width="9.6328125" style="3" customWidth="1"/>
    <col min="9208" max="9208" width="20.6328125" style="3" customWidth="1"/>
    <col min="9209" max="9209" width="6.453125" style="3" customWidth="1"/>
    <col min="9210" max="9213" width="7.6328125" style="3" bestFit="1" customWidth="1"/>
    <col min="9214" max="9214" width="9.90625" style="3" bestFit="1" customWidth="1"/>
    <col min="9215" max="9215" width="7.6328125" style="3" bestFit="1" customWidth="1"/>
    <col min="9216" max="9216" width="9.90625" style="3" bestFit="1" customWidth="1"/>
    <col min="9217" max="9220" width="7.6328125" style="3" bestFit="1" customWidth="1"/>
    <col min="9221" max="9223" width="9.90625" style="3" bestFit="1" customWidth="1"/>
    <col min="9224" max="9224" width="7.6328125" style="3" bestFit="1" customWidth="1"/>
    <col min="9225" max="9225" width="9.90625" style="3" bestFit="1" customWidth="1"/>
    <col min="9226" max="9226" width="7.6328125" style="3" bestFit="1" customWidth="1"/>
    <col min="9227" max="9228" width="9.90625" style="3" bestFit="1" customWidth="1"/>
    <col min="9229" max="9229" width="7.6328125" style="3" bestFit="1" customWidth="1"/>
    <col min="9230" max="9230" width="9.90625" style="3" bestFit="1" customWidth="1"/>
    <col min="9231" max="9233" width="7.6328125" style="3" bestFit="1" customWidth="1"/>
    <col min="9234" max="9239" width="4.36328125" style="3" customWidth="1"/>
    <col min="9240" max="9240" width="20.6328125" style="3" customWidth="1"/>
    <col min="9241" max="9459" width="8.7265625" style="3"/>
    <col min="9460" max="9461" width="4.36328125" style="3" customWidth="1"/>
    <col min="9462" max="9462" width="8" style="3" customWidth="1"/>
    <col min="9463" max="9463" width="9.6328125" style="3" customWidth="1"/>
    <col min="9464" max="9464" width="20.6328125" style="3" customWidth="1"/>
    <col min="9465" max="9465" width="6.453125" style="3" customWidth="1"/>
    <col min="9466" max="9469" width="7.6328125" style="3" bestFit="1" customWidth="1"/>
    <col min="9470" max="9470" width="9.90625" style="3" bestFit="1" customWidth="1"/>
    <col min="9471" max="9471" width="7.6328125" style="3" bestFit="1" customWidth="1"/>
    <col min="9472" max="9472" width="9.90625" style="3" bestFit="1" customWidth="1"/>
    <col min="9473" max="9476" width="7.6328125" style="3" bestFit="1" customWidth="1"/>
    <col min="9477" max="9479" width="9.90625" style="3" bestFit="1" customWidth="1"/>
    <col min="9480" max="9480" width="7.6328125" style="3" bestFit="1" customWidth="1"/>
    <col min="9481" max="9481" width="9.90625" style="3" bestFit="1" customWidth="1"/>
    <col min="9482" max="9482" width="7.6328125" style="3" bestFit="1" customWidth="1"/>
    <col min="9483" max="9484" width="9.90625" style="3" bestFit="1" customWidth="1"/>
    <col min="9485" max="9485" width="7.6328125" style="3" bestFit="1" customWidth="1"/>
    <col min="9486" max="9486" width="9.90625" style="3" bestFit="1" customWidth="1"/>
    <col min="9487" max="9489" width="7.6328125" style="3" bestFit="1" customWidth="1"/>
    <col min="9490" max="9495" width="4.36328125" style="3" customWidth="1"/>
    <col min="9496" max="9496" width="20.6328125" style="3" customWidth="1"/>
    <col min="9497" max="9715" width="8.7265625" style="3"/>
    <col min="9716" max="9717" width="4.36328125" style="3" customWidth="1"/>
    <col min="9718" max="9718" width="8" style="3" customWidth="1"/>
    <col min="9719" max="9719" width="9.6328125" style="3" customWidth="1"/>
    <col min="9720" max="9720" width="20.6328125" style="3" customWidth="1"/>
    <col min="9721" max="9721" width="6.453125" style="3" customWidth="1"/>
    <col min="9722" max="9725" width="7.6328125" style="3" bestFit="1" customWidth="1"/>
    <col min="9726" max="9726" width="9.90625" style="3" bestFit="1" customWidth="1"/>
    <col min="9727" max="9727" width="7.6328125" style="3" bestFit="1" customWidth="1"/>
    <col min="9728" max="9728" width="9.90625" style="3" bestFit="1" customWidth="1"/>
    <col min="9729" max="9732" width="7.6328125" style="3" bestFit="1" customWidth="1"/>
    <col min="9733" max="9735" width="9.90625" style="3" bestFit="1" customWidth="1"/>
    <col min="9736" max="9736" width="7.6328125" style="3" bestFit="1" customWidth="1"/>
    <col min="9737" max="9737" width="9.90625" style="3" bestFit="1" customWidth="1"/>
    <col min="9738" max="9738" width="7.6328125" style="3" bestFit="1" customWidth="1"/>
    <col min="9739" max="9740" width="9.90625" style="3" bestFit="1" customWidth="1"/>
    <col min="9741" max="9741" width="7.6328125" style="3" bestFit="1" customWidth="1"/>
    <col min="9742" max="9742" width="9.90625" style="3" bestFit="1" customWidth="1"/>
    <col min="9743" max="9745" width="7.6328125" style="3" bestFit="1" customWidth="1"/>
    <col min="9746" max="9751" width="4.36328125" style="3" customWidth="1"/>
    <col min="9752" max="9752" width="20.6328125" style="3" customWidth="1"/>
    <col min="9753" max="9971" width="8.7265625" style="3"/>
    <col min="9972" max="9973" width="4.36328125" style="3" customWidth="1"/>
    <col min="9974" max="9974" width="8" style="3" customWidth="1"/>
    <col min="9975" max="9975" width="9.6328125" style="3" customWidth="1"/>
    <col min="9976" max="9976" width="20.6328125" style="3" customWidth="1"/>
    <col min="9977" max="9977" width="6.453125" style="3" customWidth="1"/>
    <col min="9978" max="9981" width="7.6328125" style="3" bestFit="1" customWidth="1"/>
    <col min="9982" max="9982" width="9.90625" style="3" bestFit="1" customWidth="1"/>
    <col min="9983" max="9983" width="7.6328125" style="3" bestFit="1" customWidth="1"/>
    <col min="9984" max="9984" width="9.90625" style="3" bestFit="1" customWidth="1"/>
    <col min="9985" max="9988" width="7.6328125" style="3" bestFit="1" customWidth="1"/>
    <col min="9989" max="9991" width="9.90625" style="3" bestFit="1" customWidth="1"/>
    <col min="9992" max="9992" width="7.6328125" style="3" bestFit="1" customWidth="1"/>
    <col min="9993" max="9993" width="9.90625" style="3" bestFit="1" customWidth="1"/>
    <col min="9994" max="9994" width="7.6328125" style="3" bestFit="1" customWidth="1"/>
    <col min="9995" max="9996" width="9.90625" style="3" bestFit="1" customWidth="1"/>
    <col min="9997" max="9997" width="7.6328125" style="3" bestFit="1" customWidth="1"/>
    <col min="9998" max="9998" width="9.90625" style="3" bestFit="1" customWidth="1"/>
    <col min="9999" max="10001" width="7.6328125" style="3" bestFit="1" customWidth="1"/>
    <col min="10002" max="10007" width="4.36328125" style="3" customWidth="1"/>
    <col min="10008" max="10008" width="20.6328125" style="3" customWidth="1"/>
    <col min="10009" max="10227" width="8.7265625" style="3"/>
    <col min="10228" max="10229" width="4.36328125" style="3" customWidth="1"/>
    <col min="10230" max="10230" width="8" style="3" customWidth="1"/>
    <col min="10231" max="10231" width="9.6328125" style="3" customWidth="1"/>
    <col min="10232" max="10232" width="20.6328125" style="3" customWidth="1"/>
    <col min="10233" max="10233" width="6.453125" style="3" customWidth="1"/>
    <col min="10234" max="10237" width="7.6328125" style="3" bestFit="1" customWidth="1"/>
    <col min="10238" max="10238" width="9.90625" style="3" bestFit="1" customWidth="1"/>
    <col min="10239" max="10239" width="7.6328125" style="3" bestFit="1" customWidth="1"/>
    <col min="10240" max="10240" width="9.90625" style="3" bestFit="1" customWidth="1"/>
    <col min="10241" max="10244" width="7.6328125" style="3" bestFit="1" customWidth="1"/>
    <col min="10245" max="10247" width="9.90625" style="3" bestFit="1" customWidth="1"/>
    <col min="10248" max="10248" width="7.6328125" style="3" bestFit="1" customWidth="1"/>
    <col min="10249" max="10249" width="9.90625" style="3" bestFit="1" customWidth="1"/>
    <col min="10250" max="10250" width="7.6328125" style="3" bestFit="1" customWidth="1"/>
    <col min="10251" max="10252" width="9.90625" style="3" bestFit="1" customWidth="1"/>
    <col min="10253" max="10253" width="7.6328125" style="3" bestFit="1" customWidth="1"/>
    <col min="10254" max="10254" width="9.90625" style="3" bestFit="1" customWidth="1"/>
    <col min="10255" max="10257" width="7.6328125" style="3" bestFit="1" customWidth="1"/>
    <col min="10258" max="10263" width="4.36328125" style="3" customWidth="1"/>
    <col min="10264" max="10264" width="20.6328125" style="3" customWidth="1"/>
    <col min="10265" max="10483" width="8.7265625" style="3"/>
    <col min="10484" max="10485" width="4.36328125" style="3" customWidth="1"/>
    <col min="10486" max="10486" width="8" style="3" customWidth="1"/>
    <col min="10487" max="10487" width="9.6328125" style="3" customWidth="1"/>
    <col min="10488" max="10488" width="20.6328125" style="3" customWidth="1"/>
    <col min="10489" max="10489" width="6.453125" style="3" customWidth="1"/>
    <col min="10490" max="10493" width="7.6328125" style="3" bestFit="1" customWidth="1"/>
    <col min="10494" max="10494" width="9.90625" style="3" bestFit="1" customWidth="1"/>
    <col min="10495" max="10495" width="7.6328125" style="3" bestFit="1" customWidth="1"/>
    <col min="10496" max="10496" width="9.90625" style="3" bestFit="1" customWidth="1"/>
    <col min="10497" max="10500" width="7.6328125" style="3" bestFit="1" customWidth="1"/>
    <col min="10501" max="10503" width="9.90625" style="3" bestFit="1" customWidth="1"/>
    <col min="10504" max="10504" width="7.6328125" style="3" bestFit="1" customWidth="1"/>
    <col min="10505" max="10505" width="9.90625" style="3" bestFit="1" customWidth="1"/>
    <col min="10506" max="10506" width="7.6328125" style="3" bestFit="1" customWidth="1"/>
    <col min="10507" max="10508" width="9.90625" style="3" bestFit="1" customWidth="1"/>
    <col min="10509" max="10509" width="7.6328125" style="3" bestFit="1" customWidth="1"/>
    <col min="10510" max="10510" width="9.90625" style="3" bestFit="1" customWidth="1"/>
    <col min="10511" max="10513" width="7.6328125" style="3" bestFit="1" customWidth="1"/>
    <col min="10514" max="10519" width="4.36328125" style="3" customWidth="1"/>
    <col min="10520" max="10520" width="20.6328125" style="3" customWidth="1"/>
    <col min="10521" max="10739" width="8.7265625" style="3"/>
    <col min="10740" max="10741" width="4.36328125" style="3" customWidth="1"/>
    <col min="10742" max="10742" width="8" style="3" customWidth="1"/>
    <col min="10743" max="10743" width="9.6328125" style="3" customWidth="1"/>
    <col min="10744" max="10744" width="20.6328125" style="3" customWidth="1"/>
    <col min="10745" max="10745" width="6.453125" style="3" customWidth="1"/>
    <col min="10746" max="10749" width="7.6328125" style="3" bestFit="1" customWidth="1"/>
    <col min="10750" max="10750" width="9.90625" style="3" bestFit="1" customWidth="1"/>
    <col min="10751" max="10751" width="7.6328125" style="3" bestFit="1" customWidth="1"/>
    <col min="10752" max="10752" width="9.90625" style="3" bestFit="1" customWidth="1"/>
    <col min="10753" max="10756" width="7.6328125" style="3" bestFit="1" customWidth="1"/>
    <col min="10757" max="10759" width="9.90625" style="3" bestFit="1" customWidth="1"/>
    <col min="10760" max="10760" width="7.6328125" style="3" bestFit="1" customWidth="1"/>
    <col min="10761" max="10761" width="9.90625" style="3" bestFit="1" customWidth="1"/>
    <col min="10762" max="10762" width="7.6328125" style="3" bestFit="1" customWidth="1"/>
    <col min="10763" max="10764" width="9.90625" style="3" bestFit="1" customWidth="1"/>
    <col min="10765" max="10765" width="7.6328125" style="3" bestFit="1" customWidth="1"/>
    <col min="10766" max="10766" width="9.90625" style="3" bestFit="1" customWidth="1"/>
    <col min="10767" max="10769" width="7.6328125" style="3" bestFit="1" customWidth="1"/>
    <col min="10770" max="10775" width="4.36328125" style="3" customWidth="1"/>
    <col min="10776" max="10776" width="20.6328125" style="3" customWidth="1"/>
    <col min="10777" max="10995" width="8.7265625" style="3"/>
    <col min="10996" max="10997" width="4.36328125" style="3" customWidth="1"/>
    <col min="10998" max="10998" width="8" style="3" customWidth="1"/>
    <col min="10999" max="10999" width="9.6328125" style="3" customWidth="1"/>
    <col min="11000" max="11000" width="20.6328125" style="3" customWidth="1"/>
    <col min="11001" max="11001" width="6.453125" style="3" customWidth="1"/>
    <col min="11002" max="11005" width="7.6328125" style="3" bestFit="1" customWidth="1"/>
    <col min="11006" max="11006" width="9.90625" style="3" bestFit="1" customWidth="1"/>
    <col min="11007" max="11007" width="7.6328125" style="3" bestFit="1" customWidth="1"/>
    <col min="11008" max="11008" width="9.90625" style="3" bestFit="1" customWidth="1"/>
    <col min="11009" max="11012" width="7.6328125" style="3" bestFit="1" customWidth="1"/>
    <col min="11013" max="11015" width="9.90625" style="3" bestFit="1" customWidth="1"/>
    <col min="11016" max="11016" width="7.6328125" style="3" bestFit="1" customWidth="1"/>
    <col min="11017" max="11017" width="9.90625" style="3" bestFit="1" customWidth="1"/>
    <col min="11018" max="11018" width="7.6328125" style="3" bestFit="1" customWidth="1"/>
    <col min="11019" max="11020" width="9.90625" style="3" bestFit="1" customWidth="1"/>
    <col min="11021" max="11021" width="7.6328125" style="3" bestFit="1" customWidth="1"/>
    <col min="11022" max="11022" width="9.90625" style="3" bestFit="1" customWidth="1"/>
    <col min="11023" max="11025" width="7.6328125" style="3" bestFit="1" customWidth="1"/>
    <col min="11026" max="11031" width="4.36328125" style="3" customWidth="1"/>
    <col min="11032" max="11032" width="20.6328125" style="3" customWidth="1"/>
    <col min="11033" max="11251" width="8.7265625" style="3"/>
    <col min="11252" max="11253" width="4.36328125" style="3" customWidth="1"/>
    <col min="11254" max="11254" width="8" style="3" customWidth="1"/>
    <col min="11255" max="11255" width="9.6328125" style="3" customWidth="1"/>
    <col min="11256" max="11256" width="20.6328125" style="3" customWidth="1"/>
    <col min="11257" max="11257" width="6.453125" style="3" customWidth="1"/>
    <col min="11258" max="11261" width="7.6328125" style="3" bestFit="1" customWidth="1"/>
    <col min="11262" max="11262" width="9.90625" style="3" bestFit="1" customWidth="1"/>
    <col min="11263" max="11263" width="7.6328125" style="3" bestFit="1" customWidth="1"/>
    <col min="11264" max="11264" width="9.90625" style="3" bestFit="1" customWidth="1"/>
    <col min="11265" max="11268" width="7.6328125" style="3" bestFit="1" customWidth="1"/>
    <col min="11269" max="11271" width="9.90625" style="3" bestFit="1" customWidth="1"/>
    <col min="11272" max="11272" width="7.6328125" style="3" bestFit="1" customWidth="1"/>
    <col min="11273" max="11273" width="9.90625" style="3" bestFit="1" customWidth="1"/>
    <col min="11274" max="11274" width="7.6328125" style="3" bestFit="1" customWidth="1"/>
    <col min="11275" max="11276" width="9.90625" style="3" bestFit="1" customWidth="1"/>
    <col min="11277" max="11277" width="7.6328125" style="3" bestFit="1" customWidth="1"/>
    <col min="11278" max="11278" width="9.90625" style="3" bestFit="1" customWidth="1"/>
    <col min="11279" max="11281" width="7.6328125" style="3" bestFit="1" customWidth="1"/>
    <col min="11282" max="11287" width="4.36328125" style="3" customWidth="1"/>
    <col min="11288" max="11288" width="20.6328125" style="3" customWidth="1"/>
    <col min="11289" max="11507" width="8.7265625" style="3"/>
    <col min="11508" max="11509" width="4.36328125" style="3" customWidth="1"/>
    <col min="11510" max="11510" width="8" style="3" customWidth="1"/>
    <col min="11511" max="11511" width="9.6328125" style="3" customWidth="1"/>
    <col min="11512" max="11512" width="20.6328125" style="3" customWidth="1"/>
    <col min="11513" max="11513" width="6.453125" style="3" customWidth="1"/>
    <col min="11514" max="11517" width="7.6328125" style="3" bestFit="1" customWidth="1"/>
    <col min="11518" max="11518" width="9.90625" style="3" bestFit="1" customWidth="1"/>
    <col min="11519" max="11519" width="7.6328125" style="3" bestFit="1" customWidth="1"/>
    <col min="11520" max="11520" width="9.90625" style="3" bestFit="1" customWidth="1"/>
    <col min="11521" max="11524" width="7.6328125" style="3" bestFit="1" customWidth="1"/>
    <col min="11525" max="11527" width="9.90625" style="3" bestFit="1" customWidth="1"/>
    <col min="11528" max="11528" width="7.6328125" style="3" bestFit="1" customWidth="1"/>
    <col min="11529" max="11529" width="9.90625" style="3" bestFit="1" customWidth="1"/>
    <col min="11530" max="11530" width="7.6328125" style="3" bestFit="1" customWidth="1"/>
    <col min="11531" max="11532" width="9.90625" style="3" bestFit="1" customWidth="1"/>
    <col min="11533" max="11533" width="7.6328125" style="3" bestFit="1" customWidth="1"/>
    <col min="11534" max="11534" width="9.90625" style="3" bestFit="1" customWidth="1"/>
    <col min="11535" max="11537" width="7.6328125" style="3" bestFit="1" customWidth="1"/>
    <col min="11538" max="11543" width="4.36328125" style="3" customWidth="1"/>
    <col min="11544" max="11544" width="20.6328125" style="3" customWidth="1"/>
    <col min="11545" max="11763" width="8.7265625" style="3"/>
    <col min="11764" max="11765" width="4.36328125" style="3" customWidth="1"/>
    <col min="11766" max="11766" width="8" style="3" customWidth="1"/>
    <col min="11767" max="11767" width="9.6328125" style="3" customWidth="1"/>
    <col min="11768" max="11768" width="20.6328125" style="3" customWidth="1"/>
    <col min="11769" max="11769" width="6.453125" style="3" customWidth="1"/>
    <col min="11770" max="11773" width="7.6328125" style="3" bestFit="1" customWidth="1"/>
    <col min="11774" max="11774" width="9.90625" style="3" bestFit="1" customWidth="1"/>
    <col min="11775" max="11775" width="7.6328125" style="3" bestFit="1" customWidth="1"/>
    <col min="11776" max="11776" width="9.90625" style="3" bestFit="1" customWidth="1"/>
    <col min="11777" max="11780" width="7.6328125" style="3" bestFit="1" customWidth="1"/>
    <col min="11781" max="11783" width="9.90625" style="3" bestFit="1" customWidth="1"/>
    <col min="11784" max="11784" width="7.6328125" style="3" bestFit="1" customWidth="1"/>
    <col min="11785" max="11785" width="9.90625" style="3" bestFit="1" customWidth="1"/>
    <col min="11786" max="11786" width="7.6328125" style="3" bestFit="1" customWidth="1"/>
    <col min="11787" max="11788" width="9.90625" style="3" bestFit="1" customWidth="1"/>
    <col min="11789" max="11789" width="7.6328125" style="3" bestFit="1" customWidth="1"/>
    <col min="11790" max="11790" width="9.90625" style="3" bestFit="1" customWidth="1"/>
    <col min="11791" max="11793" width="7.6328125" style="3" bestFit="1" customWidth="1"/>
    <col min="11794" max="11799" width="4.36328125" style="3" customWidth="1"/>
    <col min="11800" max="11800" width="20.6328125" style="3" customWidth="1"/>
    <col min="11801" max="12019" width="8.7265625" style="3"/>
    <col min="12020" max="12021" width="4.36328125" style="3" customWidth="1"/>
    <col min="12022" max="12022" width="8" style="3" customWidth="1"/>
    <col min="12023" max="12023" width="9.6328125" style="3" customWidth="1"/>
    <col min="12024" max="12024" width="20.6328125" style="3" customWidth="1"/>
    <col min="12025" max="12025" width="6.453125" style="3" customWidth="1"/>
    <col min="12026" max="12029" width="7.6328125" style="3" bestFit="1" customWidth="1"/>
    <col min="12030" max="12030" width="9.90625" style="3" bestFit="1" customWidth="1"/>
    <col min="12031" max="12031" width="7.6328125" style="3" bestFit="1" customWidth="1"/>
    <col min="12032" max="12032" width="9.90625" style="3" bestFit="1" customWidth="1"/>
    <col min="12033" max="12036" width="7.6328125" style="3" bestFit="1" customWidth="1"/>
    <col min="12037" max="12039" width="9.90625" style="3" bestFit="1" customWidth="1"/>
    <col min="12040" max="12040" width="7.6328125" style="3" bestFit="1" customWidth="1"/>
    <col min="12041" max="12041" width="9.90625" style="3" bestFit="1" customWidth="1"/>
    <col min="12042" max="12042" width="7.6328125" style="3" bestFit="1" customWidth="1"/>
    <col min="12043" max="12044" width="9.90625" style="3" bestFit="1" customWidth="1"/>
    <col min="12045" max="12045" width="7.6328125" style="3" bestFit="1" customWidth="1"/>
    <col min="12046" max="12046" width="9.90625" style="3" bestFit="1" customWidth="1"/>
    <col min="12047" max="12049" width="7.6328125" style="3" bestFit="1" customWidth="1"/>
    <col min="12050" max="12055" width="4.36328125" style="3" customWidth="1"/>
    <col min="12056" max="12056" width="20.6328125" style="3" customWidth="1"/>
    <col min="12057" max="12275" width="8.7265625" style="3"/>
    <col min="12276" max="12277" width="4.36328125" style="3" customWidth="1"/>
    <col min="12278" max="12278" width="8" style="3" customWidth="1"/>
    <col min="12279" max="12279" width="9.6328125" style="3" customWidth="1"/>
    <col min="12280" max="12280" width="20.6328125" style="3" customWidth="1"/>
    <col min="12281" max="12281" width="6.453125" style="3" customWidth="1"/>
    <col min="12282" max="12285" width="7.6328125" style="3" bestFit="1" customWidth="1"/>
    <col min="12286" max="12286" width="9.90625" style="3" bestFit="1" customWidth="1"/>
    <col min="12287" max="12287" width="7.6328125" style="3" bestFit="1" customWidth="1"/>
    <col min="12288" max="12288" width="9.90625" style="3" bestFit="1" customWidth="1"/>
    <col min="12289" max="12292" width="7.6328125" style="3" bestFit="1" customWidth="1"/>
    <col min="12293" max="12295" width="9.90625" style="3" bestFit="1" customWidth="1"/>
    <col min="12296" max="12296" width="7.6328125" style="3" bestFit="1" customWidth="1"/>
    <col min="12297" max="12297" width="9.90625" style="3" bestFit="1" customWidth="1"/>
    <col min="12298" max="12298" width="7.6328125" style="3" bestFit="1" customWidth="1"/>
    <col min="12299" max="12300" width="9.90625" style="3" bestFit="1" customWidth="1"/>
    <col min="12301" max="12301" width="7.6328125" style="3" bestFit="1" customWidth="1"/>
    <col min="12302" max="12302" width="9.90625" style="3" bestFit="1" customWidth="1"/>
    <col min="12303" max="12305" width="7.6328125" style="3" bestFit="1" customWidth="1"/>
    <col min="12306" max="12311" width="4.36328125" style="3" customWidth="1"/>
    <col min="12312" max="12312" width="20.6328125" style="3" customWidth="1"/>
    <col min="12313" max="12531" width="8.7265625" style="3"/>
    <col min="12532" max="12533" width="4.36328125" style="3" customWidth="1"/>
    <col min="12534" max="12534" width="8" style="3" customWidth="1"/>
    <col min="12535" max="12535" width="9.6328125" style="3" customWidth="1"/>
    <col min="12536" max="12536" width="20.6328125" style="3" customWidth="1"/>
    <col min="12537" max="12537" width="6.453125" style="3" customWidth="1"/>
    <col min="12538" max="12541" width="7.6328125" style="3" bestFit="1" customWidth="1"/>
    <col min="12542" max="12542" width="9.90625" style="3" bestFit="1" customWidth="1"/>
    <col min="12543" max="12543" width="7.6328125" style="3" bestFit="1" customWidth="1"/>
    <col min="12544" max="12544" width="9.90625" style="3" bestFit="1" customWidth="1"/>
    <col min="12545" max="12548" width="7.6328125" style="3" bestFit="1" customWidth="1"/>
    <col min="12549" max="12551" width="9.90625" style="3" bestFit="1" customWidth="1"/>
    <col min="12552" max="12552" width="7.6328125" style="3" bestFit="1" customWidth="1"/>
    <col min="12553" max="12553" width="9.90625" style="3" bestFit="1" customWidth="1"/>
    <col min="12554" max="12554" width="7.6328125" style="3" bestFit="1" customWidth="1"/>
    <col min="12555" max="12556" width="9.90625" style="3" bestFit="1" customWidth="1"/>
    <col min="12557" max="12557" width="7.6328125" style="3" bestFit="1" customWidth="1"/>
    <col min="12558" max="12558" width="9.90625" style="3" bestFit="1" customWidth="1"/>
    <col min="12559" max="12561" width="7.6328125" style="3" bestFit="1" customWidth="1"/>
    <col min="12562" max="12567" width="4.36328125" style="3" customWidth="1"/>
    <col min="12568" max="12568" width="20.6328125" style="3" customWidth="1"/>
    <col min="12569" max="12787" width="8.7265625" style="3"/>
    <col min="12788" max="12789" width="4.36328125" style="3" customWidth="1"/>
    <col min="12790" max="12790" width="8" style="3" customWidth="1"/>
    <col min="12791" max="12791" width="9.6328125" style="3" customWidth="1"/>
    <col min="12792" max="12792" width="20.6328125" style="3" customWidth="1"/>
    <col min="12793" max="12793" width="6.453125" style="3" customWidth="1"/>
    <col min="12794" max="12797" width="7.6328125" style="3" bestFit="1" customWidth="1"/>
    <col min="12798" max="12798" width="9.90625" style="3" bestFit="1" customWidth="1"/>
    <col min="12799" max="12799" width="7.6328125" style="3" bestFit="1" customWidth="1"/>
    <col min="12800" max="12800" width="9.90625" style="3" bestFit="1" customWidth="1"/>
    <col min="12801" max="12804" width="7.6328125" style="3" bestFit="1" customWidth="1"/>
    <col min="12805" max="12807" width="9.90625" style="3" bestFit="1" customWidth="1"/>
    <col min="12808" max="12808" width="7.6328125" style="3" bestFit="1" customWidth="1"/>
    <col min="12809" max="12809" width="9.90625" style="3" bestFit="1" customWidth="1"/>
    <col min="12810" max="12810" width="7.6328125" style="3" bestFit="1" customWidth="1"/>
    <col min="12811" max="12812" width="9.90625" style="3" bestFit="1" customWidth="1"/>
    <col min="12813" max="12813" width="7.6328125" style="3" bestFit="1" customWidth="1"/>
    <col min="12814" max="12814" width="9.90625" style="3" bestFit="1" customWidth="1"/>
    <col min="12815" max="12817" width="7.6328125" style="3" bestFit="1" customWidth="1"/>
    <col min="12818" max="12823" width="4.36328125" style="3" customWidth="1"/>
    <col min="12824" max="12824" width="20.6328125" style="3" customWidth="1"/>
    <col min="12825" max="13043" width="8.7265625" style="3"/>
    <col min="13044" max="13045" width="4.36328125" style="3" customWidth="1"/>
    <col min="13046" max="13046" width="8" style="3" customWidth="1"/>
    <col min="13047" max="13047" width="9.6328125" style="3" customWidth="1"/>
    <col min="13048" max="13048" width="20.6328125" style="3" customWidth="1"/>
    <col min="13049" max="13049" width="6.453125" style="3" customWidth="1"/>
    <col min="13050" max="13053" width="7.6328125" style="3" bestFit="1" customWidth="1"/>
    <col min="13054" max="13054" width="9.90625" style="3" bestFit="1" customWidth="1"/>
    <col min="13055" max="13055" width="7.6328125" style="3" bestFit="1" customWidth="1"/>
    <col min="13056" max="13056" width="9.90625" style="3" bestFit="1" customWidth="1"/>
    <col min="13057" max="13060" width="7.6328125" style="3" bestFit="1" customWidth="1"/>
    <col min="13061" max="13063" width="9.90625" style="3" bestFit="1" customWidth="1"/>
    <col min="13064" max="13064" width="7.6328125" style="3" bestFit="1" customWidth="1"/>
    <col min="13065" max="13065" width="9.90625" style="3" bestFit="1" customWidth="1"/>
    <col min="13066" max="13066" width="7.6328125" style="3" bestFit="1" customWidth="1"/>
    <col min="13067" max="13068" width="9.90625" style="3" bestFit="1" customWidth="1"/>
    <col min="13069" max="13069" width="7.6328125" style="3" bestFit="1" customWidth="1"/>
    <col min="13070" max="13070" width="9.90625" style="3" bestFit="1" customWidth="1"/>
    <col min="13071" max="13073" width="7.6328125" style="3" bestFit="1" customWidth="1"/>
    <col min="13074" max="13079" width="4.36328125" style="3" customWidth="1"/>
    <col min="13080" max="13080" width="20.6328125" style="3" customWidth="1"/>
    <col min="13081" max="13299" width="8.7265625" style="3"/>
    <col min="13300" max="13301" width="4.36328125" style="3" customWidth="1"/>
    <col min="13302" max="13302" width="8" style="3" customWidth="1"/>
    <col min="13303" max="13303" width="9.6328125" style="3" customWidth="1"/>
    <col min="13304" max="13304" width="20.6328125" style="3" customWidth="1"/>
    <col min="13305" max="13305" width="6.453125" style="3" customWidth="1"/>
    <col min="13306" max="13309" width="7.6328125" style="3" bestFit="1" customWidth="1"/>
    <col min="13310" max="13310" width="9.90625" style="3" bestFit="1" customWidth="1"/>
    <col min="13311" max="13311" width="7.6328125" style="3" bestFit="1" customWidth="1"/>
    <col min="13312" max="13312" width="9.90625" style="3" bestFit="1" customWidth="1"/>
    <col min="13313" max="13316" width="7.6328125" style="3" bestFit="1" customWidth="1"/>
    <col min="13317" max="13319" width="9.90625" style="3" bestFit="1" customWidth="1"/>
    <col min="13320" max="13320" width="7.6328125" style="3" bestFit="1" customWidth="1"/>
    <col min="13321" max="13321" width="9.90625" style="3" bestFit="1" customWidth="1"/>
    <col min="13322" max="13322" width="7.6328125" style="3" bestFit="1" customWidth="1"/>
    <col min="13323" max="13324" width="9.90625" style="3" bestFit="1" customWidth="1"/>
    <col min="13325" max="13325" width="7.6328125" style="3" bestFit="1" customWidth="1"/>
    <col min="13326" max="13326" width="9.90625" style="3" bestFit="1" customWidth="1"/>
    <col min="13327" max="13329" width="7.6328125" style="3" bestFit="1" customWidth="1"/>
    <col min="13330" max="13335" width="4.36328125" style="3" customWidth="1"/>
    <col min="13336" max="13336" width="20.6328125" style="3" customWidth="1"/>
    <col min="13337" max="13555" width="8.7265625" style="3"/>
    <col min="13556" max="13557" width="4.36328125" style="3" customWidth="1"/>
    <col min="13558" max="13558" width="8" style="3" customWidth="1"/>
    <col min="13559" max="13559" width="9.6328125" style="3" customWidth="1"/>
    <col min="13560" max="13560" width="20.6328125" style="3" customWidth="1"/>
    <col min="13561" max="13561" width="6.453125" style="3" customWidth="1"/>
    <col min="13562" max="13565" width="7.6328125" style="3" bestFit="1" customWidth="1"/>
    <col min="13566" max="13566" width="9.90625" style="3" bestFit="1" customWidth="1"/>
    <col min="13567" max="13567" width="7.6328125" style="3" bestFit="1" customWidth="1"/>
    <col min="13568" max="13568" width="9.90625" style="3" bestFit="1" customWidth="1"/>
    <col min="13569" max="13572" width="7.6328125" style="3" bestFit="1" customWidth="1"/>
    <col min="13573" max="13575" width="9.90625" style="3" bestFit="1" customWidth="1"/>
    <col min="13576" max="13576" width="7.6328125" style="3" bestFit="1" customWidth="1"/>
    <col min="13577" max="13577" width="9.90625" style="3" bestFit="1" customWidth="1"/>
    <col min="13578" max="13578" width="7.6328125" style="3" bestFit="1" customWidth="1"/>
    <col min="13579" max="13580" width="9.90625" style="3" bestFit="1" customWidth="1"/>
    <col min="13581" max="13581" width="7.6328125" style="3" bestFit="1" customWidth="1"/>
    <col min="13582" max="13582" width="9.90625" style="3" bestFit="1" customWidth="1"/>
    <col min="13583" max="13585" width="7.6328125" style="3" bestFit="1" customWidth="1"/>
    <col min="13586" max="13591" width="4.36328125" style="3" customWidth="1"/>
    <col min="13592" max="13592" width="20.6328125" style="3" customWidth="1"/>
    <col min="13593" max="13811" width="8.7265625" style="3"/>
    <col min="13812" max="13813" width="4.36328125" style="3" customWidth="1"/>
    <col min="13814" max="13814" width="8" style="3" customWidth="1"/>
    <col min="13815" max="13815" width="9.6328125" style="3" customWidth="1"/>
    <col min="13816" max="13816" width="20.6328125" style="3" customWidth="1"/>
    <col min="13817" max="13817" width="6.453125" style="3" customWidth="1"/>
    <col min="13818" max="13821" width="7.6328125" style="3" bestFit="1" customWidth="1"/>
    <col min="13822" max="13822" width="9.90625" style="3" bestFit="1" customWidth="1"/>
    <col min="13823" max="13823" width="7.6328125" style="3" bestFit="1" customWidth="1"/>
    <col min="13824" max="13824" width="9.90625" style="3" bestFit="1" customWidth="1"/>
    <col min="13825" max="13828" width="7.6328125" style="3" bestFit="1" customWidth="1"/>
    <col min="13829" max="13831" width="9.90625" style="3" bestFit="1" customWidth="1"/>
    <col min="13832" max="13832" width="7.6328125" style="3" bestFit="1" customWidth="1"/>
    <col min="13833" max="13833" width="9.90625" style="3" bestFit="1" customWidth="1"/>
    <col min="13834" max="13834" width="7.6328125" style="3" bestFit="1" customWidth="1"/>
    <col min="13835" max="13836" width="9.90625" style="3" bestFit="1" customWidth="1"/>
    <col min="13837" max="13837" width="7.6328125" style="3" bestFit="1" customWidth="1"/>
    <col min="13838" max="13838" width="9.90625" style="3" bestFit="1" customWidth="1"/>
    <col min="13839" max="13841" width="7.6328125" style="3" bestFit="1" customWidth="1"/>
    <col min="13842" max="13847" width="4.36328125" style="3" customWidth="1"/>
    <col min="13848" max="13848" width="20.6328125" style="3" customWidth="1"/>
    <col min="13849" max="14067" width="8.7265625" style="3"/>
    <col min="14068" max="14069" width="4.36328125" style="3" customWidth="1"/>
    <col min="14070" max="14070" width="8" style="3" customWidth="1"/>
    <col min="14071" max="14071" width="9.6328125" style="3" customWidth="1"/>
    <col min="14072" max="14072" width="20.6328125" style="3" customWidth="1"/>
    <col min="14073" max="14073" width="6.453125" style="3" customWidth="1"/>
    <col min="14074" max="14077" width="7.6328125" style="3" bestFit="1" customWidth="1"/>
    <col min="14078" max="14078" width="9.90625" style="3" bestFit="1" customWidth="1"/>
    <col min="14079" max="14079" width="7.6328125" style="3" bestFit="1" customWidth="1"/>
    <col min="14080" max="14080" width="9.90625" style="3" bestFit="1" customWidth="1"/>
    <col min="14081" max="14084" width="7.6328125" style="3" bestFit="1" customWidth="1"/>
    <col min="14085" max="14087" width="9.90625" style="3" bestFit="1" customWidth="1"/>
    <col min="14088" max="14088" width="7.6328125" style="3" bestFit="1" customWidth="1"/>
    <col min="14089" max="14089" width="9.90625" style="3" bestFit="1" customWidth="1"/>
    <col min="14090" max="14090" width="7.6328125" style="3" bestFit="1" customWidth="1"/>
    <col min="14091" max="14092" width="9.90625" style="3" bestFit="1" customWidth="1"/>
    <col min="14093" max="14093" width="7.6328125" style="3" bestFit="1" customWidth="1"/>
    <col min="14094" max="14094" width="9.90625" style="3" bestFit="1" customWidth="1"/>
    <col min="14095" max="14097" width="7.6328125" style="3" bestFit="1" customWidth="1"/>
    <col min="14098" max="14103" width="4.36328125" style="3" customWidth="1"/>
    <col min="14104" max="14104" width="20.6328125" style="3" customWidth="1"/>
    <col min="14105" max="14323" width="8.7265625" style="3"/>
    <col min="14324" max="14325" width="4.36328125" style="3" customWidth="1"/>
    <col min="14326" max="14326" width="8" style="3" customWidth="1"/>
    <col min="14327" max="14327" width="9.6328125" style="3" customWidth="1"/>
    <col min="14328" max="14328" width="20.6328125" style="3" customWidth="1"/>
    <col min="14329" max="14329" width="6.453125" style="3" customWidth="1"/>
    <col min="14330" max="14333" width="7.6328125" style="3" bestFit="1" customWidth="1"/>
    <col min="14334" max="14334" width="9.90625" style="3" bestFit="1" customWidth="1"/>
    <col min="14335" max="14335" width="7.6328125" style="3" bestFit="1" customWidth="1"/>
    <col min="14336" max="14336" width="9.90625" style="3" bestFit="1" customWidth="1"/>
    <col min="14337" max="14340" width="7.6328125" style="3" bestFit="1" customWidth="1"/>
    <col min="14341" max="14343" width="9.90625" style="3" bestFit="1" customWidth="1"/>
    <col min="14344" max="14344" width="7.6328125" style="3" bestFit="1" customWidth="1"/>
    <col min="14345" max="14345" width="9.90625" style="3" bestFit="1" customWidth="1"/>
    <col min="14346" max="14346" width="7.6328125" style="3" bestFit="1" customWidth="1"/>
    <col min="14347" max="14348" width="9.90625" style="3" bestFit="1" customWidth="1"/>
    <col min="14349" max="14349" width="7.6328125" style="3" bestFit="1" customWidth="1"/>
    <col min="14350" max="14350" width="9.90625" style="3" bestFit="1" customWidth="1"/>
    <col min="14351" max="14353" width="7.6328125" style="3" bestFit="1" customWidth="1"/>
    <col min="14354" max="14359" width="4.36328125" style="3" customWidth="1"/>
    <col min="14360" max="14360" width="20.6328125" style="3" customWidth="1"/>
    <col min="14361" max="14579" width="8.7265625" style="3"/>
    <col min="14580" max="14581" width="4.36328125" style="3" customWidth="1"/>
    <col min="14582" max="14582" width="8" style="3" customWidth="1"/>
    <col min="14583" max="14583" width="9.6328125" style="3" customWidth="1"/>
    <col min="14584" max="14584" width="20.6328125" style="3" customWidth="1"/>
    <col min="14585" max="14585" width="6.453125" style="3" customWidth="1"/>
    <col min="14586" max="14589" width="7.6328125" style="3" bestFit="1" customWidth="1"/>
    <col min="14590" max="14590" width="9.90625" style="3" bestFit="1" customWidth="1"/>
    <col min="14591" max="14591" width="7.6328125" style="3" bestFit="1" customWidth="1"/>
    <col min="14592" max="14592" width="9.90625" style="3" bestFit="1" customWidth="1"/>
    <col min="14593" max="14596" width="7.6328125" style="3" bestFit="1" customWidth="1"/>
    <col min="14597" max="14599" width="9.90625" style="3" bestFit="1" customWidth="1"/>
    <col min="14600" max="14600" width="7.6328125" style="3" bestFit="1" customWidth="1"/>
    <col min="14601" max="14601" width="9.90625" style="3" bestFit="1" customWidth="1"/>
    <col min="14602" max="14602" width="7.6328125" style="3" bestFit="1" customWidth="1"/>
    <col min="14603" max="14604" width="9.90625" style="3" bestFit="1" customWidth="1"/>
    <col min="14605" max="14605" width="7.6328125" style="3" bestFit="1" customWidth="1"/>
    <col min="14606" max="14606" width="9.90625" style="3" bestFit="1" customWidth="1"/>
    <col min="14607" max="14609" width="7.6328125" style="3" bestFit="1" customWidth="1"/>
    <col min="14610" max="14615" width="4.36328125" style="3" customWidth="1"/>
    <col min="14616" max="14616" width="20.6328125" style="3" customWidth="1"/>
    <col min="14617" max="14835" width="8.7265625" style="3"/>
    <col min="14836" max="14837" width="4.36328125" style="3" customWidth="1"/>
    <col min="14838" max="14838" width="8" style="3" customWidth="1"/>
    <col min="14839" max="14839" width="9.6328125" style="3" customWidth="1"/>
    <col min="14840" max="14840" width="20.6328125" style="3" customWidth="1"/>
    <col min="14841" max="14841" width="6.453125" style="3" customWidth="1"/>
    <col min="14842" max="14845" width="7.6328125" style="3" bestFit="1" customWidth="1"/>
    <col min="14846" max="14846" width="9.90625" style="3" bestFit="1" customWidth="1"/>
    <col min="14847" max="14847" width="7.6328125" style="3" bestFit="1" customWidth="1"/>
    <col min="14848" max="14848" width="9.90625" style="3" bestFit="1" customWidth="1"/>
    <col min="14849" max="14852" width="7.6328125" style="3" bestFit="1" customWidth="1"/>
    <col min="14853" max="14855" width="9.90625" style="3" bestFit="1" customWidth="1"/>
    <col min="14856" max="14856" width="7.6328125" style="3" bestFit="1" customWidth="1"/>
    <col min="14857" max="14857" width="9.90625" style="3" bestFit="1" customWidth="1"/>
    <col min="14858" max="14858" width="7.6328125" style="3" bestFit="1" customWidth="1"/>
    <col min="14859" max="14860" width="9.90625" style="3" bestFit="1" customWidth="1"/>
    <col min="14861" max="14861" width="7.6328125" style="3" bestFit="1" customWidth="1"/>
    <col min="14862" max="14862" width="9.90625" style="3" bestFit="1" customWidth="1"/>
    <col min="14863" max="14865" width="7.6328125" style="3" bestFit="1" customWidth="1"/>
    <col min="14866" max="14871" width="4.36328125" style="3" customWidth="1"/>
    <col min="14872" max="14872" width="20.6328125" style="3" customWidth="1"/>
    <col min="14873" max="15091" width="8.7265625" style="3"/>
    <col min="15092" max="15093" width="4.36328125" style="3" customWidth="1"/>
    <col min="15094" max="15094" width="8" style="3" customWidth="1"/>
    <col min="15095" max="15095" width="9.6328125" style="3" customWidth="1"/>
    <col min="15096" max="15096" width="20.6328125" style="3" customWidth="1"/>
    <col min="15097" max="15097" width="6.453125" style="3" customWidth="1"/>
    <col min="15098" max="15101" width="7.6328125" style="3" bestFit="1" customWidth="1"/>
    <col min="15102" max="15102" width="9.90625" style="3" bestFit="1" customWidth="1"/>
    <col min="15103" max="15103" width="7.6328125" style="3" bestFit="1" customWidth="1"/>
    <col min="15104" max="15104" width="9.90625" style="3" bestFit="1" customWidth="1"/>
    <col min="15105" max="15108" width="7.6328125" style="3" bestFit="1" customWidth="1"/>
    <col min="15109" max="15111" width="9.90625" style="3" bestFit="1" customWidth="1"/>
    <col min="15112" max="15112" width="7.6328125" style="3" bestFit="1" customWidth="1"/>
    <col min="15113" max="15113" width="9.90625" style="3" bestFit="1" customWidth="1"/>
    <col min="15114" max="15114" width="7.6328125" style="3" bestFit="1" customWidth="1"/>
    <col min="15115" max="15116" width="9.90625" style="3" bestFit="1" customWidth="1"/>
    <col min="15117" max="15117" width="7.6328125" style="3" bestFit="1" customWidth="1"/>
    <col min="15118" max="15118" width="9.90625" style="3" bestFit="1" customWidth="1"/>
    <col min="15119" max="15121" width="7.6328125" style="3" bestFit="1" customWidth="1"/>
    <col min="15122" max="15127" width="4.36328125" style="3" customWidth="1"/>
    <col min="15128" max="15128" width="20.6328125" style="3" customWidth="1"/>
    <col min="15129" max="15347" width="8.7265625" style="3"/>
    <col min="15348" max="15349" width="4.36328125" style="3" customWidth="1"/>
    <col min="15350" max="15350" width="8" style="3" customWidth="1"/>
    <col min="15351" max="15351" width="9.6328125" style="3" customWidth="1"/>
    <col min="15352" max="15352" width="20.6328125" style="3" customWidth="1"/>
    <col min="15353" max="15353" width="6.453125" style="3" customWidth="1"/>
    <col min="15354" max="15357" width="7.6328125" style="3" bestFit="1" customWidth="1"/>
    <col min="15358" max="15358" width="9.90625" style="3" bestFit="1" customWidth="1"/>
    <col min="15359" max="15359" width="7.6328125" style="3" bestFit="1" customWidth="1"/>
    <col min="15360" max="15360" width="9.90625" style="3" bestFit="1" customWidth="1"/>
    <col min="15361" max="15364" width="7.6328125" style="3" bestFit="1" customWidth="1"/>
    <col min="15365" max="15367" width="9.90625" style="3" bestFit="1" customWidth="1"/>
    <col min="15368" max="15368" width="7.6328125" style="3" bestFit="1" customWidth="1"/>
    <col min="15369" max="15369" width="9.90625" style="3" bestFit="1" customWidth="1"/>
    <col min="15370" max="15370" width="7.6328125" style="3" bestFit="1" customWidth="1"/>
    <col min="15371" max="15372" width="9.90625" style="3" bestFit="1" customWidth="1"/>
    <col min="15373" max="15373" width="7.6328125" style="3" bestFit="1" customWidth="1"/>
    <col min="15374" max="15374" width="9.90625" style="3" bestFit="1" customWidth="1"/>
    <col min="15375" max="15377" width="7.6328125" style="3" bestFit="1" customWidth="1"/>
    <col min="15378" max="15383" width="4.36328125" style="3" customWidth="1"/>
    <col min="15384" max="15384" width="20.6328125" style="3" customWidth="1"/>
    <col min="15385" max="15603" width="8.7265625" style="3"/>
    <col min="15604" max="15605" width="4.36328125" style="3" customWidth="1"/>
    <col min="15606" max="15606" width="8" style="3" customWidth="1"/>
    <col min="15607" max="15607" width="9.6328125" style="3" customWidth="1"/>
    <col min="15608" max="15608" width="20.6328125" style="3" customWidth="1"/>
    <col min="15609" max="15609" width="6.453125" style="3" customWidth="1"/>
    <col min="15610" max="15613" width="7.6328125" style="3" bestFit="1" customWidth="1"/>
    <col min="15614" max="15614" width="9.90625" style="3" bestFit="1" customWidth="1"/>
    <col min="15615" max="15615" width="7.6328125" style="3" bestFit="1" customWidth="1"/>
    <col min="15616" max="15616" width="9.90625" style="3" bestFit="1" customWidth="1"/>
    <col min="15617" max="15620" width="7.6328125" style="3" bestFit="1" customWidth="1"/>
    <col min="15621" max="15623" width="9.90625" style="3" bestFit="1" customWidth="1"/>
    <col min="15624" max="15624" width="7.6328125" style="3" bestFit="1" customWidth="1"/>
    <col min="15625" max="15625" width="9.90625" style="3" bestFit="1" customWidth="1"/>
    <col min="15626" max="15626" width="7.6328125" style="3" bestFit="1" customWidth="1"/>
    <col min="15627" max="15628" width="9.90625" style="3" bestFit="1" customWidth="1"/>
    <col min="15629" max="15629" width="7.6328125" style="3" bestFit="1" customWidth="1"/>
    <col min="15630" max="15630" width="9.90625" style="3" bestFit="1" customWidth="1"/>
    <col min="15631" max="15633" width="7.6328125" style="3" bestFit="1" customWidth="1"/>
    <col min="15634" max="15639" width="4.36328125" style="3" customWidth="1"/>
    <col min="15640" max="15640" width="20.6328125" style="3" customWidth="1"/>
    <col min="15641" max="15859" width="8.7265625" style="3"/>
    <col min="15860" max="15861" width="4.36328125" style="3" customWidth="1"/>
    <col min="15862" max="15862" width="8" style="3" customWidth="1"/>
    <col min="15863" max="15863" width="9.6328125" style="3" customWidth="1"/>
    <col min="15864" max="15864" width="20.6328125" style="3" customWidth="1"/>
    <col min="15865" max="15865" width="6.453125" style="3" customWidth="1"/>
    <col min="15866" max="15869" width="7.6328125" style="3" bestFit="1" customWidth="1"/>
    <col min="15870" max="15870" width="9.90625" style="3" bestFit="1" customWidth="1"/>
    <col min="15871" max="15871" width="7.6328125" style="3" bestFit="1" customWidth="1"/>
    <col min="15872" max="15872" width="9.90625" style="3" bestFit="1" customWidth="1"/>
    <col min="15873" max="15876" width="7.6328125" style="3" bestFit="1" customWidth="1"/>
    <col min="15877" max="15879" width="9.90625" style="3" bestFit="1" customWidth="1"/>
    <col min="15880" max="15880" width="7.6328125" style="3" bestFit="1" customWidth="1"/>
    <col min="15881" max="15881" width="9.90625" style="3" bestFit="1" customWidth="1"/>
    <col min="15882" max="15882" width="7.6328125" style="3" bestFit="1" customWidth="1"/>
    <col min="15883" max="15884" width="9.90625" style="3" bestFit="1" customWidth="1"/>
    <col min="15885" max="15885" width="7.6328125" style="3" bestFit="1" customWidth="1"/>
    <col min="15886" max="15886" width="9.90625" style="3" bestFit="1" customWidth="1"/>
    <col min="15887" max="15889" width="7.6328125" style="3" bestFit="1" customWidth="1"/>
    <col min="15890" max="15895" width="4.36328125" style="3" customWidth="1"/>
    <col min="15896" max="15896" width="20.6328125" style="3" customWidth="1"/>
    <col min="15897" max="16115" width="8.7265625" style="3"/>
    <col min="16116" max="16117" width="4.36328125" style="3" customWidth="1"/>
    <col min="16118" max="16118" width="8" style="3" customWidth="1"/>
    <col min="16119" max="16119" width="9.6328125" style="3" customWidth="1"/>
    <col min="16120" max="16120" width="20.6328125" style="3" customWidth="1"/>
    <col min="16121" max="16121" width="6.453125" style="3" customWidth="1"/>
    <col min="16122" max="16125" width="7.6328125" style="3" bestFit="1" customWidth="1"/>
    <col min="16126" max="16126" width="9.90625" style="3" bestFit="1" customWidth="1"/>
    <col min="16127" max="16127" width="7.6328125" style="3" bestFit="1" customWidth="1"/>
    <col min="16128" max="16128" width="9.90625" style="3" bestFit="1" customWidth="1"/>
    <col min="16129" max="16132" width="7.6328125" style="3" bestFit="1" customWidth="1"/>
    <col min="16133" max="16135" width="9.90625" style="3" bestFit="1" customWidth="1"/>
    <col min="16136" max="16136" width="7.6328125" style="3" bestFit="1" customWidth="1"/>
    <col min="16137" max="16137" width="9.90625" style="3" bestFit="1" customWidth="1"/>
    <col min="16138" max="16138" width="7.6328125" style="3" bestFit="1" customWidth="1"/>
    <col min="16139" max="16140" width="9.90625" style="3" bestFit="1" customWidth="1"/>
    <col min="16141" max="16141" width="7.6328125" style="3" bestFit="1" customWidth="1"/>
    <col min="16142" max="16142" width="9.90625" style="3" bestFit="1" customWidth="1"/>
    <col min="16143" max="16145" width="7.6328125" style="3" bestFit="1" customWidth="1"/>
    <col min="16146" max="16151" width="4.36328125" style="3" customWidth="1"/>
    <col min="16152" max="16152" width="20.6328125" style="3" customWidth="1"/>
    <col min="16153" max="16384" width="8.7265625" style="3"/>
  </cols>
  <sheetData>
    <row r="1" spans="1:62" s="71" customFormat="1" ht="23.15" customHeight="1">
      <c r="A1" s="209" t="s">
        <v>5090</v>
      </c>
      <c r="D1" s="70"/>
      <c r="G1" s="142"/>
      <c r="K1" s="57"/>
      <c r="L1" s="57"/>
      <c r="M1" s="57"/>
      <c r="N1" s="57"/>
    </row>
    <row r="2" spans="1:62" ht="5.15" customHeight="1" thickBot="1">
      <c r="C2" s="4"/>
      <c r="D2" s="5"/>
      <c r="E2" s="5"/>
      <c r="F2" s="5"/>
      <c r="G2" s="24"/>
      <c r="H2" s="24"/>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row>
    <row r="3" spans="1:62"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40"/>
      <c r="AQ3" s="140"/>
      <c r="AR3" s="140"/>
      <c r="AS3" s="140"/>
      <c r="AT3" s="140"/>
      <c r="AU3" s="140"/>
      <c r="AV3" s="140"/>
      <c r="AW3" s="140"/>
      <c r="AX3" s="140"/>
      <c r="AY3" s="140"/>
      <c r="AZ3" s="140"/>
      <c r="BA3" s="140"/>
      <c r="BB3" s="140"/>
      <c r="BC3" s="140"/>
      <c r="BD3" s="141"/>
      <c r="BE3" s="139" t="s">
        <v>837</v>
      </c>
      <c r="BF3" s="140"/>
      <c r="BG3" s="140"/>
      <c r="BH3" s="140"/>
      <c r="BI3" s="140"/>
      <c r="BJ3" s="141"/>
    </row>
    <row r="4" spans="1:62"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145" t="s">
        <v>838</v>
      </c>
      <c r="BF4" s="146"/>
      <c r="BG4" s="146"/>
      <c r="BH4" s="146"/>
      <c r="BI4" s="146"/>
      <c r="BJ4" s="219"/>
    </row>
    <row r="5" spans="1:62" s="10" customFormat="1" ht="13" customHeight="1">
      <c r="A5" s="27"/>
      <c r="B5" s="28"/>
      <c r="C5" s="27"/>
      <c r="D5" s="28"/>
      <c r="E5" s="29"/>
      <c r="F5" s="241"/>
      <c r="G5" s="26"/>
      <c r="H5" s="26"/>
      <c r="I5" s="13">
        <v>1</v>
      </c>
      <c r="J5" s="14">
        <v>2</v>
      </c>
      <c r="K5" s="14">
        <v>3</v>
      </c>
      <c r="L5" s="14">
        <v>6</v>
      </c>
      <c r="M5" s="14">
        <v>8</v>
      </c>
      <c r="N5" s="14">
        <v>20</v>
      </c>
      <c r="O5" s="14">
        <v>21</v>
      </c>
      <c r="P5" s="14">
        <v>22</v>
      </c>
      <c r="Q5" s="14">
        <v>24</v>
      </c>
      <c r="R5" s="14">
        <v>25</v>
      </c>
      <c r="S5" s="14">
        <v>26</v>
      </c>
      <c r="T5" s="14">
        <v>27</v>
      </c>
      <c r="U5" s="14">
        <v>28</v>
      </c>
      <c r="V5" s="14">
        <v>29</v>
      </c>
      <c r="W5" s="14">
        <v>30</v>
      </c>
      <c r="X5" s="14">
        <v>31</v>
      </c>
      <c r="Y5" s="14">
        <v>32</v>
      </c>
      <c r="Z5" s="14">
        <v>34</v>
      </c>
      <c r="AA5" s="14">
        <v>35</v>
      </c>
      <c r="AB5" s="14">
        <v>36</v>
      </c>
      <c r="AC5" s="60">
        <v>37</v>
      </c>
      <c r="AD5" s="60">
        <v>38</v>
      </c>
      <c r="AE5" s="14">
        <v>40</v>
      </c>
      <c r="AF5" s="60">
        <v>42</v>
      </c>
      <c r="AG5" s="60">
        <v>44</v>
      </c>
      <c r="AH5" s="60">
        <v>45</v>
      </c>
      <c r="AI5" s="60">
        <v>46</v>
      </c>
      <c r="AJ5" s="60">
        <v>51</v>
      </c>
      <c r="AK5" s="60">
        <v>53</v>
      </c>
      <c r="AL5" s="60">
        <v>54</v>
      </c>
      <c r="AM5" s="60">
        <v>103</v>
      </c>
      <c r="AN5" s="60">
        <v>106</v>
      </c>
      <c r="AO5" s="60">
        <v>107</v>
      </c>
      <c r="AP5" s="60">
        <v>110</v>
      </c>
      <c r="AQ5" s="60">
        <v>112</v>
      </c>
      <c r="AR5" s="14">
        <v>113</v>
      </c>
      <c r="AS5" s="60">
        <v>114</v>
      </c>
      <c r="AT5" s="60">
        <v>115</v>
      </c>
      <c r="AU5" s="60">
        <v>116</v>
      </c>
      <c r="AV5" s="14">
        <v>117</v>
      </c>
      <c r="AW5" s="14">
        <v>118</v>
      </c>
      <c r="AX5" s="60">
        <v>119</v>
      </c>
      <c r="AY5" s="60">
        <v>120</v>
      </c>
      <c r="AZ5" s="60">
        <v>121</v>
      </c>
      <c r="BA5" s="60">
        <v>122</v>
      </c>
      <c r="BB5" s="60">
        <v>123</v>
      </c>
      <c r="BC5" s="60">
        <v>127</v>
      </c>
      <c r="BD5" s="60">
        <v>184</v>
      </c>
      <c r="BE5" s="143">
        <v>300</v>
      </c>
      <c r="BF5" s="144"/>
      <c r="BG5" s="147"/>
      <c r="BH5" s="147"/>
      <c r="BI5" s="147"/>
      <c r="BJ5" s="220"/>
    </row>
    <row r="6" spans="1:62" s="10" customFormat="1" ht="170"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 Marital Status")</f>
        <v xml:space="preserve"> Marital Status</v>
      </c>
      <c r="K6" s="217" t="str">
        <f>HYPERLINK("#List_of_Classified_Items! $B$22 ","Relationship to the Head of Household")</f>
        <v>Relationship to the Head of Household</v>
      </c>
      <c r="L6" s="217" t="str">
        <f>HYPERLINK("#List_of_Classified_Items! $B$57 "," Age")</f>
        <v xml:space="preserve"> Age</v>
      </c>
      <c r="M6" s="217" t="str">
        <f>HYPERLINK("#List_of_Classified_Items! $B$377 "," Education")</f>
        <v xml:space="preserve"> Education</v>
      </c>
      <c r="N6" s="217" t="str">
        <f>HYPERLINK("#List_of_Classified_Items! $B$729 ","Status in Employment, Type of Employment")</f>
        <v>Status in Employment, Type of Employment</v>
      </c>
      <c r="O6" s="217" t="str">
        <f>HYPERLINK("#List_of_Classified_Items! $B$753 ","Status in Employment, Type of Employment, Whether Starting a Business for Oneself")</f>
        <v>Status in Employment, Type of Employment, Whether Starting a Business for Oneself</v>
      </c>
      <c r="P6" s="217" t="str">
        <f>HYPERLINK("#List_of_Classified_Items! $B$780 ","Status in Employment, Type of Employment, Whether Starting a Business for Oneself, Employed with or without a Definite Contract Term")</f>
        <v>Status in Employment, Type of Employment, Whether Starting a Business for Oneself, Employed with or without a Definite Contract Term</v>
      </c>
      <c r="Q6" s="217" t="str">
        <f>HYPERLINK("#List_of_Classified_Items! $B$847 ","Employed with or without a Definite Contract Term")</f>
        <v>Employed with or without a Definite Contract Term</v>
      </c>
      <c r="R6" s="217" t="str">
        <f>HYPERLINK("#List_of_Classified_Items! $B$865 ","Number of Renewals of Employment Contract")</f>
        <v>Number of Renewals of Employment Contract</v>
      </c>
      <c r="S6" s="217" t="str">
        <f>HYPERLINK("#List_of_Classified_Items! $B$879 ","Industry")</f>
        <v>Industry</v>
      </c>
      <c r="T6" s="217" t="str">
        <f>HYPERLINK("#List_of_Classified_Items! $B$1241 ","Occupation")</f>
        <v>Occupation</v>
      </c>
      <c r="U6" s="217" t="str">
        <f>HYPERLINK("#List_of_Classified_Items! $B$1549 ","Number of Persons Engaged in Enterprise")</f>
        <v>Number of Persons Engaged in Enterprise</v>
      </c>
      <c r="V6" s="217" t="str">
        <f>HYPERLINK("#List_of_Classified_Items! $B$1569 ","Type of Legal Organization")</f>
        <v>Type of Legal Organization</v>
      </c>
      <c r="W6" s="217" t="str">
        <f>HYPERLINK("#List_of_Classified_Items! $B$1582 ","Type of Legal Organization, Status in Employment, Type of Employment")</f>
        <v>Type of Legal Organization, Status in Employment, Type of Employment</v>
      </c>
      <c r="X6" s="217" t="str">
        <f>HYPERLINK("#List_of_Classified_Items! $B$1598 ","Days Worked per Year")</f>
        <v>Days Worked per Year</v>
      </c>
      <c r="Y6" s="217" t="str">
        <f>HYPERLINK("#List_of_Classified_Items! $B$1612 ","Days Worked per Year, Regularity of Work")</f>
        <v>Days Worked per Year, Regularity of Work</v>
      </c>
      <c r="Z6" s="217" t="str">
        <f>HYPERLINK("#List_of_Classified_Items! $B$1708 ","Days Worked per Year, Regularity of Work, Working Hours per Week")</f>
        <v>Days Worked per Year, Regularity of Work, Working Hours per Week</v>
      </c>
      <c r="AA6" s="217" t="str">
        <f>HYPERLINK("#List_of_Classified_Items! $B$1869 ","Regularity of Work")</f>
        <v>Regularity of Work</v>
      </c>
      <c r="AB6" s="217" t="str">
        <f>HYPERLINK("#List_of_Classified_Items! $B$1879 ","Working Hours per Week")</f>
        <v>Working Hours per Week</v>
      </c>
      <c r="AC6" s="217" t="str">
        <f>HYPERLINK("#List_of_Classified_Items! $B$1912 ","Whether Engaged in Remote Working, Frequency of Remote Working")</f>
        <v>Whether Engaged in Remote Working, Frequency of Remote Working</v>
      </c>
      <c r="AD6" s="217" t="str">
        <f>HYPERLINK("#List_of_Classified_Items! $B$1926 ","Place from Which one is Remote Working")</f>
        <v>Place from Which one is Remote Working</v>
      </c>
      <c r="AE6" s="217" t="str">
        <f>HYPERLINK("#List_of_Classified_Items! $B$1953 ","Income")</f>
        <v>Income</v>
      </c>
      <c r="AF6" s="217" t="str">
        <f>HYPERLINK("#List_of_Classified_Items! $B$2010 ","Duration Engaged in Work")</f>
        <v>Duration Engaged in Work</v>
      </c>
      <c r="AG6" s="217" t="str">
        <f>HYPERLINK("#List_of_Classified_Items! $B$2043 ","Reason for Working in the Current Type of Employment")</f>
        <v>Reason for Working in the Current Type of Employment</v>
      </c>
      <c r="AH6" s="217" t="str">
        <f>HYPERLINK("#List_of_Classified_Items! $B$2064 ","Whether Adjusting Working Hours and Days")</f>
        <v>Whether Adjusting Working Hours and Days</v>
      </c>
      <c r="AI6" s="217" t="str">
        <f>HYPERLINK("#List_of_Classified_Items! $B$2073 ","Wish for Work")</f>
        <v>Wish for Work</v>
      </c>
      <c r="AJ6" s="217" t="str">
        <f>HYPERLINK("#List_of_Classified_Items! $B$2144 ","Whether Having a Secondary Job")</f>
        <v>Whether Having a Secondary Job</v>
      </c>
      <c r="AK6" s="217" t="str">
        <f>HYPERLINK("#List_of_Classified_Items! $B$2164 ","Whether Freelance Work is one’s Main Job or Secondary Job")</f>
        <v>Whether Freelance Work is one’s Main Job or Secondary Job</v>
      </c>
      <c r="AL6" s="217" t="str">
        <f>HYPERLINK("#List_of_Classified_Items! $B$2174 ","Whether Freelance Work is one’s Main Job or Secondary Job, Status in Employment, Type of Employment (Freelance)")</f>
        <v>Whether Freelance Work is one’s Main Job or Secondary Job, Status in Employment, Type of Employment (Freelance)</v>
      </c>
      <c r="AM6" s="217" t="str">
        <f>HYPERLINK("#List_of_Classified_Items! $B$3283 "," Type of Main Income Sources")</f>
        <v xml:space="preserve"> Type of Main Income Sources</v>
      </c>
      <c r="AN6" s="217" t="str">
        <f>HYPERLINK("#List_of_Classified_Items! $B$3365 ","Status in Employment, Type of Employment (Main Job)")</f>
        <v>Status in Employment, Type of Employment (Main Job)</v>
      </c>
      <c r="AO6" s="217" t="str">
        <f>HYPERLINK("#List_of_Classified_Items! $B$3379 ","Status in Employment, Type of Employment, Whether Starting a Business for Oneself (Main Job)")</f>
        <v>Status in Employment, Type of Employment, Whether Starting a Business for Oneself (Main Job)</v>
      </c>
      <c r="AP6" s="217" t="str">
        <f>HYPERLINK("#List_of_Classified_Items! $B$3436 ","Industry of the Main Job")</f>
        <v>Industry of the Main Job</v>
      </c>
      <c r="AQ6" s="217" t="str">
        <f>HYPERLINK("#List_of_Classified_Items! $B$3482 ","Occupation of the Main Job")</f>
        <v>Occupation of the Main Job</v>
      </c>
      <c r="AR6" s="217" t="str">
        <f>HYPERLINK("#List_of_Classified_Items! $B$3501 ","Number of Persons Engaged in Enterprise (Main Job)")</f>
        <v>Number of Persons Engaged in Enterprise (Main Job)</v>
      </c>
      <c r="AS6" s="217" t="str">
        <f>HYPERLINK("#List_of_Classified_Items! $B$3521 ","Days Worked per Year (Main Job)")</f>
        <v>Days Worked per Year (Main Job)</v>
      </c>
      <c r="AT6" s="217" t="str">
        <f>HYPERLINK("#List_of_Classified_Items! $B$3532 ","Duration Engaged in Work of Present Job")</f>
        <v>Duration Engaged in Work of Present Job</v>
      </c>
      <c r="AU6" s="217" t="str">
        <f>HYPERLINK("#List_of_Classified_Items! $B$3559 ","Days Worked per Year, Regularity of Work, Working Hours per Week (Main Job)")</f>
        <v>Days Worked per Year, Regularity of Work, Working Hours per Week (Main Job)</v>
      </c>
      <c r="AV6" s="217" t="str">
        <f>HYPERLINK("#List_of_Classified_Items! $B$3614 ","Whether Engaged in Remote Working, Frequency of Remote Working (Main Job)")</f>
        <v>Whether Engaged in Remote Working, Frequency of Remote Working (Main Job)</v>
      </c>
      <c r="AW6" s="217" t="str">
        <f>HYPERLINK("#List_of_Classified_Items! $B$3628 ","Place from Which one is Remote Working (Main Job)")</f>
        <v>Place from Which one is Remote Working (Main Job)</v>
      </c>
      <c r="AX6" s="217" t="str">
        <f>HYPERLINK("#List_of_Classified_Items! $B$3636 ","Income of the Main Job")</f>
        <v>Income of the Main Job</v>
      </c>
      <c r="AY6" s="217" t="str">
        <f>HYPERLINK("#List_of_Classified_Items! $B$3659 ","Status in Employment, Type of Employment (Secondary Job)")</f>
        <v>Status in Employment, Type of Employment (Secondary Job)</v>
      </c>
      <c r="AZ6" s="217" t="str">
        <f>HYPERLINK("#List_of_Classified_Items! $B$3674 ","Industry of the Secondary Job")</f>
        <v>Industry of the Secondary Job</v>
      </c>
      <c r="BA6" s="217" t="str">
        <f>HYPERLINK("#List_of_Classified_Items! $B$3701 ","Occupation of the Secondary Job")</f>
        <v>Occupation of the Secondary Job</v>
      </c>
      <c r="BB6" s="217" t="str">
        <f>HYPERLINK("#List_of_Classified_Items! $B$3720 ","Regularity of Work, Working Hours per Week (Secondary Job)")</f>
        <v>Regularity of Work, Working Hours per Week (Secondary Job)</v>
      </c>
      <c r="BC6" s="217" t="str">
        <f>HYPERLINK("#List_of_Classified_Items! $B$3806 ","Duration Engaged in Work of the Previous Job")</f>
        <v>Duration Engaged in Work of the Previous Job</v>
      </c>
      <c r="BD6" s="217" t="str">
        <f>HYPERLINK("#List_of_Classified_Items! $B$4948 ","Ordinary Households, One-person Households")</f>
        <v>Ordinary Households, One-person Households</v>
      </c>
      <c r="BE6" s="213" t="str">
        <f>HYPERLINK("#List_of_Classified_Items! $B$5222 "," Area Classification")</f>
        <v xml:space="preserve"> Area Classification</v>
      </c>
      <c r="BF6" s="214" t="s">
        <v>846</v>
      </c>
      <c r="BG6" s="215" t="s">
        <v>847</v>
      </c>
      <c r="BH6" s="215" t="s">
        <v>848</v>
      </c>
      <c r="BI6" s="215" t="s">
        <v>849</v>
      </c>
      <c r="BJ6" s="221" t="s">
        <v>850</v>
      </c>
    </row>
    <row r="7" spans="1:62" s="7" customFormat="1" ht="12" customHeight="1">
      <c r="A7" s="31" t="s">
        <v>12</v>
      </c>
      <c r="B7" s="32" t="s">
        <v>0</v>
      </c>
      <c r="C7" s="31" t="s">
        <v>12</v>
      </c>
      <c r="D7" s="32" t="s">
        <v>0</v>
      </c>
      <c r="E7" s="55" t="s">
        <v>228</v>
      </c>
      <c r="F7" s="55" t="s">
        <v>331</v>
      </c>
      <c r="G7" s="33" t="s">
        <v>4966</v>
      </c>
      <c r="H7" s="33" t="s">
        <v>5005</v>
      </c>
      <c r="I7" s="16">
        <v>3</v>
      </c>
      <c r="J7" s="17">
        <v>2</v>
      </c>
      <c r="K7" s="17"/>
      <c r="L7" s="17">
        <v>16</v>
      </c>
      <c r="M7" s="17">
        <v>3</v>
      </c>
      <c r="N7" s="17"/>
      <c r="O7" s="17">
        <v>19</v>
      </c>
      <c r="P7" s="17"/>
      <c r="Q7" s="17"/>
      <c r="R7" s="17"/>
      <c r="S7" s="17" t="s">
        <v>630</v>
      </c>
      <c r="T7" s="17"/>
      <c r="U7" s="17"/>
      <c r="V7" s="17"/>
      <c r="W7" s="17"/>
      <c r="X7" s="17"/>
      <c r="Y7" s="17"/>
      <c r="Z7" s="17"/>
      <c r="AA7" s="17"/>
      <c r="AB7" s="17"/>
      <c r="AC7" s="41"/>
      <c r="AD7" s="41"/>
      <c r="AE7" s="17"/>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86">
        <v>1</v>
      </c>
      <c r="BF7" s="17" t="s">
        <v>88</v>
      </c>
      <c r="BG7" s="51"/>
      <c r="BH7" s="51"/>
      <c r="BI7" s="51"/>
      <c r="BJ7" s="222"/>
    </row>
    <row r="8" spans="1:62" s="10" customFormat="1" ht="12" customHeight="1">
      <c r="A8" s="34" t="s">
        <v>12</v>
      </c>
      <c r="B8" s="35" t="s">
        <v>1</v>
      </c>
      <c r="C8" s="34" t="s">
        <v>12</v>
      </c>
      <c r="D8" s="35" t="s">
        <v>1</v>
      </c>
      <c r="E8" s="56" t="s">
        <v>12</v>
      </c>
      <c r="F8" s="56" t="s">
        <v>332</v>
      </c>
      <c r="G8" s="36" t="s">
        <v>4967</v>
      </c>
      <c r="H8" s="36" t="s">
        <v>5006</v>
      </c>
      <c r="I8" s="18">
        <v>3</v>
      </c>
      <c r="J8" s="19">
        <v>2</v>
      </c>
      <c r="K8" s="19"/>
      <c r="L8" s="19"/>
      <c r="M8" s="19">
        <v>3</v>
      </c>
      <c r="N8" s="19"/>
      <c r="O8" s="19">
        <v>19</v>
      </c>
      <c r="P8" s="19"/>
      <c r="Q8" s="19"/>
      <c r="R8" s="19"/>
      <c r="S8" s="19" t="s">
        <v>629</v>
      </c>
      <c r="T8" s="19"/>
      <c r="U8" s="19"/>
      <c r="V8" s="19"/>
      <c r="W8" s="19"/>
      <c r="X8" s="19"/>
      <c r="Y8" s="19"/>
      <c r="Z8" s="19"/>
      <c r="AA8" s="19"/>
      <c r="AB8" s="19"/>
      <c r="AC8" s="43"/>
      <c r="AD8" s="43"/>
      <c r="AE8" s="19"/>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87">
        <v>1</v>
      </c>
      <c r="BF8" s="19" t="s">
        <v>88</v>
      </c>
      <c r="BG8" s="52"/>
      <c r="BH8" s="52"/>
      <c r="BI8" s="52"/>
      <c r="BJ8" s="223"/>
    </row>
    <row r="9" spans="1:62" s="7" customFormat="1" ht="36">
      <c r="A9" s="34" t="s">
        <v>12</v>
      </c>
      <c r="B9" s="35" t="s">
        <v>2</v>
      </c>
      <c r="C9" s="34" t="s">
        <v>12</v>
      </c>
      <c r="D9" s="35" t="s">
        <v>2</v>
      </c>
      <c r="E9" s="37" t="s">
        <v>12</v>
      </c>
      <c r="F9" s="37" t="s">
        <v>333</v>
      </c>
      <c r="G9" s="36" t="s">
        <v>4968</v>
      </c>
      <c r="H9" s="36" t="s">
        <v>5005</v>
      </c>
      <c r="I9" s="18">
        <v>3</v>
      </c>
      <c r="J9" s="19">
        <v>2</v>
      </c>
      <c r="K9" s="19"/>
      <c r="L9" s="19">
        <v>16</v>
      </c>
      <c r="M9" s="19">
        <v>3</v>
      </c>
      <c r="N9" s="19">
        <v>9</v>
      </c>
      <c r="O9" s="19"/>
      <c r="P9" s="19"/>
      <c r="Q9" s="19">
        <v>12</v>
      </c>
      <c r="R9" s="19"/>
      <c r="S9" s="19" t="s">
        <v>629</v>
      </c>
      <c r="T9" s="19"/>
      <c r="U9" s="19"/>
      <c r="V9" s="19"/>
      <c r="W9" s="19"/>
      <c r="X9" s="19"/>
      <c r="Y9" s="19"/>
      <c r="Z9" s="19"/>
      <c r="AA9" s="19"/>
      <c r="AB9" s="19"/>
      <c r="AC9" s="43"/>
      <c r="AD9" s="43"/>
      <c r="AE9" s="19"/>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87">
        <v>1</v>
      </c>
      <c r="BF9" s="19" t="s">
        <v>88</v>
      </c>
      <c r="BG9" s="52"/>
      <c r="BH9" s="52"/>
      <c r="BI9" s="52"/>
      <c r="BJ9" s="223"/>
    </row>
    <row r="10" spans="1:62" s="10" customFormat="1" ht="36">
      <c r="A10" s="34" t="s">
        <v>12</v>
      </c>
      <c r="B10" s="35" t="s">
        <v>3</v>
      </c>
      <c r="C10" s="34" t="s">
        <v>12</v>
      </c>
      <c r="D10" s="35" t="s">
        <v>3</v>
      </c>
      <c r="E10" s="37" t="s">
        <v>12</v>
      </c>
      <c r="F10" s="37" t="s">
        <v>334</v>
      </c>
      <c r="G10" s="36" t="s">
        <v>4969</v>
      </c>
      <c r="H10" s="36" t="s">
        <v>5006</v>
      </c>
      <c r="I10" s="18">
        <v>3</v>
      </c>
      <c r="J10" s="19">
        <v>2</v>
      </c>
      <c r="K10" s="19"/>
      <c r="L10" s="19"/>
      <c r="M10" s="19">
        <v>3</v>
      </c>
      <c r="N10" s="19">
        <v>9</v>
      </c>
      <c r="O10" s="19"/>
      <c r="P10" s="19"/>
      <c r="Q10" s="19">
        <v>12</v>
      </c>
      <c r="R10" s="19"/>
      <c r="S10" s="19" t="s">
        <v>629</v>
      </c>
      <c r="T10" s="19"/>
      <c r="U10" s="19"/>
      <c r="V10" s="19"/>
      <c r="W10" s="19"/>
      <c r="X10" s="19"/>
      <c r="Y10" s="19"/>
      <c r="Z10" s="19"/>
      <c r="AA10" s="19"/>
      <c r="AB10" s="19"/>
      <c r="AC10" s="43"/>
      <c r="AD10" s="43"/>
      <c r="AE10" s="19"/>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87">
        <v>1</v>
      </c>
      <c r="BF10" s="19" t="s">
        <v>88</v>
      </c>
      <c r="BG10" s="52"/>
      <c r="BH10" s="52"/>
      <c r="BI10" s="52"/>
      <c r="BJ10" s="223"/>
    </row>
    <row r="11" spans="1:62" s="135" customFormat="1" ht="12" customHeight="1">
      <c r="A11" s="38">
        <v>12</v>
      </c>
      <c r="B11" s="39"/>
      <c r="C11" s="38">
        <v>12</v>
      </c>
      <c r="D11" s="39"/>
      <c r="E11" s="40" t="s">
        <v>299</v>
      </c>
      <c r="F11" s="40" t="s">
        <v>335</v>
      </c>
      <c r="G11" s="36" t="s">
        <v>841</v>
      </c>
      <c r="H11" s="36" t="s">
        <v>5005</v>
      </c>
      <c r="I11" s="18">
        <v>3</v>
      </c>
      <c r="J11" s="19"/>
      <c r="K11" s="19"/>
      <c r="L11" s="19">
        <v>16</v>
      </c>
      <c r="M11" s="19">
        <v>27</v>
      </c>
      <c r="N11" s="19"/>
      <c r="O11" s="19">
        <v>18</v>
      </c>
      <c r="P11" s="19"/>
      <c r="Q11" s="19"/>
      <c r="R11" s="19"/>
      <c r="S11" s="19"/>
      <c r="T11" s="19"/>
      <c r="U11" s="19"/>
      <c r="V11" s="19"/>
      <c r="W11" s="19"/>
      <c r="X11" s="19"/>
      <c r="Y11" s="19"/>
      <c r="Z11" s="19"/>
      <c r="AA11" s="19"/>
      <c r="AB11" s="19"/>
      <c r="AC11" s="43"/>
      <c r="AD11" s="43"/>
      <c r="AE11" s="19"/>
      <c r="AF11" s="19"/>
      <c r="AG11" s="19"/>
      <c r="AH11" s="19"/>
      <c r="AI11" s="19"/>
      <c r="AJ11" s="19"/>
      <c r="AK11" s="43"/>
      <c r="AL11" s="43"/>
      <c r="AM11" s="19"/>
      <c r="AN11" s="19"/>
      <c r="AO11" s="19"/>
      <c r="AP11" s="19"/>
      <c r="AQ11" s="43"/>
      <c r="AR11" s="43"/>
      <c r="AS11" s="43"/>
      <c r="AT11" s="19"/>
      <c r="AU11" s="19"/>
      <c r="AV11" s="43"/>
      <c r="AW11" s="43"/>
      <c r="AX11" s="19"/>
      <c r="AY11" s="19"/>
      <c r="AZ11" s="19"/>
      <c r="BA11" s="43"/>
      <c r="BB11" s="43"/>
      <c r="BC11" s="19"/>
      <c r="BD11" s="19"/>
      <c r="BE11" s="87">
        <v>1</v>
      </c>
      <c r="BF11" s="19" t="s">
        <v>88</v>
      </c>
      <c r="BG11" s="52"/>
      <c r="BH11" s="52"/>
      <c r="BI11" s="52"/>
      <c r="BJ11" s="223"/>
    </row>
    <row r="12" spans="1:62" s="10" customFormat="1" ht="12" customHeight="1">
      <c r="A12" s="34" t="s">
        <v>15</v>
      </c>
      <c r="B12" s="35" t="s">
        <v>6</v>
      </c>
      <c r="C12" s="34" t="s">
        <v>15</v>
      </c>
      <c r="D12" s="35" t="s">
        <v>6</v>
      </c>
      <c r="E12" s="37" t="s">
        <v>15</v>
      </c>
      <c r="F12" s="37" t="s">
        <v>336</v>
      </c>
      <c r="G12" s="36" t="s">
        <v>841</v>
      </c>
      <c r="H12" s="36" t="s">
        <v>5005</v>
      </c>
      <c r="I12" s="18">
        <v>3</v>
      </c>
      <c r="J12" s="19"/>
      <c r="K12" s="19"/>
      <c r="L12" s="19">
        <v>16</v>
      </c>
      <c r="M12" s="19">
        <v>27</v>
      </c>
      <c r="N12" s="19"/>
      <c r="O12" s="19"/>
      <c r="P12" s="19"/>
      <c r="Q12" s="19"/>
      <c r="R12" s="19"/>
      <c r="S12" s="19"/>
      <c r="T12" s="19"/>
      <c r="U12" s="19"/>
      <c r="V12" s="19">
        <v>7</v>
      </c>
      <c r="W12" s="19"/>
      <c r="X12" s="19"/>
      <c r="Y12" s="19"/>
      <c r="Z12" s="19"/>
      <c r="AA12" s="19"/>
      <c r="AB12" s="19"/>
      <c r="AC12" s="43"/>
      <c r="AD12" s="43"/>
      <c r="AE12" s="19"/>
      <c r="AF12" s="43"/>
      <c r="AG12" s="43"/>
      <c r="AH12" s="43"/>
      <c r="AI12" s="43"/>
      <c r="AJ12" s="43"/>
      <c r="AK12" s="43"/>
      <c r="AL12" s="43"/>
      <c r="AM12" s="43"/>
      <c r="AN12" s="43"/>
      <c r="AO12" s="43"/>
      <c r="AP12" s="43"/>
      <c r="AQ12" s="43"/>
      <c r="AR12" s="43"/>
      <c r="AS12" s="43"/>
      <c r="AT12" s="43"/>
      <c r="AU12" s="43"/>
      <c r="AV12" s="43"/>
      <c r="AW12" s="43"/>
      <c r="AX12" s="43"/>
      <c r="AY12" s="43"/>
      <c r="AZ12" s="43"/>
      <c r="BA12" s="43"/>
      <c r="BB12" s="43"/>
      <c r="BC12" s="43"/>
      <c r="BD12" s="43"/>
      <c r="BE12" s="87">
        <v>1</v>
      </c>
      <c r="BF12" s="19" t="s">
        <v>88</v>
      </c>
      <c r="BG12" s="52"/>
      <c r="BH12" s="52"/>
      <c r="BI12" s="52"/>
      <c r="BJ12" s="223"/>
    </row>
    <row r="13" spans="1:62" s="7" customFormat="1" ht="12" customHeight="1">
      <c r="A13" s="34" t="s">
        <v>16</v>
      </c>
      <c r="B13" s="35" t="s">
        <v>6</v>
      </c>
      <c r="C13" s="34" t="s">
        <v>16</v>
      </c>
      <c r="D13" s="35" t="s">
        <v>6</v>
      </c>
      <c r="E13" s="37" t="s">
        <v>16</v>
      </c>
      <c r="F13" s="37" t="s">
        <v>337</v>
      </c>
      <c r="G13" s="36" t="s">
        <v>841</v>
      </c>
      <c r="H13" s="36" t="s">
        <v>5005</v>
      </c>
      <c r="I13" s="18">
        <v>3</v>
      </c>
      <c r="J13" s="19"/>
      <c r="K13" s="19"/>
      <c r="L13" s="19">
        <v>16</v>
      </c>
      <c r="M13" s="19">
        <v>27</v>
      </c>
      <c r="N13" s="19"/>
      <c r="O13" s="19">
        <v>5</v>
      </c>
      <c r="P13" s="19"/>
      <c r="Q13" s="19"/>
      <c r="R13" s="19"/>
      <c r="S13" s="19">
        <v>125</v>
      </c>
      <c r="T13" s="19"/>
      <c r="U13" s="19"/>
      <c r="V13" s="19"/>
      <c r="W13" s="19"/>
      <c r="X13" s="19"/>
      <c r="Y13" s="19"/>
      <c r="Z13" s="19"/>
      <c r="AA13" s="19"/>
      <c r="AB13" s="19"/>
      <c r="AC13" s="43"/>
      <c r="AD13" s="43"/>
      <c r="AE13" s="19"/>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87">
        <v>1</v>
      </c>
      <c r="BF13" s="19" t="s">
        <v>88</v>
      </c>
      <c r="BG13" s="52"/>
      <c r="BH13" s="52"/>
      <c r="BI13" s="52"/>
      <c r="BJ13" s="223"/>
    </row>
    <row r="14" spans="1:62" s="7" customFormat="1" ht="12" customHeight="1">
      <c r="A14" s="34" t="s">
        <v>17</v>
      </c>
      <c r="B14" s="35" t="s">
        <v>6</v>
      </c>
      <c r="C14" s="34" t="s">
        <v>17</v>
      </c>
      <c r="D14" s="35" t="s">
        <v>6</v>
      </c>
      <c r="E14" s="37" t="s">
        <v>17</v>
      </c>
      <c r="F14" s="37" t="s">
        <v>338</v>
      </c>
      <c r="G14" s="36" t="s">
        <v>841</v>
      </c>
      <c r="H14" s="36" t="s">
        <v>5005</v>
      </c>
      <c r="I14" s="18">
        <v>3</v>
      </c>
      <c r="J14" s="19"/>
      <c r="K14" s="19"/>
      <c r="L14" s="19">
        <v>16</v>
      </c>
      <c r="M14" s="19">
        <v>27</v>
      </c>
      <c r="N14" s="19"/>
      <c r="O14" s="19">
        <v>5</v>
      </c>
      <c r="P14" s="19"/>
      <c r="Q14" s="19"/>
      <c r="R14" s="19"/>
      <c r="S14" s="19"/>
      <c r="T14" s="19">
        <v>82</v>
      </c>
      <c r="U14" s="19"/>
      <c r="V14" s="19"/>
      <c r="W14" s="19"/>
      <c r="X14" s="19"/>
      <c r="Y14" s="19"/>
      <c r="Z14" s="19"/>
      <c r="AA14" s="19"/>
      <c r="AB14" s="19"/>
      <c r="AC14" s="43"/>
      <c r="AD14" s="43"/>
      <c r="AE14" s="19"/>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87">
        <v>1</v>
      </c>
      <c r="BF14" s="19" t="s">
        <v>88</v>
      </c>
      <c r="BG14" s="52"/>
      <c r="BH14" s="52"/>
      <c r="BI14" s="52"/>
      <c r="BJ14" s="223"/>
    </row>
    <row r="15" spans="1:62" s="10" customFormat="1" ht="12" customHeight="1">
      <c r="A15" s="34" t="s">
        <v>18</v>
      </c>
      <c r="B15" s="35" t="s">
        <v>6</v>
      </c>
      <c r="C15" s="34" t="s">
        <v>18</v>
      </c>
      <c r="D15" s="35" t="s">
        <v>6</v>
      </c>
      <c r="E15" s="37" t="s">
        <v>18</v>
      </c>
      <c r="F15" s="37" t="s">
        <v>339</v>
      </c>
      <c r="G15" s="36" t="s">
        <v>841</v>
      </c>
      <c r="H15" s="36" t="s">
        <v>5005</v>
      </c>
      <c r="I15" s="18">
        <v>3</v>
      </c>
      <c r="J15" s="19">
        <v>2</v>
      </c>
      <c r="K15" s="19"/>
      <c r="L15" s="19">
        <v>16</v>
      </c>
      <c r="M15" s="19">
        <v>27</v>
      </c>
      <c r="N15" s="19"/>
      <c r="O15" s="19">
        <v>9</v>
      </c>
      <c r="P15" s="19"/>
      <c r="Q15" s="19"/>
      <c r="R15" s="19"/>
      <c r="S15" s="19"/>
      <c r="T15" s="19"/>
      <c r="U15" s="19">
        <v>14</v>
      </c>
      <c r="V15" s="19"/>
      <c r="W15" s="19"/>
      <c r="X15" s="19"/>
      <c r="Y15" s="19"/>
      <c r="Z15" s="19"/>
      <c r="AA15" s="19"/>
      <c r="AB15" s="19"/>
      <c r="AC15" s="43"/>
      <c r="AD15" s="43"/>
      <c r="AE15" s="19"/>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87">
        <v>1</v>
      </c>
      <c r="BF15" s="19" t="s">
        <v>88</v>
      </c>
      <c r="BG15" s="52"/>
      <c r="BH15" s="52"/>
      <c r="BI15" s="52"/>
      <c r="BJ15" s="223"/>
    </row>
    <row r="16" spans="1:62" s="10" customFormat="1" ht="12" customHeight="1">
      <c r="A16" s="34" t="s">
        <v>19</v>
      </c>
      <c r="B16" s="35" t="s">
        <v>6</v>
      </c>
      <c r="C16" s="34" t="s">
        <v>19</v>
      </c>
      <c r="D16" s="35" t="s">
        <v>6</v>
      </c>
      <c r="E16" s="37" t="s">
        <v>19</v>
      </c>
      <c r="F16" s="37" t="s">
        <v>340</v>
      </c>
      <c r="G16" s="36" t="s">
        <v>841</v>
      </c>
      <c r="H16" s="36" t="s">
        <v>5005</v>
      </c>
      <c r="I16" s="18">
        <v>3</v>
      </c>
      <c r="J16" s="19" t="s">
        <v>8</v>
      </c>
      <c r="K16" s="19"/>
      <c r="L16" s="19"/>
      <c r="M16" s="19">
        <v>27</v>
      </c>
      <c r="N16" s="19"/>
      <c r="O16" s="19">
        <v>16</v>
      </c>
      <c r="P16" s="19"/>
      <c r="Q16" s="19"/>
      <c r="R16" s="19"/>
      <c r="S16" s="19" t="s">
        <v>629</v>
      </c>
      <c r="T16" s="19"/>
      <c r="U16" s="19"/>
      <c r="V16" s="19"/>
      <c r="W16" s="19"/>
      <c r="X16" s="19"/>
      <c r="Y16" s="19"/>
      <c r="Z16" s="19"/>
      <c r="AA16" s="19"/>
      <c r="AB16" s="19"/>
      <c r="AC16" s="43"/>
      <c r="AD16" s="43"/>
      <c r="AE16" s="19"/>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87">
        <v>1</v>
      </c>
      <c r="BF16" s="19" t="s">
        <v>88</v>
      </c>
      <c r="BG16" s="52"/>
      <c r="BH16" s="52"/>
      <c r="BI16" s="52"/>
      <c r="BJ16" s="223"/>
    </row>
    <row r="17" spans="1:62" s="10" customFormat="1" ht="12" customHeight="1">
      <c r="A17" s="34" t="s">
        <v>20</v>
      </c>
      <c r="B17" s="35" t="s">
        <v>6</v>
      </c>
      <c r="C17" s="34" t="s">
        <v>20</v>
      </c>
      <c r="D17" s="35" t="s">
        <v>6</v>
      </c>
      <c r="E17" s="37" t="s">
        <v>20</v>
      </c>
      <c r="F17" s="37" t="s">
        <v>341</v>
      </c>
      <c r="G17" s="36" t="s">
        <v>841</v>
      </c>
      <c r="H17" s="36" t="s">
        <v>5005</v>
      </c>
      <c r="I17" s="18">
        <v>3</v>
      </c>
      <c r="J17" s="19" t="s">
        <v>8</v>
      </c>
      <c r="K17" s="19"/>
      <c r="L17" s="19"/>
      <c r="M17" s="19">
        <v>27</v>
      </c>
      <c r="N17" s="19"/>
      <c r="O17" s="19">
        <v>16</v>
      </c>
      <c r="P17" s="19"/>
      <c r="Q17" s="19"/>
      <c r="R17" s="19"/>
      <c r="S17" s="19"/>
      <c r="T17" s="19">
        <v>13</v>
      </c>
      <c r="U17" s="19"/>
      <c r="V17" s="19"/>
      <c r="W17" s="19"/>
      <c r="X17" s="19"/>
      <c r="Y17" s="19"/>
      <c r="Z17" s="19"/>
      <c r="AA17" s="19"/>
      <c r="AB17" s="19"/>
      <c r="AC17" s="43"/>
      <c r="AD17" s="43"/>
      <c r="AE17" s="19"/>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87">
        <v>1</v>
      </c>
      <c r="BF17" s="19" t="s">
        <v>88</v>
      </c>
      <c r="BG17" s="52"/>
      <c r="BH17" s="52"/>
      <c r="BI17" s="52"/>
      <c r="BJ17" s="223"/>
    </row>
    <row r="18" spans="1:62" s="10" customFormat="1" ht="12" customHeight="1">
      <c r="A18" s="34" t="s">
        <v>21</v>
      </c>
      <c r="B18" s="35" t="s">
        <v>6</v>
      </c>
      <c r="C18" s="34" t="s">
        <v>21</v>
      </c>
      <c r="D18" s="35" t="s">
        <v>6</v>
      </c>
      <c r="E18" s="37" t="s">
        <v>21</v>
      </c>
      <c r="F18" s="37" t="s">
        <v>342</v>
      </c>
      <c r="G18" s="36" t="s">
        <v>841</v>
      </c>
      <c r="H18" s="36" t="s">
        <v>5005</v>
      </c>
      <c r="I18" s="18">
        <v>3</v>
      </c>
      <c r="J18" s="19" t="s">
        <v>8</v>
      </c>
      <c r="K18" s="19"/>
      <c r="L18" s="19"/>
      <c r="M18" s="19">
        <v>27</v>
      </c>
      <c r="N18" s="19"/>
      <c r="O18" s="19">
        <v>16</v>
      </c>
      <c r="P18" s="19"/>
      <c r="Q18" s="19"/>
      <c r="R18" s="19"/>
      <c r="S18" s="19"/>
      <c r="T18" s="19"/>
      <c r="U18" s="19">
        <v>14</v>
      </c>
      <c r="V18" s="19"/>
      <c r="W18" s="19"/>
      <c r="X18" s="19"/>
      <c r="Y18" s="19"/>
      <c r="Z18" s="19"/>
      <c r="AA18" s="19"/>
      <c r="AB18" s="19"/>
      <c r="AC18" s="43"/>
      <c r="AD18" s="43"/>
      <c r="AE18" s="19"/>
      <c r="AF18" s="43"/>
      <c r="AG18" s="43"/>
      <c r="AH18" s="43"/>
      <c r="AI18" s="43"/>
      <c r="AJ18" s="43"/>
      <c r="AK18" s="43"/>
      <c r="AL18" s="43"/>
      <c r="AM18" s="43"/>
      <c r="AN18" s="43"/>
      <c r="AO18" s="43"/>
      <c r="AP18" s="43"/>
      <c r="AQ18" s="43"/>
      <c r="AR18" s="43"/>
      <c r="AS18" s="43"/>
      <c r="AT18" s="43"/>
      <c r="AU18" s="43"/>
      <c r="AV18" s="43"/>
      <c r="AW18" s="43"/>
      <c r="AX18" s="43"/>
      <c r="AY18" s="43"/>
      <c r="AZ18" s="43"/>
      <c r="BA18" s="43"/>
      <c r="BB18" s="43"/>
      <c r="BC18" s="43"/>
      <c r="BD18" s="43"/>
      <c r="BE18" s="87">
        <v>1</v>
      </c>
      <c r="BF18" s="19" t="s">
        <v>88</v>
      </c>
      <c r="BG18" s="52"/>
      <c r="BH18" s="52"/>
      <c r="BI18" s="52"/>
      <c r="BJ18" s="223"/>
    </row>
    <row r="19" spans="1:62" s="135" customFormat="1" ht="12" customHeight="1">
      <c r="A19" s="38">
        <v>20</v>
      </c>
      <c r="B19" s="39"/>
      <c r="C19" s="38">
        <v>20</v>
      </c>
      <c r="D19" s="39"/>
      <c r="E19" s="40" t="s">
        <v>299</v>
      </c>
      <c r="F19" s="40" t="s">
        <v>343</v>
      </c>
      <c r="G19" s="36" t="s">
        <v>841</v>
      </c>
      <c r="H19" s="36" t="s">
        <v>5005</v>
      </c>
      <c r="I19" s="18">
        <v>3</v>
      </c>
      <c r="J19" s="19"/>
      <c r="K19" s="19"/>
      <c r="L19" s="19"/>
      <c r="M19" s="19"/>
      <c r="N19" s="19"/>
      <c r="O19" s="19">
        <v>21</v>
      </c>
      <c r="P19" s="19"/>
      <c r="Q19" s="19"/>
      <c r="R19" s="19"/>
      <c r="S19" s="19">
        <v>356</v>
      </c>
      <c r="T19" s="19"/>
      <c r="U19" s="19"/>
      <c r="V19" s="19"/>
      <c r="W19" s="19"/>
      <c r="X19" s="19"/>
      <c r="Y19" s="19"/>
      <c r="Z19" s="19"/>
      <c r="AA19" s="19"/>
      <c r="AB19" s="19"/>
      <c r="AC19" s="43"/>
      <c r="AD19" s="43"/>
      <c r="AE19" s="19"/>
      <c r="AF19" s="19"/>
      <c r="AG19" s="19"/>
      <c r="AH19" s="19"/>
      <c r="AI19" s="19"/>
      <c r="AJ19" s="19"/>
      <c r="AK19" s="43"/>
      <c r="AL19" s="43"/>
      <c r="AM19" s="19"/>
      <c r="AN19" s="19"/>
      <c r="AO19" s="19"/>
      <c r="AP19" s="19"/>
      <c r="AQ19" s="43"/>
      <c r="AR19" s="43"/>
      <c r="AS19" s="43"/>
      <c r="AT19" s="19"/>
      <c r="AU19" s="19"/>
      <c r="AV19" s="43"/>
      <c r="AW19" s="43"/>
      <c r="AX19" s="19"/>
      <c r="AY19" s="19"/>
      <c r="AZ19" s="19"/>
      <c r="BA19" s="43"/>
      <c r="BB19" s="43"/>
      <c r="BC19" s="19"/>
      <c r="BD19" s="19"/>
      <c r="BE19" s="87">
        <v>1</v>
      </c>
      <c r="BF19" s="19" t="s">
        <v>88</v>
      </c>
      <c r="BG19" s="52"/>
      <c r="BH19" s="52"/>
      <c r="BI19" s="52"/>
      <c r="BJ19" s="223"/>
    </row>
    <row r="20" spans="1:62" s="135" customFormat="1" ht="12" customHeight="1">
      <c r="A20" s="38">
        <v>21</v>
      </c>
      <c r="B20" s="39"/>
      <c r="C20" s="38">
        <v>21</v>
      </c>
      <c r="D20" s="39"/>
      <c r="E20" s="40" t="s">
        <v>299</v>
      </c>
      <c r="F20" s="40" t="s">
        <v>344</v>
      </c>
      <c r="G20" s="36" t="s">
        <v>841</v>
      </c>
      <c r="H20" s="36" t="s">
        <v>5005</v>
      </c>
      <c r="I20" s="18">
        <v>3</v>
      </c>
      <c r="J20" s="19"/>
      <c r="K20" s="19"/>
      <c r="L20" s="19"/>
      <c r="M20" s="19"/>
      <c r="N20" s="19"/>
      <c r="O20" s="19">
        <v>21</v>
      </c>
      <c r="P20" s="19"/>
      <c r="Q20" s="19"/>
      <c r="R20" s="19"/>
      <c r="S20" s="19"/>
      <c r="T20" s="19">
        <v>302</v>
      </c>
      <c r="U20" s="19"/>
      <c r="V20" s="19"/>
      <c r="W20" s="19"/>
      <c r="X20" s="19"/>
      <c r="Y20" s="19"/>
      <c r="Z20" s="19"/>
      <c r="AA20" s="19"/>
      <c r="AB20" s="19"/>
      <c r="AC20" s="43"/>
      <c r="AD20" s="43"/>
      <c r="AE20" s="19"/>
      <c r="AF20" s="19"/>
      <c r="AG20" s="19"/>
      <c r="AH20" s="19"/>
      <c r="AI20" s="19"/>
      <c r="AJ20" s="19"/>
      <c r="AK20" s="43"/>
      <c r="AL20" s="43"/>
      <c r="AM20" s="19"/>
      <c r="AN20" s="19"/>
      <c r="AO20" s="19"/>
      <c r="AP20" s="19"/>
      <c r="AQ20" s="43"/>
      <c r="AR20" s="43"/>
      <c r="AS20" s="43"/>
      <c r="AT20" s="19"/>
      <c r="AU20" s="19"/>
      <c r="AV20" s="43"/>
      <c r="AW20" s="43"/>
      <c r="AX20" s="19"/>
      <c r="AY20" s="19"/>
      <c r="AZ20" s="19"/>
      <c r="BA20" s="43"/>
      <c r="BB20" s="43"/>
      <c r="BC20" s="19"/>
      <c r="BD20" s="19"/>
      <c r="BE20" s="87">
        <v>1</v>
      </c>
      <c r="BF20" s="19" t="s">
        <v>88</v>
      </c>
      <c r="BG20" s="52"/>
      <c r="BH20" s="52"/>
      <c r="BI20" s="52"/>
      <c r="BJ20" s="223"/>
    </row>
    <row r="21" spans="1:62" s="10" customFormat="1" ht="12" customHeight="1">
      <c r="A21" s="38">
        <v>22</v>
      </c>
      <c r="B21" s="39" t="s">
        <v>6</v>
      </c>
      <c r="C21" s="38">
        <v>22</v>
      </c>
      <c r="D21" s="39" t="s">
        <v>6</v>
      </c>
      <c r="E21" s="40" t="s">
        <v>22</v>
      </c>
      <c r="F21" s="40" t="s">
        <v>345</v>
      </c>
      <c r="G21" s="36" t="s">
        <v>841</v>
      </c>
      <c r="H21" s="36" t="s">
        <v>5005</v>
      </c>
      <c r="I21" s="18">
        <v>3</v>
      </c>
      <c r="J21" s="19"/>
      <c r="K21" s="19"/>
      <c r="L21" s="19" t="s">
        <v>52</v>
      </c>
      <c r="M21" s="19"/>
      <c r="N21" s="19"/>
      <c r="O21" s="19"/>
      <c r="P21" s="19">
        <v>30</v>
      </c>
      <c r="Q21" s="19"/>
      <c r="R21" s="19"/>
      <c r="S21" s="19"/>
      <c r="T21" s="19"/>
      <c r="U21" s="19">
        <v>14</v>
      </c>
      <c r="V21" s="19"/>
      <c r="W21" s="19"/>
      <c r="X21" s="19"/>
      <c r="Y21" s="19"/>
      <c r="Z21" s="19"/>
      <c r="AA21" s="19"/>
      <c r="AB21" s="19"/>
      <c r="AC21" s="43"/>
      <c r="AD21" s="43"/>
      <c r="AE21" s="19"/>
      <c r="AF21" s="43"/>
      <c r="AG21" s="43"/>
      <c r="AH21" s="43"/>
      <c r="AI21" s="43"/>
      <c r="AJ21" s="43"/>
      <c r="AK21" s="43"/>
      <c r="AL21" s="43"/>
      <c r="AM21" s="43"/>
      <c r="AN21" s="43"/>
      <c r="AO21" s="43"/>
      <c r="AP21" s="43"/>
      <c r="AQ21" s="43"/>
      <c r="AR21" s="43"/>
      <c r="AS21" s="43"/>
      <c r="AT21" s="43"/>
      <c r="AU21" s="43"/>
      <c r="AV21" s="43"/>
      <c r="AW21" s="43"/>
      <c r="AX21" s="43"/>
      <c r="AY21" s="43"/>
      <c r="AZ21" s="43"/>
      <c r="BA21" s="43"/>
      <c r="BB21" s="43"/>
      <c r="BC21" s="43"/>
      <c r="BD21" s="43"/>
      <c r="BE21" s="87">
        <v>1</v>
      </c>
      <c r="BF21" s="19" t="s">
        <v>88</v>
      </c>
      <c r="BG21" s="52"/>
      <c r="BH21" s="52"/>
      <c r="BI21" s="52"/>
      <c r="BJ21" s="223"/>
    </row>
    <row r="22" spans="1:62" s="10" customFormat="1" ht="12" customHeight="1">
      <c r="A22" s="46">
        <v>23</v>
      </c>
      <c r="B22" s="47" t="s">
        <v>6</v>
      </c>
      <c r="C22" s="46">
        <v>23</v>
      </c>
      <c r="D22" s="47" t="s">
        <v>6</v>
      </c>
      <c r="E22" s="48" t="s">
        <v>23</v>
      </c>
      <c r="F22" s="48" t="s">
        <v>346</v>
      </c>
      <c r="G22" s="49" t="s">
        <v>841</v>
      </c>
      <c r="H22" s="49" t="s">
        <v>5005</v>
      </c>
      <c r="I22" s="22">
        <v>3</v>
      </c>
      <c r="J22" s="23">
        <v>2</v>
      </c>
      <c r="K22" s="23"/>
      <c r="L22" s="23">
        <v>16</v>
      </c>
      <c r="M22" s="23"/>
      <c r="N22" s="23">
        <v>4</v>
      </c>
      <c r="O22" s="23"/>
      <c r="P22" s="23"/>
      <c r="Q22" s="23"/>
      <c r="R22" s="23"/>
      <c r="S22" s="23">
        <v>125</v>
      </c>
      <c r="T22" s="23"/>
      <c r="U22" s="23">
        <v>14</v>
      </c>
      <c r="V22" s="23"/>
      <c r="W22" s="23"/>
      <c r="X22" s="23"/>
      <c r="Y22" s="23"/>
      <c r="Z22" s="23"/>
      <c r="AA22" s="23"/>
      <c r="AB22" s="23"/>
      <c r="AC22" s="50"/>
      <c r="AD22" s="50"/>
      <c r="AE22" s="23"/>
      <c r="AF22" s="50"/>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87">
        <v>1</v>
      </c>
      <c r="BF22" s="19" t="s">
        <v>88</v>
      </c>
      <c r="BG22" s="52"/>
      <c r="BH22" s="52"/>
      <c r="BI22" s="52"/>
      <c r="BJ22" s="223"/>
    </row>
    <row r="23" spans="1:62" s="10" customFormat="1" ht="12" customHeight="1">
      <c r="A23" s="38">
        <v>24</v>
      </c>
      <c r="B23" s="39" t="s">
        <v>6</v>
      </c>
      <c r="C23" s="38">
        <v>24</v>
      </c>
      <c r="D23" s="39" t="s">
        <v>6</v>
      </c>
      <c r="E23" s="40" t="s">
        <v>24</v>
      </c>
      <c r="F23" s="40" t="s">
        <v>347</v>
      </c>
      <c r="G23" s="36" t="s">
        <v>841</v>
      </c>
      <c r="H23" s="36" t="s">
        <v>5005</v>
      </c>
      <c r="I23" s="18">
        <v>3</v>
      </c>
      <c r="J23" s="19"/>
      <c r="K23" s="19"/>
      <c r="L23" s="19" t="s">
        <v>52</v>
      </c>
      <c r="M23" s="19"/>
      <c r="N23" s="19"/>
      <c r="O23" s="19"/>
      <c r="P23" s="19"/>
      <c r="Q23" s="19"/>
      <c r="R23" s="19"/>
      <c r="S23" s="19">
        <v>21</v>
      </c>
      <c r="T23" s="19"/>
      <c r="U23" s="19">
        <v>14</v>
      </c>
      <c r="V23" s="19"/>
      <c r="W23" s="19">
        <v>10</v>
      </c>
      <c r="X23" s="19"/>
      <c r="Y23" s="19"/>
      <c r="Z23" s="19"/>
      <c r="AA23" s="19"/>
      <c r="AB23" s="19"/>
      <c r="AC23" s="43">
        <v>8</v>
      </c>
      <c r="AD23" s="43">
        <v>4</v>
      </c>
      <c r="AE23" s="19"/>
      <c r="AF23" s="43"/>
      <c r="AG23" s="43"/>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87">
        <v>1</v>
      </c>
      <c r="BF23" s="19" t="s">
        <v>88</v>
      </c>
      <c r="BG23" s="52"/>
      <c r="BH23" s="52"/>
      <c r="BI23" s="52"/>
      <c r="BJ23" s="223"/>
    </row>
    <row r="24" spans="1:62" s="10" customFormat="1" ht="12" customHeight="1">
      <c r="A24" s="38">
        <v>25</v>
      </c>
      <c r="B24" s="39" t="s">
        <v>6</v>
      </c>
      <c r="C24" s="38">
        <v>25</v>
      </c>
      <c r="D24" s="39" t="s">
        <v>6</v>
      </c>
      <c r="E24" s="40" t="s">
        <v>25</v>
      </c>
      <c r="F24" s="40" t="s">
        <v>348</v>
      </c>
      <c r="G24" s="36" t="s">
        <v>841</v>
      </c>
      <c r="H24" s="36" t="s">
        <v>5005</v>
      </c>
      <c r="I24" s="18">
        <v>3</v>
      </c>
      <c r="J24" s="19">
        <v>2</v>
      </c>
      <c r="K24" s="19"/>
      <c r="L24" s="19">
        <v>16</v>
      </c>
      <c r="M24" s="19"/>
      <c r="N24" s="19">
        <v>4</v>
      </c>
      <c r="O24" s="19"/>
      <c r="P24" s="19"/>
      <c r="Q24" s="19"/>
      <c r="R24" s="19"/>
      <c r="S24" s="19"/>
      <c r="T24" s="19">
        <v>82</v>
      </c>
      <c r="U24" s="19">
        <v>14</v>
      </c>
      <c r="V24" s="19"/>
      <c r="W24" s="19"/>
      <c r="X24" s="19"/>
      <c r="Y24" s="19"/>
      <c r="Z24" s="19"/>
      <c r="AA24" s="19"/>
      <c r="AB24" s="19"/>
      <c r="AC24" s="43"/>
      <c r="AD24" s="43"/>
      <c r="AE24" s="19"/>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87">
        <v>1</v>
      </c>
      <c r="BF24" s="19" t="s">
        <v>88</v>
      </c>
      <c r="BG24" s="52"/>
      <c r="BH24" s="52"/>
      <c r="BI24" s="52"/>
      <c r="BJ24" s="223"/>
    </row>
    <row r="25" spans="1:62" s="10" customFormat="1" ht="12" customHeight="1">
      <c r="A25" s="38">
        <v>26</v>
      </c>
      <c r="B25" s="39" t="s">
        <v>6</v>
      </c>
      <c r="C25" s="38">
        <v>26</v>
      </c>
      <c r="D25" s="39" t="s">
        <v>6</v>
      </c>
      <c r="E25" s="40" t="s">
        <v>26</v>
      </c>
      <c r="F25" s="40" t="s">
        <v>349</v>
      </c>
      <c r="G25" s="36" t="s">
        <v>841</v>
      </c>
      <c r="H25" s="36" t="s">
        <v>5005</v>
      </c>
      <c r="I25" s="18">
        <v>3</v>
      </c>
      <c r="J25" s="19"/>
      <c r="K25" s="19"/>
      <c r="L25" s="19"/>
      <c r="M25" s="19"/>
      <c r="N25" s="19">
        <v>4</v>
      </c>
      <c r="O25" s="19"/>
      <c r="P25" s="19"/>
      <c r="Q25" s="19"/>
      <c r="R25" s="19"/>
      <c r="S25" s="19">
        <v>125</v>
      </c>
      <c r="T25" s="19">
        <v>82</v>
      </c>
      <c r="U25" s="19"/>
      <c r="V25" s="19"/>
      <c r="W25" s="19"/>
      <c r="X25" s="19"/>
      <c r="Y25" s="19"/>
      <c r="Z25" s="19"/>
      <c r="AA25" s="19"/>
      <c r="AB25" s="19"/>
      <c r="AC25" s="43"/>
      <c r="AD25" s="43"/>
      <c r="AE25" s="19"/>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87">
        <v>1</v>
      </c>
      <c r="BF25" s="19" t="s">
        <v>88</v>
      </c>
      <c r="BG25" s="52"/>
      <c r="BH25" s="52"/>
      <c r="BI25" s="52"/>
      <c r="BJ25" s="223"/>
    </row>
    <row r="26" spans="1:62" s="10" customFormat="1" ht="12" customHeight="1">
      <c r="A26" s="38">
        <v>27</v>
      </c>
      <c r="B26" s="39" t="s">
        <v>6</v>
      </c>
      <c r="C26" s="38">
        <v>27</v>
      </c>
      <c r="D26" s="39" t="s">
        <v>6</v>
      </c>
      <c r="E26" s="40" t="s">
        <v>27</v>
      </c>
      <c r="F26" s="40" t="s">
        <v>350</v>
      </c>
      <c r="G26" s="36" t="s">
        <v>841</v>
      </c>
      <c r="H26" s="36" t="s">
        <v>5005</v>
      </c>
      <c r="I26" s="18">
        <v>3</v>
      </c>
      <c r="J26" s="19"/>
      <c r="K26" s="19"/>
      <c r="L26" s="19">
        <v>16</v>
      </c>
      <c r="M26" s="19"/>
      <c r="N26" s="19" t="s">
        <v>52</v>
      </c>
      <c r="O26" s="19"/>
      <c r="P26" s="19"/>
      <c r="Q26" s="19"/>
      <c r="R26" s="19"/>
      <c r="S26" s="19"/>
      <c r="T26" s="19"/>
      <c r="U26" s="19"/>
      <c r="V26" s="19"/>
      <c r="W26" s="19"/>
      <c r="X26" s="19"/>
      <c r="Y26" s="19">
        <v>25</v>
      </c>
      <c r="Z26" s="19"/>
      <c r="AA26" s="19"/>
      <c r="AB26" s="19"/>
      <c r="AC26" s="43"/>
      <c r="AD26" s="43"/>
      <c r="AE26" s="19"/>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87">
        <v>1</v>
      </c>
      <c r="BF26" s="19" t="s">
        <v>88</v>
      </c>
      <c r="BG26" s="52"/>
      <c r="BH26" s="52"/>
      <c r="BI26" s="52"/>
      <c r="BJ26" s="223"/>
    </row>
    <row r="27" spans="1:62" s="10" customFormat="1" ht="12" customHeight="1">
      <c r="A27" s="38">
        <v>28</v>
      </c>
      <c r="B27" s="39"/>
      <c r="C27" s="38">
        <v>28</v>
      </c>
      <c r="D27" s="39" t="s">
        <v>226</v>
      </c>
      <c r="E27" s="40" t="s">
        <v>30</v>
      </c>
      <c r="F27" s="40" t="s">
        <v>351</v>
      </c>
      <c r="G27" s="36" t="s">
        <v>841</v>
      </c>
      <c r="H27" s="36" t="s">
        <v>5005</v>
      </c>
      <c r="I27" s="18">
        <v>3</v>
      </c>
      <c r="J27" s="19">
        <v>2</v>
      </c>
      <c r="K27" s="19"/>
      <c r="L27" s="19">
        <v>16</v>
      </c>
      <c r="M27" s="19"/>
      <c r="N27" s="19" t="s">
        <v>52</v>
      </c>
      <c r="O27" s="19"/>
      <c r="P27" s="19"/>
      <c r="Q27" s="19"/>
      <c r="R27" s="19"/>
      <c r="S27" s="19"/>
      <c r="T27" s="19"/>
      <c r="U27" s="19"/>
      <c r="V27" s="19"/>
      <c r="W27" s="19"/>
      <c r="X27" s="19"/>
      <c r="Y27" s="19"/>
      <c r="Z27" s="19">
        <v>155</v>
      </c>
      <c r="AA27" s="19"/>
      <c r="AB27" s="19"/>
      <c r="AC27" s="43"/>
      <c r="AD27" s="43"/>
      <c r="AE27" s="19"/>
      <c r="AF27" s="43"/>
      <c r="AG27" s="43"/>
      <c r="AH27" s="43"/>
      <c r="AI27" s="43"/>
      <c r="AJ27" s="43"/>
      <c r="AK27" s="43"/>
      <c r="AL27" s="43"/>
      <c r="AM27" s="43"/>
      <c r="AN27" s="43"/>
      <c r="AO27" s="43"/>
      <c r="AP27" s="43"/>
      <c r="AQ27" s="43"/>
      <c r="AR27" s="43"/>
      <c r="AS27" s="43"/>
      <c r="AT27" s="43"/>
      <c r="AU27" s="43"/>
      <c r="AV27" s="43"/>
      <c r="AW27" s="43"/>
      <c r="AX27" s="43"/>
      <c r="AY27" s="43"/>
      <c r="AZ27" s="43"/>
      <c r="BA27" s="43"/>
      <c r="BB27" s="43"/>
      <c r="BC27" s="43"/>
      <c r="BD27" s="43"/>
      <c r="BE27" s="87">
        <v>1</v>
      </c>
      <c r="BF27" s="19" t="s">
        <v>88</v>
      </c>
      <c r="BG27" s="52"/>
      <c r="BH27" s="52"/>
      <c r="BI27" s="52"/>
      <c r="BJ27" s="223"/>
    </row>
    <row r="28" spans="1:62" s="10" customFormat="1" ht="12" customHeight="1">
      <c r="A28" s="38">
        <v>29</v>
      </c>
      <c r="B28" s="39" t="s">
        <v>6</v>
      </c>
      <c r="C28" s="38">
        <v>29</v>
      </c>
      <c r="D28" s="39" t="s">
        <v>6</v>
      </c>
      <c r="E28" s="40" t="s">
        <v>32</v>
      </c>
      <c r="F28" s="40" t="s">
        <v>352</v>
      </c>
      <c r="G28" s="36" t="s">
        <v>841</v>
      </c>
      <c r="H28" s="36" t="s">
        <v>5005</v>
      </c>
      <c r="I28" s="18">
        <v>3</v>
      </c>
      <c r="J28" s="19"/>
      <c r="K28" s="19"/>
      <c r="L28" s="19"/>
      <c r="M28" s="19"/>
      <c r="N28" s="19"/>
      <c r="O28" s="19"/>
      <c r="P28" s="19">
        <v>30</v>
      </c>
      <c r="Q28" s="19"/>
      <c r="R28" s="19"/>
      <c r="S28" s="19"/>
      <c r="T28" s="19"/>
      <c r="U28" s="19"/>
      <c r="V28" s="19"/>
      <c r="W28" s="19"/>
      <c r="X28" s="19"/>
      <c r="Y28" s="19">
        <v>25</v>
      </c>
      <c r="Z28" s="19"/>
      <c r="AA28" s="19"/>
      <c r="AB28" s="19"/>
      <c r="AC28" s="43"/>
      <c r="AD28" s="43"/>
      <c r="AE28" s="19">
        <v>17</v>
      </c>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87">
        <v>1</v>
      </c>
      <c r="BF28" s="19" t="s">
        <v>88</v>
      </c>
      <c r="BG28" s="52"/>
      <c r="BH28" s="52"/>
      <c r="BI28" s="52"/>
      <c r="BJ28" s="223"/>
    </row>
    <row r="29" spans="1:62" s="135" customFormat="1" ht="12" customHeight="1">
      <c r="A29" s="38">
        <v>30</v>
      </c>
      <c r="B29" s="39" t="s">
        <v>0</v>
      </c>
      <c r="C29" s="38">
        <v>30</v>
      </c>
      <c r="D29" s="39" t="s">
        <v>213</v>
      </c>
      <c r="E29" s="40" t="s">
        <v>299</v>
      </c>
      <c r="F29" s="40" t="s">
        <v>353</v>
      </c>
      <c r="G29" s="36" t="s">
        <v>841</v>
      </c>
      <c r="H29" s="36" t="s">
        <v>5005</v>
      </c>
      <c r="I29" s="18">
        <v>3</v>
      </c>
      <c r="J29" s="19"/>
      <c r="K29" s="19"/>
      <c r="L29" s="19"/>
      <c r="M29" s="19"/>
      <c r="N29" s="19">
        <v>18</v>
      </c>
      <c r="O29" s="19"/>
      <c r="P29" s="19"/>
      <c r="Q29" s="19"/>
      <c r="R29" s="19"/>
      <c r="S29" s="19"/>
      <c r="T29" s="19"/>
      <c r="U29" s="19"/>
      <c r="V29" s="19"/>
      <c r="W29" s="19"/>
      <c r="X29" s="19"/>
      <c r="Y29" s="19"/>
      <c r="Z29" s="19">
        <v>155</v>
      </c>
      <c r="AA29" s="19"/>
      <c r="AB29" s="19"/>
      <c r="AC29" s="43"/>
      <c r="AD29" s="43"/>
      <c r="AE29" s="19">
        <v>17</v>
      </c>
      <c r="AF29" s="19"/>
      <c r="AG29" s="19"/>
      <c r="AH29" s="19"/>
      <c r="AI29" s="19"/>
      <c r="AJ29" s="19"/>
      <c r="AK29" s="43"/>
      <c r="AL29" s="43"/>
      <c r="AM29" s="19"/>
      <c r="AN29" s="19"/>
      <c r="AO29" s="19"/>
      <c r="AP29" s="19"/>
      <c r="AQ29" s="43"/>
      <c r="AR29" s="43"/>
      <c r="AS29" s="43"/>
      <c r="AT29" s="19"/>
      <c r="AU29" s="19"/>
      <c r="AV29" s="43"/>
      <c r="AW29" s="43"/>
      <c r="AX29" s="19"/>
      <c r="AY29" s="19"/>
      <c r="AZ29" s="19"/>
      <c r="BA29" s="43"/>
      <c r="BB29" s="43"/>
      <c r="BC29" s="19"/>
      <c r="BD29" s="19"/>
      <c r="BE29" s="87">
        <v>1</v>
      </c>
      <c r="BF29" s="19" t="s">
        <v>88</v>
      </c>
      <c r="BG29" s="52"/>
      <c r="BH29" s="52"/>
      <c r="BI29" s="52"/>
      <c r="BJ29" s="223"/>
    </row>
    <row r="30" spans="1:62" s="10" customFormat="1" ht="36">
      <c r="A30" s="38">
        <v>30</v>
      </c>
      <c r="B30" s="39" t="s">
        <v>1</v>
      </c>
      <c r="C30" s="38">
        <v>30</v>
      </c>
      <c r="D30" s="39" t="s">
        <v>1</v>
      </c>
      <c r="E30" s="40" t="s">
        <v>34</v>
      </c>
      <c r="F30" s="40" t="s">
        <v>354</v>
      </c>
      <c r="G30" s="36" t="s">
        <v>4968</v>
      </c>
      <c r="H30" s="36" t="s">
        <v>5005</v>
      </c>
      <c r="I30" s="18">
        <v>3</v>
      </c>
      <c r="J30" s="19"/>
      <c r="K30" s="19"/>
      <c r="L30" s="19"/>
      <c r="M30" s="19"/>
      <c r="N30" s="19"/>
      <c r="O30" s="19"/>
      <c r="P30" s="19"/>
      <c r="Q30" s="19">
        <v>12</v>
      </c>
      <c r="R30" s="19"/>
      <c r="S30" s="19"/>
      <c r="T30" s="19"/>
      <c r="U30" s="19"/>
      <c r="V30" s="19"/>
      <c r="W30" s="19"/>
      <c r="X30" s="19"/>
      <c r="Y30" s="19"/>
      <c r="Z30" s="19">
        <v>155</v>
      </c>
      <c r="AA30" s="19"/>
      <c r="AB30" s="19"/>
      <c r="AC30" s="43"/>
      <c r="AD30" s="43"/>
      <c r="AE30" s="19">
        <v>17</v>
      </c>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87">
        <v>1</v>
      </c>
      <c r="BF30" s="19" t="s">
        <v>88</v>
      </c>
      <c r="BG30" s="52"/>
      <c r="BH30" s="52"/>
      <c r="BI30" s="52"/>
      <c r="BJ30" s="223"/>
    </row>
    <row r="31" spans="1:62" s="10" customFormat="1" ht="12" customHeight="1">
      <c r="A31" s="38">
        <v>31</v>
      </c>
      <c r="B31" s="39" t="s">
        <v>6</v>
      </c>
      <c r="C31" s="38">
        <v>31</v>
      </c>
      <c r="D31" s="39" t="s">
        <v>6</v>
      </c>
      <c r="E31" s="40" t="s">
        <v>36</v>
      </c>
      <c r="F31" s="40" t="s">
        <v>355</v>
      </c>
      <c r="G31" s="36" t="s">
        <v>841</v>
      </c>
      <c r="H31" s="36" t="s">
        <v>5005</v>
      </c>
      <c r="I31" s="18">
        <v>3</v>
      </c>
      <c r="J31" s="19"/>
      <c r="K31" s="19"/>
      <c r="L31" s="19"/>
      <c r="M31" s="19"/>
      <c r="N31" s="19" t="s">
        <v>52</v>
      </c>
      <c r="O31" s="19"/>
      <c r="P31" s="19"/>
      <c r="Q31" s="19"/>
      <c r="R31" s="19"/>
      <c r="S31" s="19">
        <v>125</v>
      </c>
      <c r="T31" s="19"/>
      <c r="U31" s="19"/>
      <c r="V31" s="19"/>
      <c r="W31" s="19"/>
      <c r="X31" s="19"/>
      <c r="Y31" s="19">
        <v>25</v>
      </c>
      <c r="Z31" s="19"/>
      <c r="AA31" s="19"/>
      <c r="AB31" s="19"/>
      <c r="AC31" s="43"/>
      <c r="AD31" s="43"/>
      <c r="AE31" s="19"/>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87">
        <v>1</v>
      </c>
      <c r="BF31" s="19" t="s">
        <v>88</v>
      </c>
      <c r="BG31" s="52"/>
      <c r="BH31" s="52"/>
      <c r="BI31" s="52"/>
      <c r="BJ31" s="223"/>
    </row>
    <row r="32" spans="1:62" s="10" customFormat="1" ht="12" customHeight="1">
      <c r="A32" s="38">
        <v>32</v>
      </c>
      <c r="B32" s="39" t="s">
        <v>6</v>
      </c>
      <c r="C32" s="38">
        <v>32</v>
      </c>
      <c r="D32" s="39" t="s">
        <v>6</v>
      </c>
      <c r="E32" s="40" t="s">
        <v>38</v>
      </c>
      <c r="F32" s="40" t="s">
        <v>356</v>
      </c>
      <c r="G32" s="36" t="s">
        <v>841</v>
      </c>
      <c r="H32" s="36" t="s">
        <v>5005</v>
      </c>
      <c r="I32" s="18">
        <v>3</v>
      </c>
      <c r="J32" s="19"/>
      <c r="K32" s="19"/>
      <c r="L32" s="19"/>
      <c r="M32" s="19"/>
      <c r="N32" s="19" t="s">
        <v>52</v>
      </c>
      <c r="O32" s="19"/>
      <c r="P32" s="19"/>
      <c r="Q32" s="19"/>
      <c r="R32" s="19"/>
      <c r="S32" s="19">
        <v>125</v>
      </c>
      <c r="T32" s="19"/>
      <c r="U32" s="19"/>
      <c r="V32" s="19"/>
      <c r="W32" s="19"/>
      <c r="X32" s="19"/>
      <c r="Y32" s="19"/>
      <c r="Z32" s="19">
        <v>155</v>
      </c>
      <c r="AA32" s="19"/>
      <c r="AB32" s="19"/>
      <c r="AC32" s="43"/>
      <c r="AD32" s="43"/>
      <c r="AE32" s="19"/>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87">
        <v>1</v>
      </c>
      <c r="BF32" s="19" t="s">
        <v>88</v>
      </c>
      <c r="BG32" s="52"/>
      <c r="BH32" s="52"/>
      <c r="BI32" s="52"/>
      <c r="BJ32" s="223"/>
    </row>
    <row r="33" spans="1:62" s="10" customFormat="1" ht="12" customHeight="1">
      <c r="A33" s="38">
        <v>33</v>
      </c>
      <c r="B33" s="39" t="s">
        <v>6</v>
      </c>
      <c r="C33" s="38">
        <v>33</v>
      </c>
      <c r="D33" s="39" t="s">
        <v>6</v>
      </c>
      <c r="E33" s="40" t="s">
        <v>29</v>
      </c>
      <c r="F33" s="40" t="s">
        <v>357</v>
      </c>
      <c r="G33" s="36" t="s">
        <v>841</v>
      </c>
      <c r="H33" s="36" t="s">
        <v>5005</v>
      </c>
      <c r="I33" s="18">
        <v>3</v>
      </c>
      <c r="J33" s="19"/>
      <c r="K33" s="19"/>
      <c r="L33" s="19"/>
      <c r="M33" s="19"/>
      <c r="N33" s="19" t="s">
        <v>52</v>
      </c>
      <c r="O33" s="19"/>
      <c r="P33" s="19"/>
      <c r="Q33" s="19"/>
      <c r="R33" s="19"/>
      <c r="S33" s="19"/>
      <c r="T33" s="19">
        <v>82</v>
      </c>
      <c r="U33" s="19"/>
      <c r="V33" s="19"/>
      <c r="W33" s="19"/>
      <c r="X33" s="19"/>
      <c r="Y33" s="19">
        <v>25</v>
      </c>
      <c r="Z33" s="19"/>
      <c r="AA33" s="19"/>
      <c r="AB33" s="19"/>
      <c r="AC33" s="43"/>
      <c r="AD33" s="43"/>
      <c r="AE33" s="19"/>
      <c r="AF33" s="43"/>
      <c r="AG33" s="43"/>
      <c r="AH33" s="43"/>
      <c r="AI33" s="43"/>
      <c r="AJ33" s="43"/>
      <c r="AK33" s="43"/>
      <c r="AL33" s="43"/>
      <c r="AM33" s="43"/>
      <c r="AN33" s="43"/>
      <c r="AO33" s="43"/>
      <c r="AP33" s="43"/>
      <c r="AQ33" s="43"/>
      <c r="AR33" s="43"/>
      <c r="AS33" s="43"/>
      <c r="AT33" s="43"/>
      <c r="AU33" s="43"/>
      <c r="AV33" s="43"/>
      <c r="AW33" s="43"/>
      <c r="AX33" s="43"/>
      <c r="AY33" s="43"/>
      <c r="AZ33" s="43"/>
      <c r="BA33" s="43"/>
      <c r="BB33" s="43"/>
      <c r="BC33" s="43"/>
      <c r="BD33" s="43"/>
      <c r="BE33" s="87">
        <v>1</v>
      </c>
      <c r="BF33" s="19" t="s">
        <v>88</v>
      </c>
      <c r="BG33" s="52"/>
      <c r="BH33" s="52"/>
      <c r="BI33" s="52"/>
      <c r="BJ33" s="223"/>
    </row>
    <row r="34" spans="1:62" s="10" customFormat="1" ht="12" customHeight="1">
      <c r="A34" s="38">
        <v>34</v>
      </c>
      <c r="B34" s="39" t="s">
        <v>6</v>
      </c>
      <c r="C34" s="38">
        <v>34</v>
      </c>
      <c r="D34" s="39" t="s">
        <v>6</v>
      </c>
      <c r="E34" s="40" t="s">
        <v>31</v>
      </c>
      <c r="F34" s="40" t="s">
        <v>358</v>
      </c>
      <c r="G34" s="36" t="s">
        <v>841</v>
      </c>
      <c r="H34" s="36" t="s">
        <v>5005</v>
      </c>
      <c r="I34" s="18">
        <v>3</v>
      </c>
      <c r="J34" s="19"/>
      <c r="K34" s="19"/>
      <c r="L34" s="19"/>
      <c r="M34" s="19"/>
      <c r="N34" s="19" t="s">
        <v>52</v>
      </c>
      <c r="O34" s="19"/>
      <c r="P34" s="19"/>
      <c r="Q34" s="19"/>
      <c r="R34" s="19"/>
      <c r="S34" s="19"/>
      <c r="T34" s="19">
        <v>82</v>
      </c>
      <c r="U34" s="19"/>
      <c r="V34" s="19"/>
      <c r="W34" s="19"/>
      <c r="X34" s="19"/>
      <c r="Y34" s="19"/>
      <c r="Z34" s="19">
        <v>155</v>
      </c>
      <c r="AA34" s="19"/>
      <c r="AB34" s="19"/>
      <c r="AC34" s="43"/>
      <c r="AD34" s="43"/>
      <c r="AE34" s="19"/>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87">
        <v>1</v>
      </c>
      <c r="BF34" s="19" t="s">
        <v>88</v>
      </c>
      <c r="BG34" s="52"/>
      <c r="BH34" s="52"/>
      <c r="BI34" s="52"/>
      <c r="BJ34" s="223"/>
    </row>
    <row r="35" spans="1:62" s="10" customFormat="1" ht="12" customHeight="1">
      <c r="A35" s="38">
        <v>35</v>
      </c>
      <c r="B35" s="39" t="s">
        <v>6</v>
      </c>
      <c r="C35" s="38">
        <v>35</v>
      </c>
      <c r="D35" s="39" t="s">
        <v>6</v>
      </c>
      <c r="E35" s="40" t="s">
        <v>33</v>
      </c>
      <c r="F35" s="40" t="s">
        <v>359</v>
      </c>
      <c r="G35" s="36" t="s">
        <v>841</v>
      </c>
      <c r="H35" s="36" t="s">
        <v>5005</v>
      </c>
      <c r="I35" s="18">
        <v>3</v>
      </c>
      <c r="J35" s="19"/>
      <c r="K35" s="19"/>
      <c r="L35" s="19"/>
      <c r="M35" s="19"/>
      <c r="N35" s="19"/>
      <c r="O35" s="19"/>
      <c r="P35" s="19"/>
      <c r="Q35" s="19"/>
      <c r="R35" s="19"/>
      <c r="S35" s="19"/>
      <c r="T35" s="19">
        <v>82</v>
      </c>
      <c r="U35" s="19"/>
      <c r="V35" s="19"/>
      <c r="W35" s="19"/>
      <c r="X35" s="19"/>
      <c r="Y35" s="19"/>
      <c r="Z35" s="19">
        <v>155</v>
      </c>
      <c r="AA35" s="19"/>
      <c r="AB35" s="19"/>
      <c r="AC35" s="43"/>
      <c r="AD35" s="43"/>
      <c r="AE35" s="19">
        <v>17</v>
      </c>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87">
        <v>1</v>
      </c>
      <c r="BF35" s="19" t="s">
        <v>88</v>
      </c>
      <c r="BG35" s="52"/>
      <c r="BH35" s="52"/>
      <c r="BI35" s="52"/>
      <c r="BJ35" s="223"/>
    </row>
    <row r="36" spans="1:62" s="10" customFormat="1" ht="12" customHeight="1">
      <c r="A36" s="38">
        <v>36</v>
      </c>
      <c r="B36" s="39" t="s">
        <v>0</v>
      </c>
      <c r="C36" s="38">
        <v>36</v>
      </c>
      <c r="D36" s="39" t="s">
        <v>0</v>
      </c>
      <c r="E36" s="40" t="s">
        <v>35</v>
      </c>
      <c r="F36" s="40" t="s">
        <v>360</v>
      </c>
      <c r="G36" s="36" t="s">
        <v>4970</v>
      </c>
      <c r="H36" s="36" t="s">
        <v>5005</v>
      </c>
      <c r="I36" s="18">
        <v>3</v>
      </c>
      <c r="J36" s="19"/>
      <c r="K36" s="19"/>
      <c r="L36" s="19" t="s">
        <v>52</v>
      </c>
      <c r="M36" s="19"/>
      <c r="N36" s="19"/>
      <c r="O36" s="19"/>
      <c r="P36" s="19"/>
      <c r="Q36" s="19"/>
      <c r="R36" s="19"/>
      <c r="S36" s="19">
        <v>21</v>
      </c>
      <c r="T36" s="19"/>
      <c r="U36" s="19"/>
      <c r="V36" s="19"/>
      <c r="W36" s="19"/>
      <c r="X36" s="19">
        <v>8</v>
      </c>
      <c r="Y36" s="19"/>
      <c r="Z36" s="19"/>
      <c r="AA36" s="19"/>
      <c r="AB36" s="19">
        <v>27</v>
      </c>
      <c r="AC36" s="43"/>
      <c r="AD36" s="43"/>
      <c r="AE36" s="19"/>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87">
        <v>1</v>
      </c>
      <c r="BF36" s="19" t="s">
        <v>88</v>
      </c>
      <c r="BG36" s="52"/>
      <c r="BH36" s="52"/>
      <c r="BI36" s="52"/>
      <c r="BJ36" s="223"/>
    </row>
    <row r="37" spans="1:62" s="10" customFormat="1" ht="36">
      <c r="A37" s="38">
        <v>36</v>
      </c>
      <c r="B37" s="39" t="s">
        <v>1</v>
      </c>
      <c r="C37" s="38">
        <v>36</v>
      </c>
      <c r="D37" s="39" t="s">
        <v>1</v>
      </c>
      <c r="E37" s="40" t="s">
        <v>35</v>
      </c>
      <c r="F37" s="40" t="s">
        <v>361</v>
      </c>
      <c r="G37" s="36" t="s">
        <v>4971</v>
      </c>
      <c r="H37" s="36" t="s">
        <v>5005</v>
      </c>
      <c r="I37" s="18">
        <v>3</v>
      </c>
      <c r="J37" s="19"/>
      <c r="K37" s="19"/>
      <c r="L37" s="19" t="s">
        <v>52</v>
      </c>
      <c r="M37" s="19"/>
      <c r="N37" s="19"/>
      <c r="O37" s="19"/>
      <c r="P37" s="19"/>
      <c r="Q37" s="19"/>
      <c r="R37" s="19"/>
      <c r="S37" s="19">
        <v>21</v>
      </c>
      <c r="T37" s="19"/>
      <c r="U37" s="19"/>
      <c r="V37" s="19"/>
      <c r="W37" s="19"/>
      <c r="X37" s="19" t="s">
        <v>14</v>
      </c>
      <c r="Y37" s="19"/>
      <c r="Z37" s="19"/>
      <c r="AA37" s="19">
        <v>4</v>
      </c>
      <c r="AB37" s="19"/>
      <c r="AC37" s="43"/>
      <c r="AD37" s="43"/>
      <c r="AE37" s="19"/>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87">
        <v>1</v>
      </c>
      <c r="BF37" s="19" t="s">
        <v>88</v>
      </c>
      <c r="BG37" s="52"/>
      <c r="BH37" s="52"/>
      <c r="BI37" s="52"/>
      <c r="BJ37" s="223"/>
    </row>
    <row r="38" spans="1:62" s="10" customFormat="1" ht="12" customHeight="1">
      <c r="A38" s="38">
        <v>37</v>
      </c>
      <c r="B38" s="39" t="s">
        <v>0</v>
      </c>
      <c r="C38" s="38">
        <v>37</v>
      </c>
      <c r="D38" s="39" t="s">
        <v>0</v>
      </c>
      <c r="E38" s="40" t="s">
        <v>37</v>
      </c>
      <c r="F38" s="40" t="s">
        <v>362</v>
      </c>
      <c r="G38" s="36" t="s">
        <v>841</v>
      </c>
      <c r="H38" s="36" t="s">
        <v>5005</v>
      </c>
      <c r="I38" s="18">
        <v>3</v>
      </c>
      <c r="J38" s="19"/>
      <c r="K38" s="19"/>
      <c r="L38" s="19" t="s">
        <v>52</v>
      </c>
      <c r="M38" s="19"/>
      <c r="N38" s="19"/>
      <c r="O38" s="19"/>
      <c r="P38" s="19"/>
      <c r="Q38" s="19"/>
      <c r="R38" s="19"/>
      <c r="S38" s="19"/>
      <c r="T38" s="19">
        <v>12</v>
      </c>
      <c r="U38" s="19"/>
      <c r="V38" s="19"/>
      <c r="W38" s="19"/>
      <c r="X38" s="19">
        <v>8</v>
      </c>
      <c r="Y38" s="19"/>
      <c r="Z38" s="19"/>
      <c r="AA38" s="19"/>
      <c r="AB38" s="19">
        <v>27</v>
      </c>
      <c r="AC38" s="43"/>
      <c r="AD38" s="43"/>
      <c r="AE38" s="19"/>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87">
        <v>1</v>
      </c>
      <c r="BF38" s="19" t="s">
        <v>88</v>
      </c>
      <c r="BG38" s="52"/>
      <c r="BH38" s="52"/>
      <c r="BI38" s="52"/>
      <c r="BJ38" s="223"/>
    </row>
    <row r="39" spans="1:62" s="10" customFormat="1" ht="36">
      <c r="A39" s="38">
        <v>37</v>
      </c>
      <c r="B39" s="39" t="s">
        <v>1</v>
      </c>
      <c r="C39" s="38">
        <v>37</v>
      </c>
      <c r="D39" s="39" t="s">
        <v>1</v>
      </c>
      <c r="E39" s="40" t="s">
        <v>37</v>
      </c>
      <c r="F39" s="40" t="s">
        <v>363</v>
      </c>
      <c r="G39" s="36" t="s">
        <v>4971</v>
      </c>
      <c r="H39" s="36" t="s">
        <v>5005</v>
      </c>
      <c r="I39" s="18">
        <v>3</v>
      </c>
      <c r="J39" s="19"/>
      <c r="K39" s="19"/>
      <c r="L39" s="19" t="s">
        <v>52</v>
      </c>
      <c r="M39" s="19"/>
      <c r="N39" s="19"/>
      <c r="O39" s="19"/>
      <c r="P39" s="19"/>
      <c r="Q39" s="19"/>
      <c r="R39" s="19"/>
      <c r="S39" s="19"/>
      <c r="T39" s="19">
        <v>12</v>
      </c>
      <c r="U39" s="19"/>
      <c r="V39" s="19"/>
      <c r="W39" s="19"/>
      <c r="X39" s="19" t="s">
        <v>14</v>
      </c>
      <c r="Y39" s="19"/>
      <c r="Z39" s="19"/>
      <c r="AA39" s="19">
        <v>4</v>
      </c>
      <c r="AB39" s="19"/>
      <c r="AC39" s="43"/>
      <c r="AD39" s="43"/>
      <c r="AE39" s="19"/>
      <c r="AF39" s="43"/>
      <c r="AG39" s="43"/>
      <c r="AH39" s="43"/>
      <c r="AI39" s="43"/>
      <c r="AJ39" s="43"/>
      <c r="AK39" s="43"/>
      <c r="AL39" s="43"/>
      <c r="AM39" s="43"/>
      <c r="AN39" s="43"/>
      <c r="AO39" s="43"/>
      <c r="AP39" s="43"/>
      <c r="AQ39" s="43"/>
      <c r="AR39" s="43"/>
      <c r="AS39" s="43"/>
      <c r="AT39" s="43"/>
      <c r="AU39" s="43"/>
      <c r="AV39" s="43"/>
      <c r="AW39" s="43"/>
      <c r="AX39" s="43"/>
      <c r="AY39" s="43"/>
      <c r="AZ39" s="43"/>
      <c r="BA39" s="43"/>
      <c r="BB39" s="43"/>
      <c r="BC39" s="43"/>
      <c r="BD39" s="43"/>
      <c r="BE39" s="87">
        <v>1</v>
      </c>
      <c r="BF39" s="19" t="s">
        <v>88</v>
      </c>
      <c r="BG39" s="52"/>
      <c r="BH39" s="52"/>
      <c r="BI39" s="52"/>
      <c r="BJ39" s="223"/>
    </row>
    <row r="40" spans="1:62" s="10" customFormat="1" ht="12" customHeight="1">
      <c r="A40" s="38">
        <v>38</v>
      </c>
      <c r="B40" s="39" t="s">
        <v>6</v>
      </c>
      <c r="C40" s="38">
        <v>38</v>
      </c>
      <c r="D40" s="39" t="s">
        <v>6</v>
      </c>
      <c r="E40" s="40" t="s">
        <v>39</v>
      </c>
      <c r="F40" s="40" t="s">
        <v>364</v>
      </c>
      <c r="G40" s="36" t="s">
        <v>841</v>
      </c>
      <c r="H40" s="36" t="s">
        <v>5005</v>
      </c>
      <c r="I40" s="18">
        <v>3</v>
      </c>
      <c r="J40" s="19"/>
      <c r="K40" s="19"/>
      <c r="L40" s="19"/>
      <c r="M40" s="19"/>
      <c r="N40" s="19" t="s">
        <v>52</v>
      </c>
      <c r="O40" s="19"/>
      <c r="P40" s="19"/>
      <c r="Q40" s="19"/>
      <c r="R40" s="19"/>
      <c r="S40" s="19"/>
      <c r="T40" s="19"/>
      <c r="U40" s="19">
        <v>14</v>
      </c>
      <c r="V40" s="19"/>
      <c r="W40" s="19"/>
      <c r="X40" s="19"/>
      <c r="Y40" s="19">
        <v>25</v>
      </c>
      <c r="Z40" s="19"/>
      <c r="AA40" s="19"/>
      <c r="AB40" s="19"/>
      <c r="AC40" s="43"/>
      <c r="AD40" s="43"/>
      <c r="AE40" s="19"/>
      <c r="AF40" s="43"/>
      <c r="AG40" s="43"/>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87">
        <v>1</v>
      </c>
      <c r="BF40" s="19" t="s">
        <v>88</v>
      </c>
      <c r="BG40" s="52"/>
      <c r="BH40" s="52"/>
      <c r="BI40" s="52"/>
      <c r="BJ40" s="223"/>
    </row>
    <row r="41" spans="1:62" s="10" customFormat="1" ht="12" customHeight="1">
      <c r="A41" s="38">
        <v>39</v>
      </c>
      <c r="B41" s="39" t="s">
        <v>6</v>
      </c>
      <c r="C41" s="38">
        <v>39</v>
      </c>
      <c r="D41" s="39" t="s">
        <v>6</v>
      </c>
      <c r="E41" s="40" t="s">
        <v>40</v>
      </c>
      <c r="F41" s="40" t="s">
        <v>365</v>
      </c>
      <c r="G41" s="36" t="s">
        <v>841</v>
      </c>
      <c r="H41" s="36" t="s">
        <v>5005</v>
      </c>
      <c r="I41" s="18">
        <v>3</v>
      </c>
      <c r="J41" s="19"/>
      <c r="K41" s="19"/>
      <c r="L41" s="19"/>
      <c r="M41" s="19"/>
      <c r="N41" s="19" t="s">
        <v>52</v>
      </c>
      <c r="O41" s="19"/>
      <c r="P41" s="19"/>
      <c r="Q41" s="19"/>
      <c r="R41" s="19"/>
      <c r="S41" s="19"/>
      <c r="T41" s="19"/>
      <c r="U41" s="19">
        <v>14</v>
      </c>
      <c r="V41" s="19"/>
      <c r="W41" s="19"/>
      <c r="X41" s="19"/>
      <c r="Y41" s="19"/>
      <c r="Z41" s="19">
        <v>155</v>
      </c>
      <c r="AA41" s="19"/>
      <c r="AB41" s="19"/>
      <c r="AC41" s="43"/>
      <c r="AD41" s="43"/>
      <c r="AE41" s="19"/>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87">
        <v>1</v>
      </c>
      <c r="BF41" s="19" t="s">
        <v>88</v>
      </c>
      <c r="BG41" s="52"/>
      <c r="BH41" s="52"/>
      <c r="BI41" s="52"/>
      <c r="BJ41" s="223"/>
    </row>
    <row r="42" spans="1:62" s="10" customFormat="1" ht="12" customHeight="1">
      <c r="A42" s="38">
        <v>40</v>
      </c>
      <c r="B42" s="39" t="s">
        <v>6</v>
      </c>
      <c r="C42" s="38">
        <v>40</v>
      </c>
      <c r="D42" s="39" t="s">
        <v>6</v>
      </c>
      <c r="E42" s="40" t="s">
        <v>41</v>
      </c>
      <c r="F42" s="40" t="s">
        <v>366</v>
      </c>
      <c r="G42" s="36" t="s">
        <v>841</v>
      </c>
      <c r="H42" s="36" t="s">
        <v>5005</v>
      </c>
      <c r="I42" s="18">
        <v>3</v>
      </c>
      <c r="J42" s="19">
        <v>2</v>
      </c>
      <c r="K42" s="19"/>
      <c r="L42" s="19">
        <v>16</v>
      </c>
      <c r="M42" s="19">
        <v>15</v>
      </c>
      <c r="N42" s="78"/>
      <c r="O42" s="19">
        <v>11</v>
      </c>
      <c r="P42" s="19"/>
      <c r="Q42" s="19"/>
      <c r="R42" s="19"/>
      <c r="S42" s="19"/>
      <c r="T42" s="19"/>
      <c r="U42" s="19"/>
      <c r="V42" s="19"/>
      <c r="W42" s="19"/>
      <c r="X42" s="19"/>
      <c r="Y42" s="19"/>
      <c r="Z42" s="19"/>
      <c r="AA42" s="19"/>
      <c r="AB42" s="19"/>
      <c r="AC42" s="43"/>
      <c r="AD42" s="43"/>
      <c r="AE42" s="19">
        <v>17</v>
      </c>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87">
        <v>1</v>
      </c>
      <c r="BF42" s="19" t="s">
        <v>88</v>
      </c>
      <c r="BG42" s="52"/>
      <c r="BH42" s="52"/>
      <c r="BI42" s="52"/>
      <c r="BJ42" s="223"/>
    </row>
    <row r="43" spans="1:62" s="7" customFormat="1" ht="12" customHeight="1">
      <c r="A43" s="38">
        <v>41</v>
      </c>
      <c r="B43" s="39"/>
      <c r="C43" s="38">
        <v>41</v>
      </c>
      <c r="D43" s="39" t="s">
        <v>212</v>
      </c>
      <c r="E43" s="40" t="s">
        <v>42</v>
      </c>
      <c r="F43" s="40" t="s">
        <v>367</v>
      </c>
      <c r="G43" s="36" t="s">
        <v>841</v>
      </c>
      <c r="H43" s="36" t="s">
        <v>5005</v>
      </c>
      <c r="I43" s="18">
        <v>3</v>
      </c>
      <c r="J43" s="19"/>
      <c r="K43" s="19"/>
      <c r="L43" s="19">
        <v>16</v>
      </c>
      <c r="M43" s="19">
        <v>3</v>
      </c>
      <c r="N43" s="78"/>
      <c r="O43" s="19">
        <v>11</v>
      </c>
      <c r="P43" s="19"/>
      <c r="Q43" s="19"/>
      <c r="R43" s="19"/>
      <c r="S43" s="45">
        <v>31</v>
      </c>
      <c r="T43" s="19"/>
      <c r="U43" s="19"/>
      <c r="V43" s="19"/>
      <c r="W43" s="19"/>
      <c r="X43" s="19"/>
      <c r="Y43" s="19"/>
      <c r="Z43" s="19"/>
      <c r="AA43" s="19"/>
      <c r="AB43" s="19"/>
      <c r="AC43" s="43"/>
      <c r="AD43" s="43"/>
      <c r="AE43" s="19">
        <v>17</v>
      </c>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87">
        <v>1</v>
      </c>
      <c r="BF43" s="19" t="s">
        <v>88</v>
      </c>
      <c r="BG43" s="52"/>
      <c r="BH43" s="52"/>
      <c r="BI43" s="52"/>
      <c r="BJ43" s="223"/>
    </row>
    <row r="44" spans="1:62" s="7" customFormat="1" ht="12" customHeight="1">
      <c r="A44" s="38">
        <v>42</v>
      </c>
      <c r="B44" s="39"/>
      <c r="C44" s="38">
        <v>42</v>
      </c>
      <c r="D44" s="39" t="s">
        <v>212</v>
      </c>
      <c r="E44" s="40" t="s">
        <v>43</v>
      </c>
      <c r="F44" s="40" t="s">
        <v>368</v>
      </c>
      <c r="G44" s="36" t="s">
        <v>841</v>
      </c>
      <c r="H44" s="36" t="s">
        <v>5005</v>
      </c>
      <c r="I44" s="18">
        <v>3</v>
      </c>
      <c r="J44" s="19"/>
      <c r="K44" s="19"/>
      <c r="L44" s="19">
        <v>16</v>
      </c>
      <c r="M44" s="19">
        <v>3</v>
      </c>
      <c r="N44" s="78"/>
      <c r="O44" s="19">
        <v>11</v>
      </c>
      <c r="P44" s="19"/>
      <c r="Q44" s="19"/>
      <c r="R44" s="19"/>
      <c r="S44" s="19"/>
      <c r="T44" s="45">
        <v>32</v>
      </c>
      <c r="U44" s="19"/>
      <c r="V44" s="19"/>
      <c r="W44" s="19"/>
      <c r="X44" s="19"/>
      <c r="Y44" s="19"/>
      <c r="Z44" s="19"/>
      <c r="AA44" s="19"/>
      <c r="AB44" s="19"/>
      <c r="AC44" s="43"/>
      <c r="AD44" s="43"/>
      <c r="AE44" s="19">
        <v>17</v>
      </c>
      <c r="AF44" s="19"/>
      <c r="AG44" s="19"/>
      <c r="AH44" s="19"/>
      <c r="AI44" s="19"/>
      <c r="AJ44" s="19"/>
      <c r="AK44" s="43"/>
      <c r="AL44" s="43"/>
      <c r="AM44" s="19"/>
      <c r="AN44" s="19"/>
      <c r="AO44" s="19"/>
      <c r="AP44" s="19"/>
      <c r="AQ44" s="43"/>
      <c r="AR44" s="43"/>
      <c r="AS44" s="43"/>
      <c r="AT44" s="19"/>
      <c r="AU44" s="19"/>
      <c r="AV44" s="43"/>
      <c r="AW44" s="43"/>
      <c r="AX44" s="19"/>
      <c r="AY44" s="19"/>
      <c r="AZ44" s="19"/>
      <c r="BA44" s="43"/>
      <c r="BB44" s="43"/>
      <c r="BC44" s="19"/>
      <c r="BD44" s="19"/>
      <c r="BE44" s="87">
        <v>1</v>
      </c>
      <c r="BF44" s="19" t="s">
        <v>88</v>
      </c>
      <c r="BG44" s="52"/>
      <c r="BH44" s="52"/>
      <c r="BI44" s="52"/>
      <c r="BJ44" s="223"/>
    </row>
    <row r="45" spans="1:62" s="10" customFormat="1" ht="12" customHeight="1">
      <c r="A45" s="38">
        <v>43</v>
      </c>
      <c r="B45" s="39" t="s">
        <v>6</v>
      </c>
      <c r="C45" s="38">
        <v>43</v>
      </c>
      <c r="D45" s="39" t="s">
        <v>6</v>
      </c>
      <c r="E45" s="40" t="s">
        <v>44</v>
      </c>
      <c r="F45" s="40" t="s">
        <v>369</v>
      </c>
      <c r="G45" s="36" t="s">
        <v>841</v>
      </c>
      <c r="H45" s="36" t="s">
        <v>5005</v>
      </c>
      <c r="I45" s="18">
        <v>3</v>
      </c>
      <c r="J45" s="19"/>
      <c r="K45" s="19"/>
      <c r="L45" s="19" t="s">
        <v>52</v>
      </c>
      <c r="M45" s="19">
        <v>15</v>
      </c>
      <c r="N45" s="19"/>
      <c r="O45" s="19"/>
      <c r="P45" s="19"/>
      <c r="Q45" s="19"/>
      <c r="R45" s="19"/>
      <c r="S45" s="19"/>
      <c r="T45" s="19">
        <v>13</v>
      </c>
      <c r="U45" s="19"/>
      <c r="V45" s="19"/>
      <c r="W45" s="19"/>
      <c r="X45" s="19"/>
      <c r="Y45" s="19"/>
      <c r="Z45" s="19"/>
      <c r="AA45" s="19"/>
      <c r="AB45" s="19"/>
      <c r="AC45" s="43"/>
      <c r="AD45" s="43"/>
      <c r="AE45" s="19">
        <v>17</v>
      </c>
      <c r="AF45" s="19"/>
      <c r="AG45" s="19"/>
      <c r="AH45" s="19"/>
      <c r="AI45" s="19"/>
      <c r="AJ45" s="19"/>
      <c r="AK45" s="43"/>
      <c r="AL45" s="43"/>
      <c r="AM45" s="19"/>
      <c r="AN45" s="19"/>
      <c r="AO45" s="19"/>
      <c r="AP45" s="19"/>
      <c r="AQ45" s="43"/>
      <c r="AR45" s="43"/>
      <c r="AS45" s="43"/>
      <c r="AT45" s="19"/>
      <c r="AU45" s="19"/>
      <c r="AV45" s="43"/>
      <c r="AW45" s="43"/>
      <c r="AX45" s="19"/>
      <c r="AY45" s="19"/>
      <c r="AZ45" s="19"/>
      <c r="BA45" s="43"/>
      <c r="BB45" s="43"/>
      <c r="BC45" s="19"/>
      <c r="BD45" s="19"/>
      <c r="BE45" s="87">
        <v>1</v>
      </c>
      <c r="BF45" s="19" t="s">
        <v>88</v>
      </c>
      <c r="BG45" s="52"/>
      <c r="BH45" s="52"/>
      <c r="BI45" s="52"/>
      <c r="BJ45" s="223"/>
    </row>
    <row r="46" spans="1:62" s="10" customFormat="1" ht="12" customHeight="1">
      <c r="A46" s="38">
        <v>44</v>
      </c>
      <c r="B46" s="39" t="s">
        <v>6</v>
      </c>
      <c r="C46" s="38">
        <v>44</v>
      </c>
      <c r="D46" s="39" t="s">
        <v>6</v>
      </c>
      <c r="E46" s="40" t="s">
        <v>45</v>
      </c>
      <c r="F46" s="40" t="s">
        <v>370</v>
      </c>
      <c r="G46" s="36" t="s">
        <v>4972</v>
      </c>
      <c r="H46" s="36" t="s">
        <v>5005</v>
      </c>
      <c r="I46" s="18">
        <v>3</v>
      </c>
      <c r="J46" s="19"/>
      <c r="K46" s="19"/>
      <c r="L46" s="19" t="s">
        <v>52</v>
      </c>
      <c r="M46" s="19">
        <v>15</v>
      </c>
      <c r="N46" s="19"/>
      <c r="O46" s="19"/>
      <c r="P46" s="19"/>
      <c r="Q46" s="19"/>
      <c r="R46" s="19"/>
      <c r="S46" s="19"/>
      <c r="T46" s="19">
        <v>13</v>
      </c>
      <c r="U46" s="19"/>
      <c r="V46" s="19"/>
      <c r="W46" s="19"/>
      <c r="X46" s="19"/>
      <c r="Y46" s="19"/>
      <c r="Z46" s="19"/>
      <c r="AA46" s="19"/>
      <c r="AB46" s="19"/>
      <c r="AC46" s="43"/>
      <c r="AD46" s="43"/>
      <c r="AE46" s="19">
        <v>17</v>
      </c>
      <c r="AF46" s="19">
        <v>9</v>
      </c>
      <c r="AG46" s="19"/>
      <c r="AH46" s="19"/>
      <c r="AI46" s="19"/>
      <c r="AJ46" s="19"/>
      <c r="AK46" s="43"/>
      <c r="AL46" s="43"/>
      <c r="AM46" s="19"/>
      <c r="AN46" s="19"/>
      <c r="AO46" s="19"/>
      <c r="AP46" s="19"/>
      <c r="AQ46" s="43"/>
      <c r="AR46" s="43"/>
      <c r="AS46" s="43"/>
      <c r="AT46" s="19"/>
      <c r="AU46" s="19"/>
      <c r="AV46" s="43"/>
      <c r="AW46" s="43"/>
      <c r="AX46" s="19"/>
      <c r="AY46" s="19"/>
      <c r="AZ46" s="19"/>
      <c r="BA46" s="43"/>
      <c r="BB46" s="43"/>
      <c r="BC46" s="19"/>
      <c r="BD46" s="19"/>
      <c r="BE46" s="87">
        <v>1</v>
      </c>
      <c r="BF46" s="19" t="s">
        <v>88</v>
      </c>
      <c r="BG46" s="52"/>
      <c r="BH46" s="52"/>
      <c r="BI46" s="52"/>
      <c r="BJ46" s="223"/>
    </row>
    <row r="47" spans="1:62" s="10" customFormat="1" ht="12" customHeight="1">
      <c r="A47" s="38">
        <v>45</v>
      </c>
      <c r="B47" s="39" t="s">
        <v>6</v>
      </c>
      <c r="C47" s="38">
        <v>45</v>
      </c>
      <c r="D47" s="39" t="s">
        <v>6</v>
      </c>
      <c r="E47" s="40" t="s">
        <v>46</v>
      </c>
      <c r="F47" s="40" t="s">
        <v>371</v>
      </c>
      <c r="G47" s="36" t="s">
        <v>4973</v>
      </c>
      <c r="H47" s="36" t="s">
        <v>5005</v>
      </c>
      <c r="I47" s="18">
        <v>3</v>
      </c>
      <c r="J47" s="19"/>
      <c r="K47" s="19"/>
      <c r="L47" s="19">
        <v>16</v>
      </c>
      <c r="M47" s="19"/>
      <c r="N47" s="19" t="s">
        <v>66</v>
      </c>
      <c r="O47" s="19"/>
      <c r="P47" s="19"/>
      <c r="Q47" s="19"/>
      <c r="R47" s="19"/>
      <c r="S47" s="19"/>
      <c r="T47" s="19"/>
      <c r="U47" s="19">
        <v>14</v>
      </c>
      <c r="V47" s="19"/>
      <c r="W47" s="19"/>
      <c r="X47" s="19"/>
      <c r="Y47" s="19"/>
      <c r="Z47" s="19"/>
      <c r="AA47" s="19"/>
      <c r="AB47" s="19"/>
      <c r="AC47" s="43"/>
      <c r="AD47" s="43"/>
      <c r="AE47" s="19">
        <v>17</v>
      </c>
      <c r="AF47" s="19"/>
      <c r="AG47" s="19"/>
      <c r="AH47" s="19"/>
      <c r="AI47" s="19"/>
      <c r="AJ47" s="19"/>
      <c r="AK47" s="43"/>
      <c r="AL47" s="43"/>
      <c r="AM47" s="19"/>
      <c r="AN47" s="19"/>
      <c r="AO47" s="19"/>
      <c r="AP47" s="19"/>
      <c r="AQ47" s="43"/>
      <c r="AR47" s="43"/>
      <c r="AS47" s="43"/>
      <c r="AT47" s="19"/>
      <c r="AU47" s="19"/>
      <c r="AV47" s="43"/>
      <c r="AW47" s="43"/>
      <c r="AX47" s="19"/>
      <c r="AY47" s="19"/>
      <c r="AZ47" s="19"/>
      <c r="BA47" s="43"/>
      <c r="BB47" s="43"/>
      <c r="BC47" s="19"/>
      <c r="BD47" s="19"/>
      <c r="BE47" s="87">
        <v>1</v>
      </c>
      <c r="BF47" s="19" t="s">
        <v>88</v>
      </c>
      <c r="BG47" s="52"/>
      <c r="BH47" s="52"/>
      <c r="BI47" s="52"/>
      <c r="BJ47" s="223"/>
    </row>
    <row r="48" spans="1:62" s="10" customFormat="1" ht="12" customHeight="1">
      <c r="A48" s="38">
        <v>46</v>
      </c>
      <c r="B48" s="39" t="s">
        <v>0</v>
      </c>
      <c r="C48" s="38">
        <v>46</v>
      </c>
      <c r="D48" s="39" t="s">
        <v>0</v>
      </c>
      <c r="E48" s="40" t="s">
        <v>47</v>
      </c>
      <c r="F48" s="40" t="s">
        <v>372</v>
      </c>
      <c r="G48" s="36" t="s">
        <v>4970</v>
      </c>
      <c r="H48" s="36" t="s">
        <v>5005</v>
      </c>
      <c r="I48" s="18">
        <v>3</v>
      </c>
      <c r="J48" s="19"/>
      <c r="K48" s="19"/>
      <c r="L48" s="19" t="s">
        <v>52</v>
      </c>
      <c r="M48" s="19"/>
      <c r="N48" s="19"/>
      <c r="O48" s="19" t="s">
        <v>14</v>
      </c>
      <c r="P48" s="19"/>
      <c r="Q48" s="19"/>
      <c r="R48" s="19"/>
      <c r="S48" s="19">
        <v>21</v>
      </c>
      <c r="T48" s="19"/>
      <c r="U48" s="19"/>
      <c r="V48" s="19"/>
      <c r="W48" s="19"/>
      <c r="X48" s="19"/>
      <c r="Y48" s="19"/>
      <c r="Z48" s="19"/>
      <c r="AA48" s="19"/>
      <c r="AB48" s="19"/>
      <c r="AC48" s="43"/>
      <c r="AD48" s="43"/>
      <c r="AE48" s="19"/>
      <c r="AF48" s="19">
        <v>11</v>
      </c>
      <c r="AG48" s="19"/>
      <c r="AH48" s="19"/>
      <c r="AI48" s="19"/>
      <c r="AJ48" s="19"/>
      <c r="AK48" s="43"/>
      <c r="AL48" s="43"/>
      <c r="AM48" s="19"/>
      <c r="AN48" s="19"/>
      <c r="AO48" s="19"/>
      <c r="AP48" s="19"/>
      <c r="AQ48" s="43"/>
      <c r="AR48" s="43"/>
      <c r="AS48" s="43"/>
      <c r="AT48" s="19"/>
      <c r="AU48" s="19"/>
      <c r="AV48" s="43"/>
      <c r="AW48" s="43"/>
      <c r="AX48" s="19"/>
      <c r="AY48" s="19"/>
      <c r="AZ48" s="19"/>
      <c r="BA48" s="43"/>
      <c r="BB48" s="43"/>
      <c r="BC48" s="19"/>
      <c r="BD48" s="19"/>
      <c r="BE48" s="87">
        <v>1</v>
      </c>
      <c r="BF48" s="19" t="s">
        <v>88</v>
      </c>
      <c r="BG48" s="52"/>
      <c r="BH48" s="52"/>
      <c r="BI48" s="52"/>
      <c r="BJ48" s="223"/>
    </row>
    <row r="49" spans="1:62" s="10" customFormat="1" ht="24">
      <c r="A49" s="38">
        <v>46</v>
      </c>
      <c r="B49" s="39" t="s">
        <v>1</v>
      </c>
      <c r="C49" s="38">
        <v>46</v>
      </c>
      <c r="D49" s="39" t="s">
        <v>1</v>
      </c>
      <c r="E49" s="40" t="s">
        <v>47</v>
      </c>
      <c r="F49" s="40" t="s">
        <v>373</v>
      </c>
      <c r="G49" s="36" t="s">
        <v>4967</v>
      </c>
      <c r="H49" s="36" t="s">
        <v>5007</v>
      </c>
      <c r="I49" s="18">
        <v>3</v>
      </c>
      <c r="J49" s="19"/>
      <c r="K49" s="19"/>
      <c r="L49" s="19" t="s">
        <v>52</v>
      </c>
      <c r="M49" s="19"/>
      <c r="N49" s="19"/>
      <c r="O49" s="19" t="s">
        <v>14</v>
      </c>
      <c r="P49" s="19"/>
      <c r="Q49" s="19"/>
      <c r="R49" s="19"/>
      <c r="S49" s="19">
        <v>21</v>
      </c>
      <c r="T49" s="19"/>
      <c r="U49" s="19"/>
      <c r="V49" s="19"/>
      <c r="W49" s="19"/>
      <c r="X49" s="19"/>
      <c r="Y49" s="19"/>
      <c r="Z49" s="19"/>
      <c r="AA49" s="19"/>
      <c r="AB49" s="19"/>
      <c r="AC49" s="43"/>
      <c r="AD49" s="43"/>
      <c r="AE49" s="19"/>
      <c r="AF49" s="19"/>
      <c r="AG49" s="19"/>
      <c r="AH49" s="19"/>
      <c r="AI49" s="19"/>
      <c r="AJ49" s="19"/>
      <c r="AK49" s="43"/>
      <c r="AL49" s="43"/>
      <c r="AM49" s="19"/>
      <c r="AN49" s="19"/>
      <c r="AO49" s="19"/>
      <c r="AP49" s="19"/>
      <c r="AQ49" s="43"/>
      <c r="AR49" s="43"/>
      <c r="AS49" s="43"/>
      <c r="AT49" s="19"/>
      <c r="AU49" s="19"/>
      <c r="AV49" s="43"/>
      <c r="AW49" s="43"/>
      <c r="AX49" s="19"/>
      <c r="AY49" s="19"/>
      <c r="AZ49" s="19"/>
      <c r="BA49" s="43"/>
      <c r="BB49" s="43"/>
      <c r="BC49" s="19"/>
      <c r="BD49" s="19"/>
      <c r="BE49" s="87">
        <v>1</v>
      </c>
      <c r="BF49" s="19" t="s">
        <v>88</v>
      </c>
      <c r="BG49" s="52"/>
      <c r="BH49" s="52"/>
      <c r="BI49" s="52"/>
      <c r="BJ49" s="223"/>
    </row>
    <row r="50" spans="1:62" s="10" customFormat="1" ht="12" customHeight="1">
      <c r="A50" s="38">
        <v>47</v>
      </c>
      <c r="B50" s="39" t="s">
        <v>0</v>
      </c>
      <c r="C50" s="38">
        <v>47</v>
      </c>
      <c r="D50" s="39" t="s">
        <v>0</v>
      </c>
      <c r="E50" s="40" t="s">
        <v>48</v>
      </c>
      <c r="F50" s="40" t="s">
        <v>374</v>
      </c>
      <c r="G50" s="36" t="s">
        <v>4967</v>
      </c>
      <c r="H50" s="36" t="s">
        <v>5005</v>
      </c>
      <c r="I50" s="18">
        <v>3</v>
      </c>
      <c r="J50" s="19"/>
      <c r="K50" s="19"/>
      <c r="L50" s="19" t="s">
        <v>52</v>
      </c>
      <c r="M50" s="19"/>
      <c r="N50" s="19"/>
      <c r="O50" s="19" t="s">
        <v>14</v>
      </c>
      <c r="P50" s="19"/>
      <c r="Q50" s="19"/>
      <c r="R50" s="19"/>
      <c r="S50" s="19"/>
      <c r="T50" s="19">
        <v>13</v>
      </c>
      <c r="U50" s="19"/>
      <c r="V50" s="19"/>
      <c r="W50" s="19"/>
      <c r="X50" s="19"/>
      <c r="Y50" s="19"/>
      <c r="Z50" s="19"/>
      <c r="AA50" s="19"/>
      <c r="AB50" s="19"/>
      <c r="AC50" s="43"/>
      <c r="AD50" s="43"/>
      <c r="AE50" s="19"/>
      <c r="AF50" s="19">
        <v>11</v>
      </c>
      <c r="AG50" s="19"/>
      <c r="AH50" s="19"/>
      <c r="AI50" s="19"/>
      <c r="AJ50" s="19"/>
      <c r="AK50" s="43"/>
      <c r="AL50" s="43"/>
      <c r="AM50" s="19"/>
      <c r="AN50" s="19"/>
      <c r="AO50" s="19"/>
      <c r="AP50" s="19"/>
      <c r="AQ50" s="43"/>
      <c r="AR50" s="43"/>
      <c r="AS50" s="43"/>
      <c r="AT50" s="19"/>
      <c r="AU50" s="19"/>
      <c r="AV50" s="43"/>
      <c r="AW50" s="43"/>
      <c r="AX50" s="19"/>
      <c r="AY50" s="19"/>
      <c r="AZ50" s="19"/>
      <c r="BA50" s="43"/>
      <c r="BB50" s="43"/>
      <c r="BC50" s="19"/>
      <c r="BD50" s="19"/>
      <c r="BE50" s="87">
        <v>1</v>
      </c>
      <c r="BF50" s="19" t="s">
        <v>88</v>
      </c>
      <c r="BG50" s="52"/>
      <c r="BH50" s="52"/>
      <c r="BI50" s="52"/>
      <c r="BJ50" s="223"/>
    </row>
    <row r="51" spans="1:62" s="10" customFormat="1" ht="24">
      <c r="A51" s="38">
        <v>47</v>
      </c>
      <c r="B51" s="39" t="s">
        <v>1</v>
      </c>
      <c r="C51" s="38">
        <v>47</v>
      </c>
      <c r="D51" s="39" t="s">
        <v>1</v>
      </c>
      <c r="E51" s="40" t="s">
        <v>48</v>
      </c>
      <c r="F51" s="40" t="s">
        <v>375</v>
      </c>
      <c r="G51" s="36" t="s">
        <v>4967</v>
      </c>
      <c r="H51" s="36" t="s">
        <v>5007</v>
      </c>
      <c r="I51" s="18">
        <v>3</v>
      </c>
      <c r="J51" s="19"/>
      <c r="K51" s="19"/>
      <c r="L51" s="19" t="s">
        <v>52</v>
      </c>
      <c r="M51" s="19"/>
      <c r="N51" s="19"/>
      <c r="O51" s="19" t="s">
        <v>14</v>
      </c>
      <c r="P51" s="19"/>
      <c r="Q51" s="19"/>
      <c r="R51" s="19"/>
      <c r="S51" s="19"/>
      <c r="T51" s="19">
        <v>13</v>
      </c>
      <c r="U51" s="19"/>
      <c r="V51" s="19"/>
      <c r="W51" s="19"/>
      <c r="X51" s="19"/>
      <c r="Y51" s="19"/>
      <c r="Z51" s="19"/>
      <c r="AA51" s="19"/>
      <c r="AB51" s="19"/>
      <c r="AC51" s="43"/>
      <c r="AD51" s="43"/>
      <c r="AE51" s="19"/>
      <c r="AF51" s="19"/>
      <c r="AG51" s="19"/>
      <c r="AH51" s="19"/>
      <c r="AI51" s="19"/>
      <c r="AJ51" s="19"/>
      <c r="AK51" s="43"/>
      <c r="AL51" s="43"/>
      <c r="AM51" s="19"/>
      <c r="AN51" s="19"/>
      <c r="AO51" s="19"/>
      <c r="AP51" s="19"/>
      <c r="AQ51" s="43"/>
      <c r="AR51" s="43"/>
      <c r="AS51" s="43"/>
      <c r="AT51" s="19"/>
      <c r="AU51" s="19"/>
      <c r="AV51" s="43"/>
      <c r="AW51" s="43"/>
      <c r="AX51" s="19"/>
      <c r="AY51" s="19"/>
      <c r="AZ51" s="19"/>
      <c r="BA51" s="43"/>
      <c r="BB51" s="43"/>
      <c r="BC51" s="19"/>
      <c r="BD51" s="19"/>
      <c r="BE51" s="87">
        <v>1</v>
      </c>
      <c r="BF51" s="19" t="s">
        <v>88</v>
      </c>
      <c r="BG51" s="52"/>
      <c r="BH51" s="52"/>
      <c r="BI51" s="52"/>
      <c r="BJ51" s="223"/>
    </row>
    <row r="52" spans="1:62" s="10" customFormat="1" ht="12" customHeight="1">
      <c r="A52" s="38">
        <v>48</v>
      </c>
      <c r="B52" s="39" t="s">
        <v>0</v>
      </c>
      <c r="C52" s="38">
        <v>48</v>
      </c>
      <c r="D52" s="39" t="s">
        <v>0</v>
      </c>
      <c r="E52" s="40" t="s">
        <v>49</v>
      </c>
      <c r="F52" s="40" t="s">
        <v>376</v>
      </c>
      <c r="G52" s="36" t="s">
        <v>4967</v>
      </c>
      <c r="H52" s="36" t="s">
        <v>5005</v>
      </c>
      <c r="I52" s="18">
        <v>3</v>
      </c>
      <c r="J52" s="19"/>
      <c r="K52" s="19"/>
      <c r="L52" s="19" t="s">
        <v>52</v>
      </c>
      <c r="M52" s="19"/>
      <c r="N52" s="19"/>
      <c r="O52" s="19" t="s">
        <v>14</v>
      </c>
      <c r="P52" s="19"/>
      <c r="Q52" s="19"/>
      <c r="R52" s="19"/>
      <c r="S52" s="19"/>
      <c r="T52" s="19"/>
      <c r="U52" s="19">
        <v>14</v>
      </c>
      <c r="V52" s="19"/>
      <c r="W52" s="19"/>
      <c r="X52" s="19"/>
      <c r="Y52" s="19"/>
      <c r="Z52" s="19"/>
      <c r="AA52" s="19"/>
      <c r="AB52" s="19"/>
      <c r="AC52" s="43"/>
      <c r="AD52" s="43"/>
      <c r="AE52" s="19"/>
      <c r="AF52" s="19">
        <v>11</v>
      </c>
      <c r="AG52" s="19"/>
      <c r="AH52" s="19"/>
      <c r="AI52" s="19"/>
      <c r="AJ52" s="19"/>
      <c r="AK52" s="43"/>
      <c r="AL52" s="43"/>
      <c r="AM52" s="19"/>
      <c r="AN52" s="19"/>
      <c r="AO52" s="19"/>
      <c r="AP52" s="19"/>
      <c r="AQ52" s="43"/>
      <c r="AR52" s="43"/>
      <c r="AS52" s="43"/>
      <c r="AT52" s="19"/>
      <c r="AU52" s="19"/>
      <c r="AV52" s="43"/>
      <c r="AW52" s="43"/>
      <c r="AX52" s="19"/>
      <c r="AY52" s="19"/>
      <c r="AZ52" s="19"/>
      <c r="BA52" s="43"/>
      <c r="BB52" s="43"/>
      <c r="BC52" s="19"/>
      <c r="BD52" s="19"/>
      <c r="BE52" s="87">
        <v>1</v>
      </c>
      <c r="BF52" s="19" t="s">
        <v>88</v>
      </c>
      <c r="BG52" s="52"/>
      <c r="BH52" s="52"/>
      <c r="BI52" s="52"/>
      <c r="BJ52" s="223"/>
    </row>
    <row r="53" spans="1:62" s="10" customFormat="1" ht="24">
      <c r="A53" s="38">
        <v>48</v>
      </c>
      <c r="B53" s="39" t="s">
        <v>1</v>
      </c>
      <c r="C53" s="38">
        <v>48</v>
      </c>
      <c r="D53" s="39" t="s">
        <v>1</v>
      </c>
      <c r="E53" s="40" t="s">
        <v>49</v>
      </c>
      <c r="F53" s="40" t="s">
        <v>377</v>
      </c>
      <c r="G53" s="36" t="s">
        <v>4967</v>
      </c>
      <c r="H53" s="36" t="s">
        <v>5007</v>
      </c>
      <c r="I53" s="18">
        <v>3</v>
      </c>
      <c r="J53" s="19"/>
      <c r="K53" s="19"/>
      <c r="L53" s="19" t="s">
        <v>52</v>
      </c>
      <c r="M53" s="19"/>
      <c r="N53" s="19"/>
      <c r="O53" s="19" t="s">
        <v>14</v>
      </c>
      <c r="P53" s="19"/>
      <c r="Q53" s="19"/>
      <c r="R53" s="19"/>
      <c r="S53" s="19"/>
      <c r="T53" s="19"/>
      <c r="U53" s="19">
        <v>14</v>
      </c>
      <c r="V53" s="19"/>
      <c r="W53" s="19"/>
      <c r="X53" s="19"/>
      <c r="Y53" s="19"/>
      <c r="Z53" s="19"/>
      <c r="AA53" s="19"/>
      <c r="AB53" s="19"/>
      <c r="AC53" s="43"/>
      <c r="AD53" s="43"/>
      <c r="AE53" s="19"/>
      <c r="AF53" s="19"/>
      <c r="AG53" s="19"/>
      <c r="AH53" s="19"/>
      <c r="AI53" s="19"/>
      <c r="AJ53" s="19"/>
      <c r="AK53" s="43"/>
      <c r="AL53" s="43"/>
      <c r="AM53" s="19"/>
      <c r="AN53" s="19"/>
      <c r="AO53" s="19"/>
      <c r="AP53" s="19"/>
      <c r="AQ53" s="43"/>
      <c r="AR53" s="43"/>
      <c r="AS53" s="43"/>
      <c r="AT53" s="19"/>
      <c r="AU53" s="19"/>
      <c r="AV53" s="43"/>
      <c r="AW53" s="43"/>
      <c r="AX53" s="19"/>
      <c r="AY53" s="19"/>
      <c r="AZ53" s="19"/>
      <c r="BA53" s="43"/>
      <c r="BB53" s="43"/>
      <c r="BC53" s="19"/>
      <c r="BD53" s="19"/>
      <c r="BE53" s="87">
        <v>1</v>
      </c>
      <c r="BF53" s="19" t="s">
        <v>88</v>
      </c>
      <c r="BG53" s="52"/>
      <c r="BH53" s="52"/>
      <c r="BI53" s="52"/>
      <c r="BJ53" s="223"/>
    </row>
    <row r="54" spans="1:62" s="135" customFormat="1" ht="12" customHeight="1">
      <c r="A54" s="38">
        <v>49</v>
      </c>
      <c r="B54" s="39" t="s">
        <v>0</v>
      </c>
      <c r="C54" s="38">
        <v>49</v>
      </c>
      <c r="D54" s="39" t="s">
        <v>213</v>
      </c>
      <c r="E54" s="40" t="s">
        <v>299</v>
      </c>
      <c r="F54" s="40" t="s">
        <v>378</v>
      </c>
      <c r="G54" s="36" t="s">
        <v>4967</v>
      </c>
      <c r="H54" s="36" t="s">
        <v>5005</v>
      </c>
      <c r="I54" s="18">
        <v>3</v>
      </c>
      <c r="J54" s="19"/>
      <c r="K54" s="19"/>
      <c r="L54" s="19" t="s">
        <v>218</v>
      </c>
      <c r="M54" s="19"/>
      <c r="N54" s="19"/>
      <c r="O54" s="19" t="s">
        <v>221</v>
      </c>
      <c r="P54" s="19"/>
      <c r="Q54" s="19"/>
      <c r="R54" s="19"/>
      <c r="S54" s="19"/>
      <c r="T54" s="19"/>
      <c r="U54" s="19"/>
      <c r="V54" s="19"/>
      <c r="W54" s="19"/>
      <c r="X54" s="19"/>
      <c r="Y54" s="19"/>
      <c r="Z54" s="19"/>
      <c r="AA54" s="19"/>
      <c r="AB54" s="19"/>
      <c r="AC54" s="43"/>
      <c r="AD54" s="43"/>
      <c r="AE54" s="19"/>
      <c r="AF54" s="19">
        <v>10</v>
      </c>
      <c r="AG54" s="19"/>
      <c r="AH54" s="19"/>
      <c r="AI54" s="19">
        <v>5</v>
      </c>
      <c r="AJ54" s="19"/>
      <c r="AK54" s="43"/>
      <c r="AL54" s="43"/>
      <c r="AM54" s="19"/>
      <c r="AN54" s="19"/>
      <c r="AO54" s="19"/>
      <c r="AP54" s="19"/>
      <c r="AQ54" s="43"/>
      <c r="AR54" s="43"/>
      <c r="AS54" s="43"/>
      <c r="AT54" s="19"/>
      <c r="AU54" s="19"/>
      <c r="AV54" s="43"/>
      <c r="AW54" s="43"/>
      <c r="AX54" s="19"/>
      <c r="AY54" s="19"/>
      <c r="AZ54" s="19"/>
      <c r="BA54" s="43"/>
      <c r="BB54" s="43"/>
      <c r="BC54" s="19"/>
      <c r="BD54" s="19"/>
      <c r="BE54" s="87">
        <v>1</v>
      </c>
      <c r="BF54" s="19" t="s">
        <v>88</v>
      </c>
      <c r="BG54" s="52"/>
      <c r="BH54" s="52"/>
      <c r="BI54" s="52"/>
      <c r="BJ54" s="223"/>
    </row>
    <row r="55" spans="1:62" s="135" customFormat="1" ht="24">
      <c r="A55" s="38">
        <v>49</v>
      </c>
      <c r="B55" s="39" t="s">
        <v>1</v>
      </c>
      <c r="C55" s="38">
        <v>49</v>
      </c>
      <c r="D55" s="39" t="s">
        <v>214</v>
      </c>
      <c r="E55" s="40" t="s">
        <v>299</v>
      </c>
      <c r="F55" s="40" t="s">
        <v>379</v>
      </c>
      <c r="G55" s="36" t="s">
        <v>4967</v>
      </c>
      <c r="H55" s="36" t="s">
        <v>5007</v>
      </c>
      <c r="I55" s="18">
        <v>3</v>
      </c>
      <c r="J55" s="19"/>
      <c r="K55" s="19"/>
      <c r="L55" s="19" t="s">
        <v>218</v>
      </c>
      <c r="M55" s="19"/>
      <c r="N55" s="19"/>
      <c r="O55" s="19" t="s">
        <v>221</v>
      </c>
      <c r="P55" s="19"/>
      <c r="Q55" s="19"/>
      <c r="R55" s="19"/>
      <c r="S55" s="19"/>
      <c r="T55" s="19"/>
      <c r="U55" s="19"/>
      <c r="V55" s="19"/>
      <c r="W55" s="19"/>
      <c r="X55" s="19"/>
      <c r="Y55" s="19"/>
      <c r="Z55" s="19"/>
      <c r="AA55" s="19"/>
      <c r="AB55" s="19"/>
      <c r="AC55" s="43"/>
      <c r="AD55" s="43"/>
      <c r="AE55" s="19"/>
      <c r="AF55" s="19"/>
      <c r="AG55" s="19"/>
      <c r="AH55" s="19"/>
      <c r="AI55" s="19">
        <v>5</v>
      </c>
      <c r="AJ55" s="19"/>
      <c r="AK55" s="43"/>
      <c r="AL55" s="43"/>
      <c r="AM55" s="19"/>
      <c r="AN55" s="19"/>
      <c r="AO55" s="19"/>
      <c r="AP55" s="19"/>
      <c r="AQ55" s="43"/>
      <c r="AR55" s="43"/>
      <c r="AS55" s="43"/>
      <c r="AT55" s="19"/>
      <c r="AU55" s="19"/>
      <c r="AV55" s="43"/>
      <c r="AW55" s="43"/>
      <c r="AX55" s="19"/>
      <c r="AY55" s="19"/>
      <c r="AZ55" s="19"/>
      <c r="BA55" s="43"/>
      <c r="BB55" s="43"/>
      <c r="BC55" s="19"/>
      <c r="BD55" s="19"/>
      <c r="BE55" s="87">
        <v>1</v>
      </c>
      <c r="BF55" s="19" t="s">
        <v>88</v>
      </c>
      <c r="BG55" s="52"/>
      <c r="BH55" s="52"/>
      <c r="BI55" s="52"/>
      <c r="BJ55" s="223"/>
    </row>
    <row r="56" spans="1:62" s="10" customFormat="1" ht="36">
      <c r="A56" s="38">
        <v>50</v>
      </c>
      <c r="B56" s="39" t="s">
        <v>6</v>
      </c>
      <c r="C56" s="38">
        <v>50</v>
      </c>
      <c r="D56" s="39" t="s">
        <v>6</v>
      </c>
      <c r="E56" s="40" t="s">
        <v>51</v>
      </c>
      <c r="F56" s="40" t="s">
        <v>380</v>
      </c>
      <c r="G56" s="36" t="s">
        <v>4974</v>
      </c>
      <c r="H56" s="36" t="s">
        <v>5005</v>
      </c>
      <c r="I56" s="18">
        <v>3</v>
      </c>
      <c r="J56" s="19"/>
      <c r="K56" s="19"/>
      <c r="L56" s="19" t="s">
        <v>52</v>
      </c>
      <c r="M56" s="19"/>
      <c r="N56" s="19"/>
      <c r="O56" s="19"/>
      <c r="P56" s="19"/>
      <c r="Q56" s="19"/>
      <c r="R56" s="19"/>
      <c r="S56" s="19"/>
      <c r="T56" s="19"/>
      <c r="U56" s="19"/>
      <c r="V56" s="19"/>
      <c r="W56" s="19"/>
      <c r="X56" s="19"/>
      <c r="Y56" s="19"/>
      <c r="Z56" s="19"/>
      <c r="AA56" s="19"/>
      <c r="AB56" s="19"/>
      <c r="AC56" s="43"/>
      <c r="AD56" s="43"/>
      <c r="AE56" s="19"/>
      <c r="AF56" s="19"/>
      <c r="AG56" s="19"/>
      <c r="AH56" s="19"/>
      <c r="AI56" s="19"/>
      <c r="AJ56" s="19"/>
      <c r="AK56" s="43"/>
      <c r="AL56" s="43"/>
      <c r="AM56" s="19"/>
      <c r="AN56" s="19"/>
      <c r="AO56" s="19"/>
      <c r="AP56" s="19"/>
      <c r="AQ56" s="43"/>
      <c r="AR56" s="43"/>
      <c r="AS56" s="43"/>
      <c r="AT56" s="19">
        <v>21</v>
      </c>
      <c r="AU56" s="19"/>
      <c r="AV56" s="43"/>
      <c r="AW56" s="43"/>
      <c r="AX56" s="19"/>
      <c r="AY56" s="19"/>
      <c r="AZ56" s="19"/>
      <c r="BA56" s="43"/>
      <c r="BB56" s="43"/>
      <c r="BC56" s="19">
        <v>20</v>
      </c>
      <c r="BD56" s="19"/>
      <c r="BE56" s="87">
        <v>1</v>
      </c>
      <c r="BF56" s="19" t="s">
        <v>88</v>
      </c>
      <c r="BG56" s="52"/>
      <c r="BH56" s="52"/>
      <c r="BI56" s="52"/>
      <c r="BJ56" s="223"/>
    </row>
    <row r="57" spans="1:62" s="10" customFormat="1" ht="12" customHeight="1">
      <c r="A57" s="38">
        <v>51</v>
      </c>
      <c r="B57" s="39"/>
      <c r="C57" s="38">
        <v>51</v>
      </c>
      <c r="D57" s="39"/>
      <c r="E57" s="40" t="s">
        <v>216</v>
      </c>
      <c r="F57" s="40" t="s">
        <v>381</v>
      </c>
      <c r="G57" s="36" t="s">
        <v>4967</v>
      </c>
      <c r="H57" s="36" t="s">
        <v>5005</v>
      </c>
      <c r="I57" s="18">
        <v>3</v>
      </c>
      <c r="J57" s="19"/>
      <c r="K57" s="19"/>
      <c r="L57" s="19"/>
      <c r="M57" s="19"/>
      <c r="N57" s="19"/>
      <c r="O57" s="19"/>
      <c r="P57" s="19"/>
      <c r="Q57" s="19"/>
      <c r="R57" s="19"/>
      <c r="S57" s="19"/>
      <c r="T57" s="19"/>
      <c r="U57" s="19"/>
      <c r="V57" s="19"/>
      <c r="W57" s="19"/>
      <c r="X57" s="19"/>
      <c r="Y57" s="19"/>
      <c r="Z57" s="19"/>
      <c r="AA57" s="19"/>
      <c r="AB57" s="19"/>
      <c r="AC57" s="43"/>
      <c r="AD57" s="43"/>
      <c r="AE57" s="19"/>
      <c r="AF57" s="19"/>
      <c r="AG57" s="19"/>
      <c r="AH57" s="19"/>
      <c r="AI57" s="19"/>
      <c r="AJ57" s="19">
        <v>3</v>
      </c>
      <c r="AK57" s="43"/>
      <c r="AL57" s="43"/>
      <c r="AM57" s="19"/>
      <c r="AN57" s="19">
        <v>4</v>
      </c>
      <c r="AO57" s="19"/>
      <c r="AP57" s="19">
        <v>21</v>
      </c>
      <c r="AQ57" s="43"/>
      <c r="AR57" s="43"/>
      <c r="AS57" s="43"/>
      <c r="AT57" s="19"/>
      <c r="AU57" s="19">
        <v>38</v>
      </c>
      <c r="AV57" s="43"/>
      <c r="AW57" s="43"/>
      <c r="AX57" s="19"/>
      <c r="AY57" s="19"/>
      <c r="AZ57" s="19"/>
      <c r="BA57" s="43"/>
      <c r="BB57" s="43"/>
      <c r="BC57" s="19"/>
      <c r="BD57" s="19"/>
      <c r="BE57" s="87">
        <v>1</v>
      </c>
      <c r="BF57" s="19" t="s">
        <v>88</v>
      </c>
      <c r="BG57" s="52"/>
      <c r="BH57" s="52"/>
      <c r="BI57" s="52"/>
      <c r="BJ57" s="223"/>
    </row>
    <row r="58" spans="1:62" s="10" customFormat="1" ht="24">
      <c r="A58" s="38">
        <v>52</v>
      </c>
      <c r="B58" s="39" t="s">
        <v>6</v>
      </c>
      <c r="C58" s="132" t="s">
        <v>300</v>
      </c>
      <c r="D58" s="39" t="s">
        <v>6</v>
      </c>
      <c r="E58" s="40" t="s">
        <v>53</v>
      </c>
      <c r="F58" s="40" t="s">
        <v>382</v>
      </c>
      <c r="G58" s="36" t="s">
        <v>4967</v>
      </c>
      <c r="H58" s="36" t="s">
        <v>5005</v>
      </c>
      <c r="I58" s="18">
        <v>3</v>
      </c>
      <c r="J58" s="19"/>
      <c r="K58" s="19"/>
      <c r="L58" s="19">
        <v>14</v>
      </c>
      <c r="M58" s="19"/>
      <c r="N58" s="19"/>
      <c r="O58" s="19"/>
      <c r="P58" s="19"/>
      <c r="Q58" s="19"/>
      <c r="R58" s="19"/>
      <c r="S58" s="19"/>
      <c r="T58" s="19"/>
      <c r="U58" s="19"/>
      <c r="V58" s="19"/>
      <c r="W58" s="19"/>
      <c r="X58" s="19"/>
      <c r="Y58" s="19"/>
      <c r="Z58" s="19"/>
      <c r="AA58" s="19"/>
      <c r="AB58" s="19"/>
      <c r="AC58" s="43"/>
      <c r="AD58" s="43"/>
      <c r="AE58" s="19"/>
      <c r="AF58" s="19"/>
      <c r="AG58" s="19"/>
      <c r="AH58" s="19"/>
      <c r="AI58" s="19"/>
      <c r="AJ58" s="19">
        <v>3</v>
      </c>
      <c r="AK58" s="43"/>
      <c r="AL58" s="43"/>
      <c r="AM58" s="19"/>
      <c r="AN58" s="19">
        <v>4</v>
      </c>
      <c r="AO58" s="19"/>
      <c r="AP58" s="19"/>
      <c r="AQ58" s="43"/>
      <c r="AR58" s="43"/>
      <c r="AS58" s="43"/>
      <c r="AT58" s="19"/>
      <c r="AU58" s="19">
        <v>38</v>
      </c>
      <c r="AV58" s="43"/>
      <c r="AW58" s="43"/>
      <c r="AX58" s="19">
        <v>17</v>
      </c>
      <c r="AY58" s="19"/>
      <c r="AZ58" s="19"/>
      <c r="BA58" s="43"/>
      <c r="BB58" s="43"/>
      <c r="BC58" s="19"/>
      <c r="BD58" s="19"/>
      <c r="BE58" s="87">
        <v>1</v>
      </c>
      <c r="BF58" s="19" t="s">
        <v>88</v>
      </c>
      <c r="BG58" s="52"/>
      <c r="BH58" s="52"/>
      <c r="BI58" s="52"/>
      <c r="BJ58" s="223"/>
    </row>
    <row r="59" spans="1:62" s="10" customFormat="1" ht="12" customHeight="1">
      <c r="A59" s="38">
        <v>53</v>
      </c>
      <c r="B59" s="39"/>
      <c r="C59" s="38">
        <v>54</v>
      </c>
      <c r="D59" s="39"/>
      <c r="E59" s="40" t="s">
        <v>54</v>
      </c>
      <c r="F59" s="40" t="s">
        <v>383</v>
      </c>
      <c r="G59" s="36" t="s">
        <v>4975</v>
      </c>
      <c r="H59" s="36" t="s">
        <v>5005</v>
      </c>
      <c r="I59" s="18">
        <v>3</v>
      </c>
      <c r="J59" s="19"/>
      <c r="K59" s="19"/>
      <c r="L59" s="19">
        <v>14</v>
      </c>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v>5</v>
      </c>
      <c r="AO59" s="19"/>
      <c r="AP59" s="19"/>
      <c r="AQ59" s="19"/>
      <c r="AR59" s="19"/>
      <c r="AS59" s="43"/>
      <c r="AT59" s="19"/>
      <c r="AU59" s="19"/>
      <c r="AV59" s="19"/>
      <c r="AW59" s="19"/>
      <c r="AX59" s="19"/>
      <c r="AY59" s="19">
        <v>6</v>
      </c>
      <c r="AZ59" s="19">
        <v>21</v>
      </c>
      <c r="BA59" s="19"/>
      <c r="BB59" s="19"/>
      <c r="BC59" s="19"/>
      <c r="BD59" s="19"/>
      <c r="BE59" s="87">
        <v>1</v>
      </c>
      <c r="BF59" s="19" t="s">
        <v>88</v>
      </c>
      <c r="BG59" s="52"/>
      <c r="BH59" s="52"/>
      <c r="BI59" s="52"/>
      <c r="BJ59" s="223"/>
    </row>
    <row r="60" spans="1:62" s="10" customFormat="1" ht="12" customHeight="1">
      <c r="A60" s="38">
        <v>54</v>
      </c>
      <c r="B60" s="39" t="s">
        <v>0</v>
      </c>
      <c r="C60" s="38">
        <v>55</v>
      </c>
      <c r="D60" s="39" t="s">
        <v>0</v>
      </c>
      <c r="E60" s="40" t="s">
        <v>55</v>
      </c>
      <c r="F60" s="40" t="s">
        <v>384</v>
      </c>
      <c r="G60" s="36" t="s">
        <v>4975</v>
      </c>
      <c r="H60" s="36" t="s">
        <v>5005</v>
      </c>
      <c r="I60" s="18">
        <v>3</v>
      </c>
      <c r="J60" s="45"/>
      <c r="K60" s="19"/>
      <c r="L60" s="19"/>
      <c r="M60" s="19"/>
      <c r="N60" s="19"/>
      <c r="O60" s="19"/>
      <c r="P60" s="19"/>
      <c r="Q60" s="19"/>
      <c r="R60" s="19"/>
      <c r="S60" s="19"/>
      <c r="T60" s="19"/>
      <c r="U60" s="19"/>
      <c r="V60" s="19"/>
      <c r="W60" s="19"/>
      <c r="X60" s="19"/>
      <c r="Y60" s="19"/>
      <c r="Z60" s="19"/>
      <c r="AA60" s="19"/>
      <c r="AB60" s="19"/>
      <c r="AC60" s="43"/>
      <c r="AD60" s="43"/>
      <c r="AE60" s="19"/>
      <c r="AF60" s="19"/>
      <c r="AG60" s="19"/>
      <c r="AH60" s="19"/>
      <c r="AI60" s="19"/>
      <c r="AJ60" s="19"/>
      <c r="AK60" s="43"/>
      <c r="AL60" s="43"/>
      <c r="AM60" s="19"/>
      <c r="AN60" s="19"/>
      <c r="AO60" s="19">
        <v>16</v>
      </c>
      <c r="AP60" s="19"/>
      <c r="AQ60" s="43"/>
      <c r="AR60" s="43"/>
      <c r="AS60" s="43"/>
      <c r="AT60" s="19"/>
      <c r="AU60" s="19"/>
      <c r="AV60" s="43"/>
      <c r="AW60" s="43"/>
      <c r="AX60" s="19"/>
      <c r="AY60" s="19">
        <v>6</v>
      </c>
      <c r="AZ60" s="19">
        <v>21</v>
      </c>
      <c r="BA60" s="43"/>
      <c r="BB60" s="43"/>
      <c r="BC60" s="19"/>
      <c r="BD60" s="19"/>
      <c r="BE60" s="87">
        <v>1</v>
      </c>
      <c r="BF60" s="19" t="s">
        <v>88</v>
      </c>
      <c r="BG60" s="52"/>
      <c r="BH60" s="52"/>
      <c r="BI60" s="52"/>
      <c r="BJ60" s="223"/>
    </row>
    <row r="61" spans="1:62" s="135" customFormat="1" ht="12" customHeight="1">
      <c r="A61" s="38">
        <v>54</v>
      </c>
      <c r="B61" s="39" t="s">
        <v>1</v>
      </c>
      <c r="C61" s="38">
        <v>55</v>
      </c>
      <c r="D61" s="39" t="s">
        <v>1</v>
      </c>
      <c r="E61" s="40" t="s">
        <v>299</v>
      </c>
      <c r="F61" s="40" t="s">
        <v>385</v>
      </c>
      <c r="G61" s="36" t="s">
        <v>4975</v>
      </c>
      <c r="H61" s="36" t="s">
        <v>5005</v>
      </c>
      <c r="I61" s="18">
        <v>3</v>
      </c>
      <c r="J61" s="19"/>
      <c r="K61" s="19"/>
      <c r="L61" s="19"/>
      <c r="M61" s="19"/>
      <c r="N61" s="19"/>
      <c r="O61" s="19"/>
      <c r="P61" s="19"/>
      <c r="Q61" s="19"/>
      <c r="R61" s="19"/>
      <c r="S61" s="19"/>
      <c r="T61" s="19"/>
      <c r="U61" s="19"/>
      <c r="V61" s="19"/>
      <c r="W61" s="19"/>
      <c r="X61" s="19"/>
      <c r="Y61" s="19"/>
      <c r="Z61" s="19"/>
      <c r="AA61" s="19"/>
      <c r="AB61" s="19"/>
      <c r="AC61" s="43"/>
      <c r="AD61" s="43"/>
      <c r="AE61" s="19"/>
      <c r="AF61" s="19"/>
      <c r="AG61" s="19"/>
      <c r="AH61" s="19"/>
      <c r="AI61" s="19"/>
      <c r="AJ61" s="19"/>
      <c r="AK61" s="43"/>
      <c r="AL61" s="43"/>
      <c r="AM61" s="19"/>
      <c r="AN61" s="19"/>
      <c r="AO61" s="19">
        <v>12</v>
      </c>
      <c r="AP61" s="19">
        <v>21</v>
      </c>
      <c r="AQ61" s="43"/>
      <c r="AR61" s="43"/>
      <c r="AS61" s="43"/>
      <c r="AT61" s="19"/>
      <c r="AU61" s="19"/>
      <c r="AV61" s="43"/>
      <c r="AW61" s="43"/>
      <c r="AX61" s="19"/>
      <c r="AY61" s="19">
        <v>9</v>
      </c>
      <c r="AZ61" s="19">
        <v>21</v>
      </c>
      <c r="BA61" s="43"/>
      <c r="BB61" s="43"/>
      <c r="BC61" s="19"/>
      <c r="BD61" s="19"/>
      <c r="BE61" s="87">
        <v>1</v>
      </c>
      <c r="BF61" s="19" t="s">
        <v>88</v>
      </c>
      <c r="BG61" s="52"/>
      <c r="BH61" s="52"/>
      <c r="BI61" s="52"/>
      <c r="BJ61" s="223"/>
    </row>
    <row r="62" spans="1:62" s="10" customFormat="1" ht="12" customHeight="1">
      <c r="A62" s="119">
        <v>55</v>
      </c>
      <c r="B62" s="118" t="s">
        <v>6</v>
      </c>
      <c r="C62" s="119">
        <v>56</v>
      </c>
      <c r="D62" s="118" t="s">
        <v>6</v>
      </c>
      <c r="E62" s="120" t="s">
        <v>56</v>
      </c>
      <c r="F62" s="120" t="s">
        <v>386</v>
      </c>
      <c r="G62" s="36" t="s">
        <v>4967</v>
      </c>
      <c r="H62" s="107" t="s">
        <v>5005</v>
      </c>
      <c r="I62" s="101">
        <v>3</v>
      </c>
      <c r="J62" s="121"/>
      <c r="K62" s="109"/>
      <c r="L62" s="109">
        <v>16</v>
      </c>
      <c r="M62" s="109"/>
      <c r="N62" s="109"/>
      <c r="O62" s="109">
        <v>19</v>
      </c>
      <c r="P62" s="109"/>
      <c r="Q62" s="109"/>
      <c r="R62" s="109"/>
      <c r="S62" s="109"/>
      <c r="T62" s="109"/>
      <c r="U62" s="109"/>
      <c r="V62" s="109"/>
      <c r="W62" s="109"/>
      <c r="X62" s="109"/>
      <c r="Y62" s="109"/>
      <c r="Z62" s="109"/>
      <c r="AA62" s="109"/>
      <c r="AB62" s="109"/>
      <c r="AC62" s="108"/>
      <c r="AD62" s="108"/>
      <c r="AE62" s="109"/>
      <c r="AF62" s="109"/>
      <c r="AG62" s="109"/>
      <c r="AH62" s="109"/>
      <c r="AI62" s="109"/>
      <c r="AJ62" s="109"/>
      <c r="AK62" s="108"/>
      <c r="AL62" s="108"/>
      <c r="AM62" s="109">
        <v>12</v>
      </c>
      <c r="AN62" s="109"/>
      <c r="AO62" s="109"/>
      <c r="AP62" s="109"/>
      <c r="AQ62" s="108"/>
      <c r="AR62" s="108"/>
      <c r="AS62" s="108"/>
      <c r="AT62" s="109"/>
      <c r="AU62" s="109"/>
      <c r="AV62" s="108"/>
      <c r="AW62" s="108"/>
      <c r="AX62" s="109"/>
      <c r="AY62" s="109"/>
      <c r="AZ62" s="109"/>
      <c r="BA62" s="108"/>
      <c r="BB62" s="108"/>
      <c r="BC62" s="109"/>
      <c r="BD62" s="109"/>
      <c r="BE62" s="87">
        <v>1</v>
      </c>
      <c r="BF62" s="19" t="s">
        <v>88</v>
      </c>
      <c r="BG62" s="52"/>
      <c r="BH62" s="52"/>
      <c r="BI62" s="52"/>
      <c r="BJ62" s="223"/>
    </row>
    <row r="63" spans="1:62" s="7" customFormat="1" ht="36">
      <c r="A63" s="38">
        <v>56</v>
      </c>
      <c r="B63" s="39" t="s">
        <v>6</v>
      </c>
      <c r="C63" s="38">
        <v>57</v>
      </c>
      <c r="D63" s="39" t="s">
        <v>6</v>
      </c>
      <c r="E63" s="40" t="s">
        <v>57</v>
      </c>
      <c r="F63" s="40" t="s">
        <v>387</v>
      </c>
      <c r="G63" s="36" t="s">
        <v>4968</v>
      </c>
      <c r="H63" s="36" t="s">
        <v>5005</v>
      </c>
      <c r="I63" s="18">
        <v>3</v>
      </c>
      <c r="J63" s="45"/>
      <c r="K63" s="19"/>
      <c r="L63" s="19">
        <v>16</v>
      </c>
      <c r="M63" s="19">
        <v>3</v>
      </c>
      <c r="N63" s="19"/>
      <c r="O63" s="19"/>
      <c r="P63" s="19"/>
      <c r="Q63" s="19">
        <v>12</v>
      </c>
      <c r="R63" s="19">
        <v>8</v>
      </c>
      <c r="S63" s="19"/>
      <c r="T63" s="19"/>
      <c r="U63" s="19"/>
      <c r="V63" s="19"/>
      <c r="W63" s="19"/>
      <c r="X63" s="19"/>
      <c r="Y63" s="19"/>
      <c r="Z63" s="19"/>
      <c r="AA63" s="19"/>
      <c r="AB63" s="19"/>
      <c r="AC63" s="43"/>
      <c r="AD63" s="43"/>
      <c r="AE63" s="19"/>
      <c r="AF63" s="19"/>
      <c r="AG63" s="19"/>
      <c r="AH63" s="19"/>
      <c r="AI63" s="19"/>
      <c r="AJ63" s="19"/>
      <c r="AK63" s="43"/>
      <c r="AL63" s="43"/>
      <c r="AM63" s="19"/>
      <c r="AN63" s="19"/>
      <c r="AO63" s="19"/>
      <c r="AP63" s="19"/>
      <c r="AQ63" s="43"/>
      <c r="AR63" s="43"/>
      <c r="AS63" s="43"/>
      <c r="AT63" s="19"/>
      <c r="AU63" s="19"/>
      <c r="AV63" s="43"/>
      <c r="AW63" s="43"/>
      <c r="AX63" s="19"/>
      <c r="AY63" s="19"/>
      <c r="AZ63" s="19"/>
      <c r="BA63" s="43"/>
      <c r="BB63" s="43"/>
      <c r="BC63" s="19"/>
      <c r="BD63" s="19"/>
      <c r="BE63" s="87">
        <v>1</v>
      </c>
      <c r="BF63" s="19" t="s">
        <v>88</v>
      </c>
      <c r="BG63" s="52"/>
      <c r="BH63" s="52"/>
      <c r="BI63" s="52"/>
      <c r="BJ63" s="223"/>
    </row>
    <row r="64" spans="1:62" s="10" customFormat="1" ht="36">
      <c r="A64" s="38">
        <v>57</v>
      </c>
      <c r="B64" s="39" t="s">
        <v>6</v>
      </c>
      <c r="C64" s="38">
        <v>58</v>
      </c>
      <c r="D64" s="39" t="s">
        <v>6</v>
      </c>
      <c r="E64" s="40" t="s">
        <v>58</v>
      </c>
      <c r="F64" s="40" t="s">
        <v>388</v>
      </c>
      <c r="G64" s="36" t="s">
        <v>4968</v>
      </c>
      <c r="H64" s="36" t="s">
        <v>5005</v>
      </c>
      <c r="I64" s="18">
        <v>3</v>
      </c>
      <c r="J64" s="45"/>
      <c r="K64" s="19"/>
      <c r="L64" s="19"/>
      <c r="M64" s="19"/>
      <c r="N64" s="19">
        <v>9</v>
      </c>
      <c r="O64" s="19"/>
      <c r="P64" s="19"/>
      <c r="Q64" s="19">
        <v>12</v>
      </c>
      <c r="R64" s="19">
        <v>8</v>
      </c>
      <c r="S64" s="19" t="s">
        <v>629</v>
      </c>
      <c r="T64" s="19"/>
      <c r="U64" s="19"/>
      <c r="V64" s="19"/>
      <c r="W64" s="19"/>
      <c r="X64" s="19"/>
      <c r="Y64" s="19"/>
      <c r="Z64" s="19"/>
      <c r="AA64" s="19"/>
      <c r="AB64" s="19"/>
      <c r="AC64" s="43"/>
      <c r="AD64" s="43"/>
      <c r="AE64" s="19"/>
      <c r="AF64" s="19"/>
      <c r="AG64" s="19"/>
      <c r="AH64" s="19"/>
      <c r="AI64" s="19"/>
      <c r="AJ64" s="19"/>
      <c r="AK64" s="43"/>
      <c r="AL64" s="43"/>
      <c r="AM64" s="19"/>
      <c r="AN64" s="19"/>
      <c r="AO64" s="19"/>
      <c r="AP64" s="19"/>
      <c r="AQ64" s="43"/>
      <c r="AR64" s="43"/>
      <c r="AS64" s="43"/>
      <c r="AT64" s="19"/>
      <c r="AU64" s="19"/>
      <c r="AV64" s="43"/>
      <c r="AW64" s="43"/>
      <c r="AX64" s="19"/>
      <c r="AY64" s="19"/>
      <c r="AZ64" s="19"/>
      <c r="BA64" s="43"/>
      <c r="BB64" s="43"/>
      <c r="BC64" s="19"/>
      <c r="BD64" s="19"/>
      <c r="BE64" s="87">
        <v>1</v>
      </c>
      <c r="BF64" s="19" t="s">
        <v>88</v>
      </c>
      <c r="BG64" s="52"/>
      <c r="BH64" s="52"/>
      <c r="BI64" s="52"/>
      <c r="BJ64" s="223"/>
    </row>
    <row r="65" spans="1:62" s="10" customFormat="1" ht="36">
      <c r="A65" s="38">
        <v>58</v>
      </c>
      <c r="B65" s="39" t="s">
        <v>6</v>
      </c>
      <c r="C65" s="38">
        <v>59</v>
      </c>
      <c r="D65" s="39" t="s">
        <v>6</v>
      </c>
      <c r="E65" s="40" t="s">
        <v>59</v>
      </c>
      <c r="F65" s="40" t="s">
        <v>389</v>
      </c>
      <c r="G65" s="36" t="s">
        <v>4968</v>
      </c>
      <c r="H65" s="36" t="s">
        <v>5005</v>
      </c>
      <c r="I65" s="18">
        <v>3</v>
      </c>
      <c r="J65" s="45"/>
      <c r="K65" s="19"/>
      <c r="L65" s="19"/>
      <c r="M65" s="19"/>
      <c r="N65" s="19">
        <v>9</v>
      </c>
      <c r="O65" s="19"/>
      <c r="P65" s="19"/>
      <c r="Q65" s="19">
        <v>12</v>
      </c>
      <c r="R65" s="19">
        <v>8</v>
      </c>
      <c r="S65" s="19"/>
      <c r="T65" s="19">
        <v>13</v>
      </c>
      <c r="U65" s="19"/>
      <c r="V65" s="19"/>
      <c r="W65" s="19"/>
      <c r="X65" s="19"/>
      <c r="Y65" s="19"/>
      <c r="Z65" s="19"/>
      <c r="AA65" s="19"/>
      <c r="AB65" s="19"/>
      <c r="AC65" s="43"/>
      <c r="AD65" s="43"/>
      <c r="AE65" s="19"/>
      <c r="AF65" s="19"/>
      <c r="AG65" s="19"/>
      <c r="AH65" s="19"/>
      <c r="AI65" s="19"/>
      <c r="AJ65" s="19"/>
      <c r="AK65" s="43"/>
      <c r="AL65" s="43"/>
      <c r="AM65" s="19"/>
      <c r="AN65" s="19"/>
      <c r="AO65" s="19"/>
      <c r="AP65" s="19"/>
      <c r="AQ65" s="43"/>
      <c r="AR65" s="43"/>
      <c r="AS65" s="43"/>
      <c r="AT65" s="19"/>
      <c r="AU65" s="19"/>
      <c r="AV65" s="43"/>
      <c r="AW65" s="43"/>
      <c r="AX65" s="19"/>
      <c r="AY65" s="19"/>
      <c r="AZ65" s="19"/>
      <c r="BA65" s="43"/>
      <c r="BB65" s="43"/>
      <c r="BC65" s="19"/>
      <c r="BD65" s="19"/>
      <c r="BE65" s="87">
        <v>1</v>
      </c>
      <c r="BF65" s="19" t="s">
        <v>88</v>
      </c>
      <c r="BG65" s="52"/>
      <c r="BH65" s="52"/>
      <c r="BI65" s="52"/>
      <c r="BJ65" s="223"/>
    </row>
    <row r="66" spans="1:62" s="10" customFormat="1" ht="36">
      <c r="A66" s="38">
        <v>59</v>
      </c>
      <c r="B66" s="39" t="s">
        <v>6</v>
      </c>
      <c r="C66" s="38">
        <v>60</v>
      </c>
      <c r="D66" s="39" t="s">
        <v>6</v>
      </c>
      <c r="E66" s="40" t="s">
        <v>60</v>
      </c>
      <c r="F66" s="40" t="s">
        <v>390</v>
      </c>
      <c r="G66" s="36" t="s">
        <v>4968</v>
      </c>
      <c r="H66" s="36" t="s">
        <v>5005</v>
      </c>
      <c r="I66" s="18">
        <v>3</v>
      </c>
      <c r="J66" s="45"/>
      <c r="K66" s="19"/>
      <c r="L66" s="19"/>
      <c r="M66" s="19"/>
      <c r="N66" s="19"/>
      <c r="O66" s="19"/>
      <c r="P66" s="19"/>
      <c r="Q66" s="19">
        <v>12</v>
      </c>
      <c r="R66" s="19">
        <v>8</v>
      </c>
      <c r="S66" s="19"/>
      <c r="T66" s="19"/>
      <c r="U66" s="19">
        <v>14</v>
      </c>
      <c r="V66" s="19">
        <v>6</v>
      </c>
      <c r="W66" s="19"/>
      <c r="X66" s="19"/>
      <c r="Y66" s="19"/>
      <c r="Z66" s="19"/>
      <c r="AA66" s="19"/>
      <c r="AB66" s="19"/>
      <c r="AC66" s="43"/>
      <c r="AD66" s="43"/>
      <c r="AE66" s="19"/>
      <c r="AF66" s="19"/>
      <c r="AG66" s="19"/>
      <c r="AH66" s="19"/>
      <c r="AI66" s="19"/>
      <c r="AJ66" s="19"/>
      <c r="AK66" s="43"/>
      <c r="AL66" s="43"/>
      <c r="AM66" s="19"/>
      <c r="AN66" s="19"/>
      <c r="AO66" s="19"/>
      <c r="AP66" s="19"/>
      <c r="AQ66" s="43"/>
      <c r="AR66" s="43"/>
      <c r="AS66" s="43"/>
      <c r="AT66" s="19"/>
      <c r="AU66" s="19"/>
      <c r="AV66" s="43"/>
      <c r="AW66" s="43"/>
      <c r="AX66" s="19"/>
      <c r="AY66" s="19"/>
      <c r="AZ66" s="19"/>
      <c r="BA66" s="43"/>
      <c r="BB66" s="43"/>
      <c r="BC66" s="19"/>
      <c r="BD66" s="19"/>
      <c r="BE66" s="87">
        <v>1</v>
      </c>
      <c r="BF66" s="19" t="s">
        <v>88</v>
      </c>
      <c r="BG66" s="52"/>
      <c r="BH66" s="52"/>
      <c r="BI66" s="52"/>
      <c r="BJ66" s="223"/>
    </row>
    <row r="67" spans="1:62" s="7" customFormat="1" ht="36">
      <c r="A67" s="38">
        <v>60</v>
      </c>
      <c r="B67" s="39" t="s">
        <v>6</v>
      </c>
      <c r="C67" s="38">
        <v>61</v>
      </c>
      <c r="D67" s="39" t="s">
        <v>6</v>
      </c>
      <c r="E67" s="40" t="s">
        <v>62</v>
      </c>
      <c r="F67" s="40" t="s">
        <v>391</v>
      </c>
      <c r="G67" s="36" t="s">
        <v>4968</v>
      </c>
      <c r="H67" s="36" t="s">
        <v>5005</v>
      </c>
      <c r="I67" s="18">
        <v>3</v>
      </c>
      <c r="J67" s="45"/>
      <c r="K67" s="19"/>
      <c r="L67" s="134" t="s">
        <v>297</v>
      </c>
      <c r="M67" s="19">
        <v>3</v>
      </c>
      <c r="N67" s="19">
        <v>9</v>
      </c>
      <c r="O67" s="19"/>
      <c r="P67" s="19"/>
      <c r="Q67" s="19">
        <v>12</v>
      </c>
      <c r="R67" s="19"/>
      <c r="S67" s="19"/>
      <c r="T67" s="19"/>
      <c r="U67" s="19"/>
      <c r="V67" s="19"/>
      <c r="W67" s="19"/>
      <c r="X67" s="19"/>
      <c r="Y67" s="19"/>
      <c r="Z67" s="19"/>
      <c r="AA67" s="19"/>
      <c r="AB67" s="19"/>
      <c r="AC67" s="43"/>
      <c r="AD67" s="43"/>
      <c r="AE67" s="19"/>
      <c r="AF67" s="19">
        <v>9</v>
      </c>
      <c r="AG67" s="19"/>
      <c r="AH67" s="19"/>
      <c r="AI67" s="19"/>
      <c r="AJ67" s="19"/>
      <c r="AK67" s="43"/>
      <c r="AL67" s="43"/>
      <c r="AM67" s="19"/>
      <c r="AN67" s="19"/>
      <c r="AO67" s="19"/>
      <c r="AP67" s="19"/>
      <c r="AQ67" s="43"/>
      <c r="AR67" s="43"/>
      <c r="AS67" s="43"/>
      <c r="AT67" s="19"/>
      <c r="AU67" s="19"/>
      <c r="AV67" s="43"/>
      <c r="AW67" s="43"/>
      <c r="AX67" s="19"/>
      <c r="AY67" s="19"/>
      <c r="AZ67" s="19"/>
      <c r="BA67" s="43"/>
      <c r="BB67" s="43"/>
      <c r="BC67" s="19"/>
      <c r="BD67" s="19"/>
      <c r="BE67" s="87">
        <v>1</v>
      </c>
      <c r="BF67" s="19" t="s">
        <v>88</v>
      </c>
      <c r="BG67" s="52"/>
      <c r="BH67" s="52"/>
      <c r="BI67" s="52"/>
      <c r="BJ67" s="223"/>
    </row>
    <row r="68" spans="1:62" s="10" customFormat="1" ht="12" customHeight="1">
      <c r="A68" s="38">
        <v>61</v>
      </c>
      <c r="B68" s="39" t="s">
        <v>6</v>
      </c>
      <c r="C68" s="38">
        <v>62</v>
      </c>
      <c r="D68" s="39" t="s">
        <v>6</v>
      </c>
      <c r="E68" s="40" t="s">
        <v>28</v>
      </c>
      <c r="F68" s="40" t="s">
        <v>392</v>
      </c>
      <c r="G68" s="36" t="s">
        <v>4976</v>
      </c>
      <c r="H68" s="36" t="s">
        <v>5005</v>
      </c>
      <c r="I68" s="18">
        <v>3</v>
      </c>
      <c r="J68" s="45">
        <v>4</v>
      </c>
      <c r="K68" s="19"/>
      <c r="L68" s="19">
        <v>14</v>
      </c>
      <c r="M68" s="19"/>
      <c r="N68" s="19">
        <v>7</v>
      </c>
      <c r="O68" s="19"/>
      <c r="P68" s="19"/>
      <c r="Q68" s="19"/>
      <c r="R68" s="19"/>
      <c r="S68" s="19"/>
      <c r="T68" s="19"/>
      <c r="U68" s="19"/>
      <c r="V68" s="19"/>
      <c r="W68" s="19"/>
      <c r="X68" s="19"/>
      <c r="Y68" s="19"/>
      <c r="Z68" s="19"/>
      <c r="AA68" s="19"/>
      <c r="AB68" s="19"/>
      <c r="AC68" s="43"/>
      <c r="AD68" s="43"/>
      <c r="AE68" s="19"/>
      <c r="AF68" s="19"/>
      <c r="AG68" s="19">
        <v>15</v>
      </c>
      <c r="AH68" s="19"/>
      <c r="AI68" s="19"/>
      <c r="AJ68" s="19"/>
      <c r="AK68" s="43"/>
      <c r="AL68" s="43"/>
      <c r="AM68" s="19"/>
      <c r="AN68" s="19"/>
      <c r="AO68" s="19"/>
      <c r="AP68" s="19"/>
      <c r="AQ68" s="43"/>
      <c r="AR68" s="43"/>
      <c r="AS68" s="43"/>
      <c r="AT68" s="19"/>
      <c r="AU68" s="19"/>
      <c r="AV68" s="43"/>
      <c r="AW68" s="43"/>
      <c r="AX68" s="19"/>
      <c r="AY68" s="19"/>
      <c r="AZ68" s="19"/>
      <c r="BA68" s="43"/>
      <c r="BB68" s="43"/>
      <c r="BC68" s="19"/>
      <c r="BD68" s="19"/>
      <c r="BE68" s="87">
        <v>1</v>
      </c>
      <c r="BF68" s="19" t="s">
        <v>88</v>
      </c>
      <c r="BG68" s="52"/>
      <c r="BH68" s="52"/>
      <c r="BI68" s="52"/>
      <c r="BJ68" s="223"/>
    </row>
    <row r="69" spans="1:62" s="10" customFormat="1" ht="12">
      <c r="A69" s="38">
        <v>62</v>
      </c>
      <c r="B69" s="39" t="s">
        <v>6</v>
      </c>
      <c r="C69" s="38">
        <v>63</v>
      </c>
      <c r="D69" s="39" t="s">
        <v>6</v>
      </c>
      <c r="E69" s="40" t="s">
        <v>28</v>
      </c>
      <c r="F69" s="40" t="s">
        <v>393</v>
      </c>
      <c r="G69" s="36" t="s">
        <v>4976</v>
      </c>
      <c r="H69" s="36" t="s">
        <v>5005</v>
      </c>
      <c r="I69" s="18">
        <v>3</v>
      </c>
      <c r="J69" s="45"/>
      <c r="K69" s="19">
        <v>5</v>
      </c>
      <c r="L69" s="19">
        <v>14</v>
      </c>
      <c r="M69" s="19"/>
      <c r="N69" s="19">
        <v>7</v>
      </c>
      <c r="O69" s="19"/>
      <c r="P69" s="19"/>
      <c r="Q69" s="19"/>
      <c r="R69" s="19"/>
      <c r="S69" s="19"/>
      <c r="T69" s="19"/>
      <c r="U69" s="19"/>
      <c r="V69" s="19"/>
      <c r="W69" s="19"/>
      <c r="X69" s="19"/>
      <c r="Y69" s="19"/>
      <c r="Z69" s="19"/>
      <c r="AA69" s="19"/>
      <c r="AB69" s="19"/>
      <c r="AC69" s="43"/>
      <c r="AD69" s="43"/>
      <c r="AE69" s="19"/>
      <c r="AF69" s="19"/>
      <c r="AG69" s="19">
        <v>15</v>
      </c>
      <c r="AH69" s="19"/>
      <c r="AI69" s="19"/>
      <c r="AJ69" s="19"/>
      <c r="AK69" s="43"/>
      <c r="AL69" s="43"/>
      <c r="AM69" s="19"/>
      <c r="AN69" s="19"/>
      <c r="AO69" s="19"/>
      <c r="AP69" s="19"/>
      <c r="AQ69" s="43"/>
      <c r="AR69" s="43"/>
      <c r="AS69" s="43"/>
      <c r="AT69" s="19"/>
      <c r="AU69" s="19"/>
      <c r="AV69" s="43"/>
      <c r="AW69" s="43"/>
      <c r="AX69" s="19"/>
      <c r="AY69" s="19"/>
      <c r="AZ69" s="19"/>
      <c r="BA69" s="43"/>
      <c r="BB69" s="43"/>
      <c r="BC69" s="19"/>
      <c r="BD69" s="19">
        <v>3</v>
      </c>
      <c r="BE69" s="87">
        <v>1</v>
      </c>
      <c r="BF69" s="19" t="s">
        <v>88</v>
      </c>
      <c r="BG69" s="52"/>
      <c r="BH69" s="52"/>
      <c r="BI69" s="52"/>
      <c r="BJ69" s="223"/>
    </row>
    <row r="70" spans="1:62" s="10" customFormat="1" ht="12">
      <c r="A70" s="38">
        <v>63</v>
      </c>
      <c r="B70" s="39" t="s">
        <v>6</v>
      </c>
      <c r="C70" s="38">
        <v>64</v>
      </c>
      <c r="D70" s="39" t="s">
        <v>6</v>
      </c>
      <c r="E70" s="40" t="s">
        <v>28</v>
      </c>
      <c r="F70" s="40" t="s">
        <v>394</v>
      </c>
      <c r="G70" s="36" t="s">
        <v>4976</v>
      </c>
      <c r="H70" s="36" t="s">
        <v>5005</v>
      </c>
      <c r="I70" s="18">
        <v>3</v>
      </c>
      <c r="J70" s="45"/>
      <c r="K70" s="19"/>
      <c r="L70" s="19">
        <v>14</v>
      </c>
      <c r="M70" s="19">
        <v>27</v>
      </c>
      <c r="N70" s="19">
        <v>7</v>
      </c>
      <c r="O70" s="19"/>
      <c r="P70" s="19"/>
      <c r="Q70" s="19"/>
      <c r="R70" s="19"/>
      <c r="S70" s="19"/>
      <c r="T70" s="19"/>
      <c r="U70" s="19"/>
      <c r="V70" s="19"/>
      <c r="W70" s="19"/>
      <c r="X70" s="19"/>
      <c r="Y70" s="19"/>
      <c r="Z70" s="19"/>
      <c r="AA70" s="19"/>
      <c r="AB70" s="19"/>
      <c r="AC70" s="43"/>
      <c r="AD70" s="43"/>
      <c r="AE70" s="19"/>
      <c r="AF70" s="19"/>
      <c r="AG70" s="19">
        <v>15</v>
      </c>
      <c r="AH70" s="19"/>
      <c r="AI70" s="19"/>
      <c r="AJ70" s="19"/>
      <c r="AK70" s="43"/>
      <c r="AL70" s="43"/>
      <c r="AM70" s="19"/>
      <c r="AN70" s="19"/>
      <c r="AO70" s="19"/>
      <c r="AP70" s="19"/>
      <c r="AQ70" s="43"/>
      <c r="AR70" s="43"/>
      <c r="AS70" s="43"/>
      <c r="AT70" s="19"/>
      <c r="AU70" s="19"/>
      <c r="AV70" s="43"/>
      <c r="AW70" s="43"/>
      <c r="AX70" s="19"/>
      <c r="AY70" s="19"/>
      <c r="AZ70" s="19"/>
      <c r="BA70" s="43"/>
      <c r="BB70" s="43"/>
      <c r="BC70" s="19"/>
      <c r="BD70" s="19"/>
      <c r="BE70" s="87">
        <v>1</v>
      </c>
      <c r="BF70" s="19" t="s">
        <v>88</v>
      </c>
      <c r="BG70" s="52"/>
      <c r="BH70" s="52"/>
      <c r="BI70" s="52"/>
      <c r="BJ70" s="223"/>
    </row>
    <row r="71" spans="1:62" s="10" customFormat="1" ht="12">
      <c r="A71" s="38">
        <v>64</v>
      </c>
      <c r="B71" s="39" t="s">
        <v>6</v>
      </c>
      <c r="C71" s="38">
        <v>65</v>
      </c>
      <c r="D71" s="39" t="s">
        <v>6</v>
      </c>
      <c r="E71" s="40" t="s">
        <v>28</v>
      </c>
      <c r="F71" s="40" t="s">
        <v>395</v>
      </c>
      <c r="G71" s="36" t="s">
        <v>4976</v>
      </c>
      <c r="H71" s="36" t="s">
        <v>5005</v>
      </c>
      <c r="I71" s="18">
        <v>3</v>
      </c>
      <c r="J71" s="45"/>
      <c r="K71" s="19"/>
      <c r="L71" s="19">
        <v>14</v>
      </c>
      <c r="M71" s="19"/>
      <c r="N71" s="19">
        <v>7</v>
      </c>
      <c r="O71" s="19"/>
      <c r="P71" s="19"/>
      <c r="Q71" s="19">
        <v>12</v>
      </c>
      <c r="R71" s="19"/>
      <c r="S71" s="19"/>
      <c r="T71" s="19"/>
      <c r="U71" s="19"/>
      <c r="V71" s="19"/>
      <c r="W71" s="19"/>
      <c r="X71" s="19"/>
      <c r="Y71" s="19"/>
      <c r="Z71" s="19"/>
      <c r="AA71" s="19"/>
      <c r="AB71" s="19"/>
      <c r="AC71" s="43"/>
      <c r="AD71" s="43"/>
      <c r="AE71" s="19"/>
      <c r="AF71" s="19"/>
      <c r="AG71" s="19">
        <v>15</v>
      </c>
      <c r="AH71" s="19"/>
      <c r="AI71" s="19"/>
      <c r="AJ71" s="19"/>
      <c r="AK71" s="43"/>
      <c r="AL71" s="43"/>
      <c r="AM71" s="19"/>
      <c r="AN71" s="19"/>
      <c r="AO71" s="19"/>
      <c r="AP71" s="19"/>
      <c r="AQ71" s="43"/>
      <c r="AR71" s="43"/>
      <c r="AS71" s="43"/>
      <c r="AT71" s="19"/>
      <c r="AU71" s="19"/>
      <c r="AV71" s="43"/>
      <c r="AW71" s="43"/>
      <c r="AX71" s="19"/>
      <c r="AY71" s="19"/>
      <c r="AZ71" s="19"/>
      <c r="BA71" s="43"/>
      <c r="BB71" s="43"/>
      <c r="BC71" s="19"/>
      <c r="BD71" s="19"/>
      <c r="BE71" s="87">
        <v>1</v>
      </c>
      <c r="BF71" s="19" t="s">
        <v>88</v>
      </c>
      <c r="BG71" s="52"/>
      <c r="BH71" s="52"/>
      <c r="BI71" s="52"/>
      <c r="BJ71" s="223"/>
    </row>
    <row r="72" spans="1:62" s="135" customFormat="1" ht="36">
      <c r="A72" s="38">
        <v>65</v>
      </c>
      <c r="B72" s="39"/>
      <c r="C72" s="38">
        <v>66</v>
      </c>
      <c r="D72" s="39"/>
      <c r="E72" s="40" t="s">
        <v>299</v>
      </c>
      <c r="F72" s="40" t="s">
        <v>396</v>
      </c>
      <c r="G72" s="36" t="s">
        <v>4977</v>
      </c>
      <c r="H72" s="36" t="s">
        <v>5005</v>
      </c>
      <c r="I72" s="18">
        <v>3</v>
      </c>
      <c r="J72" s="19"/>
      <c r="K72" s="19"/>
      <c r="L72" s="19">
        <v>14</v>
      </c>
      <c r="M72" s="19"/>
      <c r="N72" s="43" t="s">
        <v>220</v>
      </c>
      <c r="O72" s="19"/>
      <c r="P72" s="19"/>
      <c r="Q72" s="19"/>
      <c r="R72" s="19"/>
      <c r="S72" s="19"/>
      <c r="T72" s="19"/>
      <c r="U72" s="19"/>
      <c r="V72" s="19"/>
      <c r="W72" s="19"/>
      <c r="X72" s="19"/>
      <c r="Y72" s="19"/>
      <c r="Z72" s="19"/>
      <c r="AA72" s="19"/>
      <c r="AB72" s="19"/>
      <c r="AC72" s="43"/>
      <c r="AD72" s="43"/>
      <c r="AE72" s="19">
        <v>10</v>
      </c>
      <c r="AF72" s="19"/>
      <c r="AG72" s="19">
        <v>15</v>
      </c>
      <c r="AH72" s="19"/>
      <c r="AI72" s="19"/>
      <c r="AJ72" s="19"/>
      <c r="AK72" s="43"/>
      <c r="AL72" s="43"/>
      <c r="AM72" s="19"/>
      <c r="AN72" s="19"/>
      <c r="AO72" s="19"/>
      <c r="AP72" s="19"/>
      <c r="AQ72" s="43"/>
      <c r="AR72" s="43"/>
      <c r="AS72" s="43"/>
      <c r="AT72" s="19"/>
      <c r="AU72" s="19"/>
      <c r="AV72" s="43"/>
      <c r="AW72" s="43"/>
      <c r="AX72" s="19"/>
      <c r="AY72" s="19"/>
      <c r="AZ72" s="19"/>
      <c r="BA72" s="43"/>
      <c r="BB72" s="43"/>
      <c r="BC72" s="19"/>
      <c r="BD72" s="19"/>
      <c r="BE72" s="87">
        <v>1</v>
      </c>
      <c r="BF72" s="19" t="s">
        <v>88</v>
      </c>
      <c r="BG72" s="52"/>
      <c r="BH72" s="52"/>
      <c r="BI72" s="52"/>
      <c r="BJ72" s="223"/>
    </row>
    <row r="73" spans="1:62" s="135" customFormat="1" ht="36">
      <c r="A73" s="46">
        <v>66</v>
      </c>
      <c r="B73" s="47"/>
      <c r="C73" s="46">
        <v>67</v>
      </c>
      <c r="D73" s="47"/>
      <c r="E73" s="48" t="s">
        <v>28</v>
      </c>
      <c r="F73" s="48" t="s">
        <v>397</v>
      </c>
      <c r="G73" s="36" t="s">
        <v>4977</v>
      </c>
      <c r="H73" s="49" t="s">
        <v>5005</v>
      </c>
      <c r="I73" s="22">
        <v>3</v>
      </c>
      <c r="J73" s="23" t="s">
        <v>219</v>
      </c>
      <c r="K73" s="23"/>
      <c r="L73" s="23">
        <v>14</v>
      </c>
      <c r="M73" s="23"/>
      <c r="N73" s="50" t="s">
        <v>220</v>
      </c>
      <c r="O73" s="23"/>
      <c r="P73" s="23"/>
      <c r="Q73" s="23"/>
      <c r="R73" s="23"/>
      <c r="S73" s="23"/>
      <c r="T73" s="23"/>
      <c r="U73" s="23"/>
      <c r="V73" s="23"/>
      <c r="W73" s="23"/>
      <c r="X73" s="23"/>
      <c r="Y73" s="23"/>
      <c r="Z73" s="23"/>
      <c r="AA73" s="23"/>
      <c r="AB73" s="23"/>
      <c r="AC73" s="50"/>
      <c r="AD73" s="50"/>
      <c r="AE73" s="23">
        <v>10</v>
      </c>
      <c r="AF73" s="23"/>
      <c r="AG73" s="23"/>
      <c r="AH73" s="23">
        <v>3</v>
      </c>
      <c r="AI73" s="23"/>
      <c r="AJ73" s="23"/>
      <c r="AK73" s="50"/>
      <c r="AL73" s="50"/>
      <c r="AM73" s="23"/>
      <c r="AN73" s="23"/>
      <c r="AO73" s="23"/>
      <c r="AP73" s="23"/>
      <c r="AQ73" s="50"/>
      <c r="AR73" s="50"/>
      <c r="AS73" s="50"/>
      <c r="AT73" s="23"/>
      <c r="AU73" s="23"/>
      <c r="AV73" s="50"/>
      <c r="AW73" s="50"/>
      <c r="AX73" s="23"/>
      <c r="AY73" s="23"/>
      <c r="AZ73" s="23"/>
      <c r="BA73" s="50"/>
      <c r="BB73" s="50"/>
      <c r="BC73" s="23"/>
      <c r="BD73" s="23"/>
      <c r="BE73" s="87">
        <v>1</v>
      </c>
      <c r="BF73" s="19" t="s">
        <v>88</v>
      </c>
      <c r="BG73" s="52"/>
      <c r="BH73" s="52"/>
      <c r="BI73" s="52"/>
      <c r="BJ73" s="223"/>
    </row>
    <row r="74" spans="1:62" s="135" customFormat="1" ht="12">
      <c r="A74" s="38">
        <v>67</v>
      </c>
      <c r="B74" s="39"/>
      <c r="C74" s="38" t="s">
        <v>299</v>
      </c>
      <c r="D74" s="39"/>
      <c r="E74" s="40" t="s">
        <v>28</v>
      </c>
      <c r="F74" s="40" t="s">
        <v>398</v>
      </c>
      <c r="G74" s="36" t="s">
        <v>4970</v>
      </c>
      <c r="H74" s="36" t="s">
        <v>5005</v>
      </c>
      <c r="I74" s="18">
        <v>3</v>
      </c>
      <c r="J74" s="19"/>
      <c r="K74" s="19"/>
      <c r="L74" s="19">
        <v>14</v>
      </c>
      <c r="M74" s="19">
        <v>3</v>
      </c>
      <c r="N74" s="43" t="s">
        <v>224</v>
      </c>
      <c r="O74" s="19"/>
      <c r="P74" s="19"/>
      <c r="Q74" s="19"/>
      <c r="R74" s="19"/>
      <c r="S74" s="19"/>
      <c r="T74" s="19"/>
      <c r="U74" s="19"/>
      <c r="V74" s="19"/>
      <c r="W74" s="19"/>
      <c r="X74" s="19"/>
      <c r="Y74" s="19"/>
      <c r="Z74" s="19"/>
      <c r="AA74" s="19"/>
      <c r="AB74" s="19"/>
      <c r="AC74" s="43">
        <v>8</v>
      </c>
      <c r="AD74" s="43">
        <v>4</v>
      </c>
      <c r="AE74" s="19"/>
      <c r="AF74" s="19"/>
      <c r="AG74" s="19"/>
      <c r="AH74" s="19"/>
      <c r="AI74" s="19"/>
      <c r="AJ74" s="19"/>
      <c r="AK74" s="43"/>
      <c r="AL74" s="43"/>
      <c r="AM74" s="19"/>
      <c r="AN74" s="19"/>
      <c r="AO74" s="19"/>
      <c r="AP74" s="19"/>
      <c r="AQ74" s="43"/>
      <c r="AR74" s="43"/>
      <c r="AS74" s="43"/>
      <c r="AT74" s="19"/>
      <c r="AU74" s="19"/>
      <c r="AV74" s="43"/>
      <c r="AW74" s="43"/>
      <c r="AX74" s="19"/>
      <c r="AY74" s="19"/>
      <c r="AZ74" s="19"/>
      <c r="BA74" s="43"/>
      <c r="BB74" s="43"/>
      <c r="BC74" s="19"/>
      <c r="BD74" s="19"/>
      <c r="BE74" s="87">
        <v>1</v>
      </c>
      <c r="BF74" s="19" t="s">
        <v>88</v>
      </c>
      <c r="BG74" s="52"/>
      <c r="BH74" s="52"/>
      <c r="BI74" s="52"/>
      <c r="BJ74" s="223"/>
    </row>
    <row r="75" spans="1:62" s="135" customFormat="1" ht="12">
      <c r="A75" s="38">
        <v>68</v>
      </c>
      <c r="B75" s="39"/>
      <c r="C75" s="38" t="s">
        <v>28</v>
      </c>
      <c r="D75" s="39"/>
      <c r="E75" s="40" t="s">
        <v>28</v>
      </c>
      <c r="F75" s="40" t="s">
        <v>399</v>
      </c>
      <c r="G75" s="36" t="s">
        <v>4970</v>
      </c>
      <c r="H75" s="36" t="s">
        <v>5005</v>
      </c>
      <c r="I75" s="18">
        <v>3</v>
      </c>
      <c r="J75" s="19"/>
      <c r="K75" s="19"/>
      <c r="L75" s="19"/>
      <c r="M75" s="19"/>
      <c r="N75" s="43" t="s">
        <v>292</v>
      </c>
      <c r="O75" s="19"/>
      <c r="P75" s="19"/>
      <c r="Q75" s="19"/>
      <c r="R75" s="19"/>
      <c r="S75" s="19">
        <v>21</v>
      </c>
      <c r="T75" s="19"/>
      <c r="U75" s="19"/>
      <c r="V75" s="19"/>
      <c r="W75" s="19"/>
      <c r="X75" s="19">
        <v>5</v>
      </c>
      <c r="Y75" s="19"/>
      <c r="Z75" s="19"/>
      <c r="AA75" s="19"/>
      <c r="AB75" s="19"/>
      <c r="AC75" s="43">
        <v>8</v>
      </c>
      <c r="AD75" s="43">
        <v>4</v>
      </c>
      <c r="AE75" s="19"/>
      <c r="AF75" s="19"/>
      <c r="AG75" s="19"/>
      <c r="AH75" s="19"/>
      <c r="AI75" s="19"/>
      <c r="AJ75" s="19"/>
      <c r="AK75" s="43"/>
      <c r="AL75" s="43"/>
      <c r="AM75" s="19"/>
      <c r="AN75" s="19"/>
      <c r="AO75" s="19"/>
      <c r="AP75" s="19"/>
      <c r="AQ75" s="43"/>
      <c r="AR75" s="43"/>
      <c r="AS75" s="43"/>
      <c r="AT75" s="19"/>
      <c r="AU75" s="19"/>
      <c r="AV75" s="43"/>
      <c r="AW75" s="43"/>
      <c r="AX75" s="19"/>
      <c r="AY75" s="19"/>
      <c r="AZ75" s="19"/>
      <c r="BA75" s="43"/>
      <c r="BB75" s="43"/>
      <c r="BC75" s="19"/>
      <c r="BD75" s="19"/>
      <c r="BE75" s="87">
        <v>1</v>
      </c>
      <c r="BF75" s="19" t="s">
        <v>88</v>
      </c>
      <c r="BG75" s="52"/>
      <c r="BH75" s="52"/>
      <c r="BI75" s="52"/>
      <c r="BJ75" s="223"/>
    </row>
    <row r="76" spans="1:62" s="135" customFormat="1" ht="12">
      <c r="A76" s="38">
        <v>69</v>
      </c>
      <c r="B76" s="39"/>
      <c r="C76" s="38" t="s">
        <v>28</v>
      </c>
      <c r="D76" s="39"/>
      <c r="E76" s="40" t="s">
        <v>28</v>
      </c>
      <c r="F76" s="40" t="s">
        <v>400</v>
      </c>
      <c r="G76" s="36" t="s">
        <v>4970</v>
      </c>
      <c r="H76" s="36" t="s">
        <v>5005</v>
      </c>
      <c r="I76" s="18">
        <v>3</v>
      </c>
      <c r="J76" s="19"/>
      <c r="K76" s="19"/>
      <c r="L76" s="19"/>
      <c r="M76" s="19"/>
      <c r="N76" s="43" t="s">
        <v>292</v>
      </c>
      <c r="O76" s="19"/>
      <c r="P76" s="19"/>
      <c r="Q76" s="19"/>
      <c r="R76" s="19"/>
      <c r="S76" s="19"/>
      <c r="T76" s="19">
        <v>13</v>
      </c>
      <c r="U76" s="19"/>
      <c r="V76" s="19"/>
      <c r="W76" s="19"/>
      <c r="X76" s="19">
        <v>5</v>
      </c>
      <c r="Y76" s="19"/>
      <c r="Z76" s="19"/>
      <c r="AA76" s="19"/>
      <c r="AB76" s="19"/>
      <c r="AC76" s="43">
        <v>8</v>
      </c>
      <c r="AD76" s="43">
        <v>4</v>
      </c>
      <c r="AE76" s="19"/>
      <c r="AF76" s="19"/>
      <c r="AG76" s="19"/>
      <c r="AH76" s="19"/>
      <c r="AI76" s="19"/>
      <c r="AJ76" s="19"/>
      <c r="AK76" s="43"/>
      <c r="AL76" s="43"/>
      <c r="AM76" s="19"/>
      <c r="AN76" s="19"/>
      <c r="AO76" s="19"/>
      <c r="AP76" s="19"/>
      <c r="AQ76" s="43"/>
      <c r="AR76" s="43"/>
      <c r="AS76" s="43"/>
      <c r="AT76" s="19"/>
      <c r="AU76" s="19"/>
      <c r="AV76" s="43"/>
      <c r="AW76" s="43"/>
      <c r="AX76" s="19"/>
      <c r="AY76" s="19"/>
      <c r="AZ76" s="19"/>
      <c r="BA76" s="43"/>
      <c r="BB76" s="43"/>
      <c r="BC76" s="19"/>
      <c r="BD76" s="19"/>
      <c r="BE76" s="87">
        <v>1</v>
      </c>
      <c r="BF76" s="19" t="s">
        <v>88</v>
      </c>
      <c r="BG76" s="52"/>
      <c r="BH76" s="52"/>
      <c r="BI76" s="52"/>
      <c r="BJ76" s="223"/>
    </row>
    <row r="77" spans="1:62" s="135" customFormat="1" ht="12">
      <c r="A77" s="38">
        <v>70</v>
      </c>
      <c r="B77" s="39"/>
      <c r="C77" s="38" t="s">
        <v>28</v>
      </c>
      <c r="D77" s="39"/>
      <c r="E77" s="40" t="s">
        <v>28</v>
      </c>
      <c r="F77" s="40" t="s">
        <v>401</v>
      </c>
      <c r="G77" s="36" t="s">
        <v>4970</v>
      </c>
      <c r="H77" s="36" t="s">
        <v>5005</v>
      </c>
      <c r="I77" s="18">
        <v>3</v>
      </c>
      <c r="J77" s="19"/>
      <c r="K77" s="19"/>
      <c r="L77" s="19"/>
      <c r="M77" s="19"/>
      <c r="N77" s="19">
        <v>5</v>
      </c>
      <c r="O77" s="19"/>
      <c r="P77" s="19"/>
      <c r="Q77" s="19"/>
      <c r="R77" s="19"/>
      <c r="S77" s="19"/>
      <c r="T77" s="19"/>
      <c r="U77" s="19">
        <v>14</v>
      </c>
      <c r="V77" s="19"/>
      <c r="W77" s="19"/>
      <c r="X77" s="19">
        <v>5</v>
      </c>
      <c r="Y77" s="19"/>
      <c r="Z77" s="19"/>
      <c r="AA77" s="19"/>
      <c r="AB77" s="19"/>
      <c r="AC77" s="43">
        <v>8</v>
      </c>
      <c r="AD77" s="43">
        <v>4</v>
      </c>
      <c r="AE77" s="19"/>
      <c r="AF77" s="19"/>
      <c r="AG77" s="19"/>
      <c r="AH77" s="19"/>
      <c r="AI77" s="19"/>
      <c r="AJ77" s="19"/>
      <c r="AK77" s="43"/>
      <c r="AL77" s="43"/>
      <c r="AM77" s="19"/>
      <c r="AN77" s="19"/>
      <c r="AO77" s="19"/>
      <c r="AP77" s="19"/>
      <c r="AQ77" s="43"/>
      <c r="AR77" s="43"/>
      <c r="AS77" s="43"/>
      <c r="AT77" s="19"/>
      <c r="AU77" s="19"/>
      <c r="AV77" s="43"/>
      <c r="AW77" s="43"/>
      <c r="AX77" s="19"/>
      <c r="AY77" s="19"/>
      <c r="AZ77" s="19"/>
      <c r="BA77" s="43"/>
      <c r="BB77" s="43"/>
      <c r="BC77" s="19"/>
      <c r="BD77" s="19"/>
      <c r="BE77" s="87">
        <v>1</v>
      </c>
      <c r="BF77" s="19" t="s">
        <v>88</v>
      </c>
      <c r="BG77" s="52"/>
      <c r="BH77" s="52"/>
      <c r="BI77" s="52"/>
      <c r="BJ77" s="223"/>
    </row>
    <row r="78" spans="1:62" s="135" customFormat="1" ht="12">
      <c r="A78" s="38">
        <v>71</v>
      </c>
      <c r="B78" s="39"/>
      <c r="C78" s="38" t="s">
        <v>28</v>
      </c>
      <c r="D78" s="39"/>
      <c r="E78" s="40" t="s">
        <v>28</v>
      </c>
      <c r="F78" s="40" t="s">
        <v>402</v>
      </c>
      <c r="G78" s="36" t="s">
        <v>4970</v>
      </c>
      <c r="H78" s="36" t="s">
        <v>5005</v>
      </c>
      <c r="I78" s="18">
        <v>3</v>
      </c>
      <c r="J78" s="19"/>
      <c r="K78" s="19"/>
      <c r="L78" s="19"/>
      <c r="M78" s="19"/>
      <c r="N78" s="19">
        <v>5</v>
      </c>
      <c r="O78" s="19"/>
      <c r="P78" s="19"/>
      <c r="Q78" s="19"/>
      <c r="R78" s="19"/>
      <c r="S78" s="19"/>
      <c r="T78" s="19"/>
      <c r="U78" s="19"/>
      <c r="V78" s="19"/>
      <c r="W78" s="19"/>
      <c r="X78" s="19"/>
      <c r="Y78" s="19"/>
      <c r="Z78" s="19">
        <v>68</v>
      </c>
      <c r="AA78" s="19"/>
      <c r="AB78" s="19"/>
      <c r="AC78" s="43">
        <v>8</v>
      </c>
      <c r="AD78" s="43">
        <v>4</v>
      </c>
      <c r="AE78" s="19">
        <v>14</v>
      </c>
      <c r="AF78" s="19"/>
      <c r="AG78" s="19"/>
      <c r="AH78" s="19"/>
      <c r="AI78" s="19"/>
      <c r="AJ78" s="19"/>
      <c r="AK78" s="43"/>
      <c r="AL78" s="43"/>
      <c r="AM78" s="19"/>
      <c r="AN78" s="19"/>
      <c r="AO78" s="19"/>
      <c r="AP78" s="19"/>
      <c r="AQ78" s="43"/>
      <c r="AR78" s="43"/>
      <c r="AS78" s="43"/>
      <c r="AT78" s="19"/>
      <c r="AU78" s="19"/>
      <c r="AV78" s="43"/>
      <c r="AW78" s="43"/>
      <c r="AX78" s="19"/>
      <c r="AY78" s="19"/>
      <c r="AZ78" s="19"/>
      <c r="BA78" s="43"/>
      <c r="BB78" s="43"/>
      <c r="BC78" s="19"/>
      <c r="BD78" s="19"/>
      <c r="BE78" s="87">
        <v>1</v>
      </c>
      <c r="BF78" s="19" t="s">
        <v>88</v>
      </c>
      <c r="BG78" s="52"/>
      <c r="BH78" s="52"/>
      <c r="BI78" s="52"/>
      <c r="BJ78" s="223"/>
    </row>
    <row r="79" spans="1:62" s="135" customFormat="1" ht="24">
      <c r="A79" s="38">
        <v>72</v>
      </c>
      <c r="B79" s="39"/>
      <c r="C79" s="38" t="s">
        <v>28</v>
      </c>
      <c r="D79" s="39"/>
      <c r="E79" s="40" t="s">
        <v>28</v>
      </c>
      <c r="F79" s="40" t="s">
        <v>403</v>
      </c>
      <c r="G79" s="36" t="s">
        <v>4978</v>
      </c>
      <c r="H79" s="36" t="s">
        <v>5005</v>
      </c>
      <c r="I79" s="18">
        <v>3</v>
      </c>
      <c r="J79" s="19" t="s">
        <v>8</v>
      </c>
      <c r="K79" s="19"/>
      <c r="L79" s="19">
        <v>14</v>
      </c>
      <c r="M79" s="19">
        <v>3</v>
      </c>
      <c r="N79" s="19"/>
      <c r="O79" s="19"/>
      <c r="P79" s="19"/>
      <c r="Q79" s="19"/>
      <c r="R79" s="19"/>
      <c r="S79" s="19"/>
      <c r="T79" s="19"/>
      <c r="U79" s="19"/>
      <c r="V79" s="19"/>
      <c r="W79" s="19"/>
      <c r="X79" s="19"/>
      <c r="Y79" s="19"/>
      <c r="Z79" s="19">
        <v>64</v>
      </c>
      <c r="AA79" s="19"/>
      <c r="AB79" s="19"/>
      <c r="AC79" s="43"/>
      <c r="AD79" s="43"/>
      <c r="AE79" s="19"/>
      <c r="AF79" s="19"/>
      <c r="AG79" s="19">
        <v>15</v>
      </c>
      <c r="AH79" s="19"/>
      <c r="AI79" s="19"/>
      <c r="AJ79" s="19"/>
      <c r="AK79" s="43"/>
      <c r="AL79" s="43"/>
      <c r="AM79" s="19"/>
      <c r="AN79" s="19"/>
      <c r="AO79" s="19"/>
      <c r="AP79" s="19"/>
      <c r="AQ79" s="43"/>
      <c r="AR79" s="43"/>
      <c r="AS79" s="43"/>
      <c r="AT79" s="19"/>
      <c r="AU79" s="19"/>
      <c r="AV79" s="43"/>
      <c r="AW79" s="43"/>
      <c r="AX79" s="19"/>
      <c r="AY79" s="19"/>
      <c r="AZ79" s="19"/>
      <c r="BA79" s="43"/>
      <c r="BB79" s="43"/>
      <c r="BC79" s="19"/>
      <c r="BD79" s="19"/>
      <c r="BE79" s="87">
        <v>1</v>
      </c>
      <c r="BF79" s="19" t="s">
        <v>88</v>
      </c>
      <c r="BG79" s="52"/>
      <c r="BH79" s="52"/>
      <c r="BI79" s="52"/>
      <c r="BJ79" s="223"/>
    </row>
    <row r="80" spans="1:62" s="135" customFormat="1" ht="24">
      <c r="A80" s="38">
        <v>73</v>
      </c>
      <c r="B80" s="39"/>
      <c r="C80" s="38" t="s">
        <v>28</v>
      </c>
      <c r="D80" s="39"/>
      <c r="E80" s="40" t="s">
        <v>28</v>
      </c>
      <c r="F80" s="40" t="s">
        <v>404</v>
      </c>
      <c r="G80" s="36" t="s">
        <v>4978</v>
      </c>
      <c r="H80" s="36" t="s">
        <v>5005</v>
      </c>
      <c r="I80" s="18">
        <v>3</v>
      </c>
      <c r="J80" s="19"/>
      <c r="K80" s="19"/>
      <c r="L80" s="19"/>
      <c r="M80" s="19"/>
      <c r="N80" s="19"/>
      <c r="O80" s="19"/>
      <c r="P80" s="19"/>
      <c r="Q80" s="19"/>
      <c r="R80" s="19"/>
      <c r="S80" s="19">
        <v>27</v>
      </c>
      <c r="T80" s="19"/>
      <c r="U80" s="19"/>
      <c r="V80" s="19"/>
      <c r="W80" s="19"/>
      <c r="X80" s="19"/>
      <c r="Y80" s="19"/>
      <c r="Z80" s="19"/>
      <c r="AA80" s="19"/>
      <c r="AB80" s="19"/>
      <c r="AC80" s="43"/>
      <c r="AD80" s="43"/>
      <c r="AE80" s="19">
        <v>17</v>
      </c>
      <c r="AF80" s="19"/>
      <c r="AG80" s="19">
        <v>15</v>
      </c>
      <c r="AH80" s="19"/>
      <c r="AI80" s="19"/>
      <c r="AJ80" s="19"/>
      <c r="AK80" s="43"/>
      <c r="AL80" s="43"/>
      <c r="AM80" s="19"/>
      <c r="AN80" s="19"/>
      <c r="AO80" s="19"/>
      <c r="AP80" s="19"/>
      <c r="AQ80" s="43"/>
      <c r="AR80" s="43"/>
      <c r="AS80" s="43"/>
      <c r="AT80" s="19"/>
      <c r="AU80" s="19"/>
      <c r="AV80" s="43"/>
      <c r="AW80" s="43"/>
      <c r="AX80" s="19"/>
      <c r="AY80" s="19"/>
      <c r="AZ80" s="19"/>
      <c r="BA80" s="43"/>
      <c r="BB80" s="43"/>
      <c r="BC80" s="19"/>
      <c r="BD80" s="19"/>
      <c r="BE80" s="87">
        <v>1</v>
      </c>
      <c r="BF80" s="19" t="s">
        <v>88</v>
      </c>
      <c r="BG80" s="52"/>
      <c r="BH80" s="52"/>
      <c r="BI80" s="52"/>
      <c r="BJ80" s="223"/>
    </row>
    <row r="81" spans="1:62" s="135" customFormat="1" ht="24">
      <c r="A81" s="38">
        <v>74</v>
      </c>
      <c r="B81" s="39"/>
      <c r="C81" s="38" t="s">
        <v>28</v>
      </c>
      <c r="D81" s="39"/>
      <c r="E81" s="40" t="s">
        <v>28</v>
      </c>
      <c r="F81" s="40" t="s">
        <v>405</v>
      </c>
      <c r="G81" s="36" t="s">
        <v>4978</v>
      </c>
      <c r="H81" s="36" t="s">
        <v>5005</v>
      </c>
      <c r="I81" s="18">
        <v>3</v>
      </c>
      <c r="J81" s="19"/>
      <c r="K81" s="19"/>
      <c r="L81" s="19"/>
      <c r="M81" s="19"/>
      <c r="N81" s="19"/>
      <c r="O81" s="19"/>
      <c r="P81" s="19"/>
      <c r="Q81" s="19"/>
      <c r="R81" s="19"/>
      <c r="S81" s="19"/>
      <c r="T81" s="19">
        <v>30</v>
      </c>
      <c r="U81" s="19"/>
      <c r="V81" s="19"/>
      <c r="W81" s="19"/>
      <c r="X81" s="19"/>
      <c r="Y81" s="19"/>
      <c r="Z81" s="19"/>
      <c r="AA81" s="19"/>
      <c r="AB81" s="19"/>
      <c r="AC81" s="43"/>
      <c r="AD81" s="43"/>
      <c r="AE81" s="19">
        <v>17</v>
      </c>
      <c r="AF81" s="19"/>
      <c r="AG81" s="19">
        <v>15</v>
      </c>
      <c r="AH81" s="19"/>
      <c r="AI81" s="19"/>
      <c r="AJ81" s="19"/>
      <c r="AK81" s="43"/>
      <c r="AL81" s="43"/>
      <c r="AM81" s="19"/>
      <c r="AN81" s="19"/>
      <c r="AO81" s="19"/>
      <c r="AP81" s="19"/>
      <c r="AQ81" s="43"/>
      <c r="AR81" s="43"/>
      <c r="AS81" s="43"/>
      <c r="AT81" s="19"/>
      <c r="AU81" s="19"/>
      <c r="AV81" s="43"/>
      <c r="AW81" s="43"/>
      <c r="AX81" s="19"/>
      <c r="AY81" s="19"/>
      <c r="AZ81" s="19"/>
      <c r="BA81" s="43"/>
      <c r="BB81" s="43"/>
      <c r="BC81" s="19"/>
      <c r="BD81" s="19"/>
      <c r="BE81" s="87">
        <v>1</v>
      </c>
      <c r="BF81" s="19" t="s">
        <v>88</v>
      </c>
      <c r="BG81" s="52"/>
      <c r="BH81" s="52"/>
      <c r="BI81" s="52"/>
      <c r="BJ81" s="223"/>
    </row>
    <row r="82" spans="1:62" s="135" customFormat="1" ht="24">
      <c r="A82" s="38">
        <v>75</v>
      </c>
      <c r="B82" s="39"/>
      <c r="C82" s="38" t="s">
        <v>28</v>
      </c>
      <c r="D82" s="39"/>
      <c r="E82" s="40" t="s">
        <v>28</v>
      </c>
      <c r="F82" s="40" t="s">
        <v>406</v>
      </c>
      <c r="G82" s="36" t="s">
        <v>4975</v>
      </c>
      <c r="H82" s="36" t="s">
        <v>5005</v>
      </c>
      <c r="I82" s="18">
        <v>3</v>
      </c>
      <c r="J82" s="19" t="s">
        <v>8</v>
      </c>
      <c r="K82" s="19"/>
      <c r="L82" s="19">
        <v>14</v>
      </c>
      <c r="M82" s="19"/>
      <c r="N82" s="19"/>
      <c r="O82" s="19"/>
      <c r="P82" s="19"/>
      <c r="Q82" s="19"/>
      <c r="R82" s="19"/>
      <c r="S82" s="19"/>
      <c r="T82" s="19"/>
      <c r="U82" s="19"/>
      <c r="V82" s="19"/>
      <c r="W82" s="19"/>
      <c r="X82" s="19"/>
      <c r="Y82" s="19"/>
      <c r="Z82" s="19"/>
      <c r="AA82" s="19"/>
      <c r="AB82" s="19"/>
      <c r="AC82" s="43"/>
      <c r="AD82" s="43"/>
      <c r="AE82" s="19"/>
      <c r="AF82" s="19"/>
      <c r="AG82" s="19"/>
      <c r="AH82" s="19"/>
      <c r="AI82" s="19"/>
      <c r="AJ82" s="19"/>
      <c r="AK82" s="43"/>
      <c r="AL82" s="43"/>
      <c r="AM82" s="19"/>
      <c r="AN82" s="19"/>
      <c r="AO82" s="43">
        <v>8</v>
      </c>
      <c r="AP82" s="19"/>
      <c r="AQ82" s="43"/>
      <c r="AR82" s="43"/>
      <c r="AS82" s="43"/>
      <c r="AT82" s="19"/>
      <c r="AU82" s="19"/>
      <c r="AV82" s="43"/>
      <c r="AW82" s="43"/>
      <c r="AX82" s="19">
        <v>17</v>
      </c>
      <c r="AY82" s="19"/>
      <c r="AZ82" s="19">
        <v>3</v>
      </c>
      <c r="BA82" s="43"/>
      <c r="BB82" s="43"/>
      <c r="BC82" s="19"/>
      <c r="BD82" s="19"/>
      <c r="BE82" s="87">
        <v>1</v>
      </c>
      <c r="BF82" s="19" t="s">
        <v>88</v>
      </c>
      <c r="BG82" s="52"/>
      <c r="BH82" s="52"/>
      <c r="BI82" s="52"/>
      <c r="BJ82" s="223"/>
    </row>
    <row r="83" spans="1:62" s="135" customFormat="1" ht="12">
      <c r="A83" s="38">
        <v>76</v>
      </c>
      <c r="B83" s="39"/>
      <c r="C83" s="38" t="s">
        <v>28</v>
      </c>
      <c r="D83" s="39"/>
      <c r="E83" s="40" t="s">
        <v>28</v>
      </c>
      <c r="F83" s="40" t="s">
        <v>407</v>
      </c>
      <c r="G83" s="36" t="s">
        <v>4970</v>
      </c>
      <c r="H83" s="36" t="s">
        <v>5005</v>
      </c>
      <c r="I83" s="18">
        <v>3</v>
      </c>
      <c r="J83" s="19"/>
      <c r="K83" s="19"/>
      <c r="L83" s="19"/>
      <c r="M83" s="19"/>
      <c r="N83" s="19"/>
      <c r="O83" s="19"/>
      <c r="P83" s="19"/>
      <c r="Q83" s="19"/>
      <c r="R83" s="19"/>
      <c r="S83" s="19"/>
      <c r="T83" s="19"/>
      <c r="U83" s="19"/>
      <c r="V83" s="19"/>
      <c r="W83" s="19"/>
      <c r="X83" s="19"/>
      <c r="Y83" s="19"/>
      <c r="Z83" s="19"/>
      <c r="AA83" s="19"/>
      <c r="AB83" s="19"/>
      <c r="AC83" s="43"/>
      <c r="AD83" s="43"/>
      <c r="AE83" s="19"/>
      <c r="AF83" s="19"/>
      <c r="AG83" s="19"/>
      <c r="AH83" s="19"/>
      <c r="AI83" s="19"/>
      <c r="AJ83" s="19">
        <v>3</v>
      </c>
      <c r="AK83" s="43"/>
      <c r="AL83" s="43"/>
      <c r="AM83" s="19"/>
      <c r="AN83" s="19">
        <v>4</v>
      </c>
      <c r="AO83" s="19"/>
      <c r="AP83" s="19"/>
      <c r="AQ83" s="43">
        <v>13</v>
      </c>
      <c r="AR83" s="43"/>
      <c r="AS83" s="43"/>
      <c r="AT83" s="19"/>
      <c r="AU83" s="19">
        <v>25</v>
      </c>
      <c r="AV83" s="43"/>
      <c r="AW83" s="43"/>
      <c r="AX83" s="19"/>
      <c r="AY83" s="19"/>
      <c r="AZ83" s="19"/>
      <c r="BA83" s="43"/>
      <c r="BB83" s="43"/>
      <c r="BC83" s="19"/>
      <c r="BD83" s="19"/>
      <c r="BE83" s="87">
        <v>1</v>
      </c>
      <c r="BF83" s="19" t="s">
        <v>88</v>
      </c>
      <c r="BG83" s="52"/>
      <c r="BH83" s="52"/>
      <c r="BI83" s="52"/>
      <c r="BJ83" s="223"/>
    </row>
    <row r="84" spans="1:62" s="135" customFormat="1" ht="12">
      <c r="A84" s="38">
        <v>77</v>
      </c>
      <c r="B84" s="39"/>
      <c r="C84" s="38" t="s">
        <v>28</v>
      </c>
      <c r="D84" s="39"/>
      <c r="E84" s="40" t="s">
        <v>28</v>
      </c>
      <c r="F84" s="40" t="s">
        <v>408</v>
      </c>
      <c r="G84" s="36" t="s">
        <v>4970</v>
      </c>
      <c r="H84" s="36" t="s">
        <v>5005</v>
      </c>
      <c r="I84" s="18">
        <v>3</v>
      </c>
      <c r="J84" s="19"/>
      <c r="K84" s="19"/>
      <c r="L84" s="19"/>
      <c r="M84" s="19"/>
      <c r="N84" s="19"/>
      <c r="O84" s="19"/>
      <c r="P84" s="19"/>
      <c r="Q84" s="19"/>
      <c r="R84" s="19"/>
      <c r="S84" s="19"/>
      <c r="T84" s="19"/>
      <c r="U84" s="19"/>
      <c r="V84" s="19"/>
      <c r="W84" s="19"/>
      <c r="X84" s="19"/>
      <c r="Y84" s="19"/>
      <c r="Z84" s="19"/>
      <c r="AA84" s="19"/>
      <c r="AB84" s="19"/>
      <c r="AC84" s="43"/>
      <c r="AD84" s="43"/>
      <c r="AE84" s="19"/>
      <c r="AF84" s="19"/>
      <c r="AG84" s="19"/>
      <c r="AH84" s="19"/>
      <c r="AI84" s="19"/>
      <c r="AJ84" s="19">
        <v>3</v>
      </c>
      <c r="AK84" s="43"/>
      <c r="AL84" s="43"/>
      <c r="AM84" s="19"/>
      <c r="AN84" s="19">
        <v>4</v>
      </c>
      <c r="AO84" s="19"/>
      <c r="AP84" s="19">
        <v>21</v>
      </c>
      <c r="AQ84" s="43"/>
      <c r="AR84" s="43">
        <v>14</v>
      </c>
      <c r="AS84" s="43"/>
      <c r="AT84" s="19"/>
      <c r="AU84" s="19"/>
      <c r="AV84" s="43"/>
      <c r="AW84" s="43"/>
      <c r="AX84" s="19"/>
      <c r="AY84" s="19"/>
      <c r="AZ84" s="19"/>
      <c r="BA84" s="43"/>
      <c r="BB84" s="43"/>
      <c r="BC84" s="19"/>
      <c r="BD84" s="19"/>
      <c r="BE84" s="87">
        <v>1</v>
      </c>
      <c r="BF84" s="19" t="s">
        <v>88</v>
      </c>
      <c r="BG84" s="52"/>
      <c r="BH84" s="52"/>
      <c r="BI84" s="52"/>
      <c r="BJ84" s="223"/>
    </row>
    <row r="85" spans="1:62" s="135" customFormat="1" ht="12">
      <c r="A85" s="38">
        <v>78</v>
      </c>
      <c r="B85" s="39"/>
      <c r="C85" s="38" t="s">
        <v>28</v>
      </c>
      <c r="D85" s="39"/>
      <c r="E85" s="40" t="s">
        <v>28</v>
      </c>
      <c r="F85" s="40" t="s">
        <v>409</v>
      </c>
      <c r="G85" s="36" t="s">
        <v>4970</v>
      </c>
      <c r="H85" s="36" t="s">
        <v>5005</v>
      </c>
      <c r="I85" s="18">
        <v>3</v>
      </c>
      <c r="J85" s="19"/>
      <c r="K85" s="19"/>
      <c r="L85" s="19" t="s">
        <v>52</v>
      </c>
      <c r="M85" s="19"/>
      <c r="N85" s="19"/>
      <c r="O85" s="19"/>
      <c r="P85" s="19"/>
      <c r="Q85" s="19"/>
      <c r="R85" s="19"/>
      <c r="S85" s="19"/>
      <c r="T85" s="19"/>
      <c r="U85" s="19"/>
      <c r="V85" s="19"/>
      <c r="W85" s="19"/>
      <c r="X85" s="19"/>
      <c r="Y85" s="19"/>
      <c r="Z85" s="19"/>
      <c r="AA85" s="19"/>
      <c r="AB85" s="19"/>
      <c r="AC85" s="19"/>
      <c r="AD85" s="19"/>
      <c r="AE85" s="19"/>
      <c r="AF85" s="19"/>
      <c r="AG85" s="19"/>
      <c r="AH85" s="19"/>
      <c r="AI85" s="19"/>
      <c r="AJ85" s="19">
        <v>3</v>
      </c>
      <c r="AK85" s="19"/>
      <c r="AL85" s="19"/>
      <c r="AM85" s="19"/>
      <c r="AN85" s="19">
        <v>3</v>
      </c>
      <c r="AO85" s="19"/>
      <c r="AP85" s="19"/>
      <c r="AQ85" s="19"/>
      <c r="AR85" s="19"/>
      <c r="AS85" s="43"/>
      <c r="AT85" s="19"/>
      <c r="AU85" s="19">
        <v>25</v>
      </c>
      <c r="AV85" s="19">
        <v>8</v>
      </c>
      <c r="AW85" s="19">
        <v>2</v>
      </c>
      <c r="AX85" s="19"/>
      <c r="AY85" s="19"/>
      <c r="AZ85" s="19"/>
      <c r="BA85" s="19"/>
      <c r="BB85" s="45">
        <v>12</v>
      </c>
      <c r="BC85" s="19"/>
      <c r="BD85" s="19"/>
      <c r="BE85" s="87">
        <v>1</v>
      </c>
      <c r="BF85" s="19" t="s">
        <v>88</v>
      </c>
      <c r="BG85" s="52"/>
      <c r="BH85" s="52"/>
      <c r="BI85" s="52"/>
      <c r="BJ85" s="223"/>
    </row>
    <row r="86" spans="1:62" s="135" customFormat="1" ht="24">
      <c r="A86" s="38">
        <v>79</v>
      </c>
      <c r="B86" s="39"/>
      <c r="C86" s="38" t="s">
        <v>28</v>
      </c>
      <c r="D86" s="39"/>
      <c r="E86" s="40" t="s">
        <v>28</v>
      </c>
      <c r="F86" s="40" t="s">
        <v>410</v>
      </c>
      <c r="G86" s="36" t="s">
        <v>4979</v>
      </c>
      <c r="H86" s="36" t="s">
        <v>5005</v>
      </c>
      <c r="I86" s="38">
        <v>3</v>
      </c>
      <c r="J86" s="75"/>
      <c r="K86" s="75"/>
      <c r="L86" s="75"/>
      <c r="M86" s="75"/>
      <c r="N86" s="75"/>
      <c r="O86" s="75"/>
      <c r="P86" s="75"/>
      <c r="Q86" s="75"/>
      <c r="R86" s="75"/>
      <c r="S86" s="75"/>
      <c r="T86" s="75"/>
      <c r="U86" s="75"/>
      <c r="V86" s="75"/>
      <c r="W86" s="75"/>
      <c r="X86" s="75"/>
      <c r="Y86" s="75"/>
      <c r="Z86" s="75"/>
      <c r="AA86" s="75"/>
      <c r="AB86" s="75"/>
      <c r="AC86" s="75"/>
      <c r="AD86" s="75"/>
      <c r="AE86" s="75"/>
      <c r="AF86" s="75"/>
      <c r="AG86" s="75"/>
      <c r="AH86" s="75"/>
      <c r="AI86" s="75"/>
      <c r="AJ86" s="75"/>
      <c r="AK86" s="75"/>
      <c r="AL86" s="75"/>
      <c r="AM86" s="75"/>
      <c r="AN86" s="75"/>
      <c r="AO86" s="75"/>
      <c r="AP86" s="75"/>
      <c r="AQ86" s="75"/>
      <c r="AR86" s="75"/>
      <c r="AS86" s="76"/>
      <c r="AT86" s="75"/>
      <c r="AU86" s="75"/>
      <c r="AV86" s="75">
        <v>8</v>
      </c>
      <c r="AW86" s="75">
        <v>2</v>
      </c>
      <c r="AX86" s="75"/>
      <c r="AY86" s="75"/>
      <c r="AZ86" s="75"/>
      <c r="BA86" s="75">
        <v>13</v>
      </c>
      <c r="BB86" s="45">
        <v>12</v>
      </c>
      <c r="BC86" s="75"/>
      <c r="BD86" s="75"/>
      <c r="BE86" s="87">
        <v>1</v>
      </c>
      <c r="BF86" s="19" t="s">
        <v>88</v>
      </c>
      <c r="BG86" s="52"/>
      <c r="BH86" s="52"/>
      <c r="BI86" s="52"/>
      <c r="BJ86" s="223"/>
    </row>
    <row r="87" spans="1:62" s="135" customFormat="1" ht="24">
      <c r="A87" s="38">
        <v>80</v>
      </c>
      <c r="B87" s="39" t="s">
        <v>0</v>
      </c>
      <c r="C87" s="38" t="s">
        <v>28</v>
      </c>
      <c r="D87" s="39"/>
      <c r="E87" s="40" t="s">
        <v>28</v>
      </c>
      <c r="F87" s="40" t="s">
        <v>411</v>
      </c>
      <c r="G87" s="36" t="s">
        <v>4979</v>
      </c>
      <c r="H87" s="36" t="s">
        <v>5005</v>
      </c>
      <c r="I87" s="38">
        <v>3</v>
      </c>
      <c r="J87" s="75"/>
      <c r="K87" s="75"/>
      <c r="L87" s="75" t="s">
        <v>52</v>
      </c>
      <c r="M87" s="75"/>
      <c r="N87" s="75"/>
      <c r="O87" s="75"/>
      <c r="P87" s="75"/>
      <c r="Q87" s="75"/>
      <c r="R87" s="75"/>
      <c r="S87" s="75"/>
      <c r="T87" s="75"/>
      <c r="U87" s="75"/>
      <c r="V87" s="75"/>
      <c r="W87" s="75"/>
      <c r="X87" s="75"/>
      <c r="Y87" s="75"/>
      <c r="Z87" s="75"/>
      <c r="AA87" s="75"/>
      <c r="AB87" s="75"/>
      <c r="AC87" s="76"/>
      <c r="AD87" s="76"/>
      <c r="AE87" s="75"/>
      <c r="AF87" s="75"/>
      <c r="AG87" s="75"/>
      <c r="AH87" s="75"/>
      <c r="AI87" s="75"/>
      <c r="AJ87" s="75"/>
      <c r="AK87" s="76"/>
      <c r="AL87" s="76"/>
      <c r="AM87" s="75"/>
      <c r="AN87" s="75"/>
      <c r="AO87" s="75"/>
      <c r="AP87" s="75"/>
      <c r="AQ87" s="76"/>
      <c r="AR87" s="76"/>
      <c r="AS87" s="76"/>
      <c r="AT87" s="75"/>
      <c r="AU87" s="75"/>
      <c r="AV87" s="76"/>
      <c r="AW87" s="76"/>
      <c r="AX87" s="75"/>
      <c r="AY87" s="75">
        <v>5</v>
      </c>
      <c r="AZ87" s="75">
        <v>21</v>
      </c>
      <c r="BA87" s="76"/>
      <c r="BB87" s="103">
        <v>14</v>
      </c>
      <c r="BC87" s="75"/>
      <c r="BD87" s="75"/>
      <c r="BE87" s="87">
        <v>1</v>
      </c>
      <c r="BF87" s="19" t="s">
        <v>88</v>
      </c>
      <c r="BG87" s="52"/>
      <c r="BH87" s="52"/>
      <c r="BI87" s="52"/>
      <c r="BJ87" s="223"/>
    </row>
    <row r="88" spans="1:62" s="135" customFormat="1" ht="48">
      <c r="A88" s="38">
        <v>80</v>
      </c>
      <c r="B88" s="39" t="s">
        <v>1</v>
      </c>
      <c r="C88" s="38" t="s">
        <v>28</v>
      </c>
      <c r="D88" s="39"/>
      <c r="E88" s="40" t="s">
        <v>28</v>
      </c>
      <c r="F88" s="40" t="s">
        <v>412</v>
      </c>
      <c r="G88" s="36" t="s">
        <v>4980</v>
      </c>
      <c r="H88" s="36" t="s">
        <v>5008</v>
      </c>
      <c r="I88" s="38">
        <v>3</v>
      </c>
      <c r="J88" s="75"/>
      <c r="K88" s="75"/>
      <c r="L88" s="75" t="s">
        <v>52</v>
      </c>
      <c r="M88" s="75"/>
      <c r="N88" s="75"/>
      <c r="O88" s="75"/>
      <c r="P88" s="75"/>
      <c r="Q88" s="75"/>
      <c r="R88" s="75"/>
      <c r="S88" s="75"/>
      <c r="T88" s="75"/>
      <c r="U88" s="75"/>
      <c r="V88" s="75"/>
      <c r="W88" s="75"/>
      <c r="X88" s="75"/>
      <c r="Y88" s="75"/>
      <c r="Z88" s="75"/>
      <c r="AA88" s="75"/>
      <c r="AB88" s="75"/>
      <c r="AC88" s="76"/>
      <c r="AD88" s="76"/>
      <c r="AE88" s="75"/>
      <c r="AF88" s="75"/>
      <c r="AG88" s="75"/>
      <c r="AH88" s="75"/>
      <c r="AI88" s="75"/>
      <c r="AJ88" s="75"/>
      <c r="AK88" s="76"/>
      <c r="AL88" s="76"/>
      <c r="AM88" s="75"/>
      <c r="AN88" s="75"/>
      <c r="AO88" s="75"/>
      <c r="AP88" s="75"/>
      <c r="AQ88" s="76"/>
      <c r="AR88" s="76"/>
      <c r="AS88" s="76"/>
      <c r="AT88" s="75"/>
      <c r="AU88" s="75"/>
      <c r="AV88" s="76"/>
      <c r="AW88" s="76"/>
      <c r="AX88" s="75"/>
      <c r="AY88" s="75">
        <v>5</v>
      </c>
      <c r="AZ88" s="75">
        <v>21</v>
      </c>
      <c r="BA88" s="76"/>
      <c r="BB88" s="103"/>
      <c r="BC88" s="75"/>
      <c r="BD88" s="75"/>
      <c r="BE88" s="87">
        <v>1</v>
      </c>
      <c r="BF88" s="19" t="s">
        <v>88</v>
      </c>
      <c r="BG88" s="52"/>
      <c r="BH88" s="52"/>
      <c r="BI88" s="52"/>
      <c r="BJ88" s="223"/>
    </row>
    <row r="89" spans="1:62" s="135" customFormat="1" ht="24">
      <c r="A89" s="38">
        <v>81</v>
      </c>
      <c r="B89" s="39"/>
      <c r="C89" s="38" t="s">
        <v>28</v>
      </c>
      <c r="D89" s="39"/>
      <c r="E89" s="40" t="s">
        <v>28</v>
      </c>
      <c r="F89" s="40" t="s">
        <v>413</v>
      </c>
      <c r="G89" s="36" t="s">
        <v>4979</v>
      </c>
      <c r="H89" s="36" t="s">
        <v>5005</v>
      </c>
      <c r="I89" s="38">
        <v>3</v>
      </c>
      <c r="J89" s="75"/>
      <c r="K89" s="75"/>
      <c r="L89" s="75">
        <v>14</v>
      </c>
      <c r="M89" s="75"/>
      <c r="N89" s="75"/>
      <c r="O89" s="75"/>
      <c r="P89" s="75"/>
      <c r="Q89" s="75"/>
      <c r="R89" s="75"/>
      <c r="S89" s="75"/>
      <c r="T89" s="75"/>
      <c r="U89" s="75"/>
      <c r="V89" s="75"/>
      <c r="W89" s="75"/>
      <c r="X89" s="75"/>
      <c r="Y89" s="75"/>
      <c r="Z89" s="75"/>
      <c r="AA89" s="75"/>
      <c r="AB89" s="75"/>
      <c r="AC89" s="76"/>
      <c r="AD89" s="76"/>
      <c r="AE89" s="75"/>
      <c r="AF89" s="75"/>
      <c r="AG89" s="75"/>
      <c r="AH89" s="75"/>
      <c r="AI89" s="75"/>
      <c r="AJ89" s="75"/>
      <c r="AK89" s="76"/>
      <c r="AL89" s="76"/>
      <c r="AM89" s="75"/>
      <c r="AN89" s="75">
        <v>4</v>
      </c>
      <c r="AO89" s="75"/>
      <c r="AP89" s="75"/>
      <c r="AQ89" s="76"/>
      <c r="AR89" s="76"/>
      <c r="AS89" s="76"/>
      <c r="AT89" s="75"/>
      <c r="AU89" s="75"/>
      <c r="AV89" s="76"/>
      <c r="AW89" s="76"/>
      <c r="AX89" s="75"/>
      <c r="AY89" s="75">
        <v>6</v>
      </c>
      <c r="AZ89" s="75"/>
      <c r="BA89" s="76">
        <v>13</v>
      </c>
      <c r="BB89" s="103">
        <v>14</v>
      </c>
      <c r="BC89" s="75"/>
      <c r="BD89" s="75"/>
      <c r="BE89" s="87">
        <v>1</v>
      </c>
      <c r="BF89" s="19" t="s">
        <v>88</v>
      </c>
      <c r="BG89" s="52"/>
      <c r="BH89" s="52"/>
      <c r="BI89" s="52"/>
      <c r="BJ89" s="223"/>
    </row>
    <row r="90" spans="1:62" s="135" customFormat="1" ht="24">
      <c r="A90" s="38">
        <v>82</v>
      </c>
      <c r="B90" s="39"/>
      <c r="C90" s="38" t="s">
        <v>28</v>
      </c>
      <c r="D90" s="39"/>
      <c r="E90" s="40" t="s">
        <v>28</v>
      </c>
      <c r="F90" s="40" t="s">
        <v>414</v>
      </c>
      <c r="G90" s="36" t="s">
        <v>4979</v>
      </c>
      <c r="H90" s="36" t="s">
        <v>5005</v>
      </c>
      <c r="I90" s="18">
        <v>3</v>
      </c>
      <c r="J90" s="19"/>
      <c r="K90" s="19"/>
      <c r="L90" s="19"/>
      <c r="M90" s="19"/>
      <c r="N90" s="19"/>
      <c r="O90" s="19"/>
      <c r="P90" s="19"/>
      <c r="Q90" s="19"/>
      <c r="R90" s="19"/>
      <c r="S90" s="19"/>
      <c r="T90" s="19"/>
      <c r="U90" s="19"/>
      <c r="V90" s="19"/>
      <c r="W90" s="19"/>
      <c r="X90" s="19"/>
      <c r="Y90" s="19"/>
      <c r="Z90" s="19"/>
      <c r="AA90" s="19"/>
      <c r="AB90" s="19"/>
      <c r="AC90" s="43"/>
      <c r="AD90" s="43"/>
      <c r="AE90" s="19"/>
      <c r="AF90" s="19"/>
      <c r="AG90" s="19"/>
      <c r="AH90" s="19"/>
      <c r="AI90" s="19"/>
      <c r="AJ90" s="19"/>
      <c r="AK90" s="43"/>
      <c r="AL90" s="43"/>
      <c r="AM90" s="19"/>
      <c r="AN90" s="19">
        <v>4</v>
      </c>
      <c r="AO90" s="19"/>
      <c r="AP90" s="19">
        <v>21</v>
      </c>
      <c r="AQ90" s="43"/>
      <c r="AR90" s="43"/>
      <c r="AS90" s="43"/>
      <c r="AT90" s="19"/>
      <c r="AU90" s="19">
        <v>18</v>
      </c>
      <c r="AV90" s="43">
        <v>8</v>
      </c>
      <c r="AW90" s="43">
        <v>2</v>
      </c>
      <c r="AX90" s="19"/>
      <c r="AY90" s="19"/>
      <c r="AZ90" s="19"/>
      <c r="BA90" s="43"/>
      <c r="BB90" s="43">
        <v>12</v>
      </c>
      <c r="BC90" s="19"/>
      <c r="BD90" s="19"/>
      <c r="BE90" s="87">
        <v>1</v>
      </c>
      <c r="BF90" s="19" t="s">
        <v>88</v>
      </c>
      <c r="BG90" s="52"/>
      <c r="BH90" s="52"/>
      <c r="BI90" s="52"/>
      <c r="BJ90" s="223"/>
    </row>
    <row r="91" spans="1:62" s="135" customFormat="1" ht="24">
      <c r="A91" s="38">
        <v>83</v>
      </c>
      <c r="B91" s="39"/>
      <c r="C91" s="38" t="s">
        <v>28</v>
      </c>
      <c r="D91" s="39"/>
      <c r="E91" s="40" t="s">
        <v>28</v>
      </c>
      <c r="F91" s="40" t="s">
        <v>415</v>
      </c>
      <c r="G91" s="36" t="s">
        <v>4979</v>
      </c>
      <c r="H91" s="36" t="s">
        <v>5005</v>
      </c>
      <c r="I91" s="18">
        <v>3</v>
      </c>
      <c r="J91" s="19"/>
      <c r="K91" s="19"/>
      <c r="L91" s="19"/>
      <c r="M91" s="19"/>
      <c r="N91" s="19"/>
      <c r="O91" s="19"/>
      <c r="P91" s="19"/>
      <c r="Q91" s="19"/>
      <c r="R91" s="19"/>
      <c r="S91" s="19"/>
      <c r="T91" s="19"/>
      <c r="U91" s="19"/>
      <c r="V91" s="19"/>
      <c r="W91" s="19"/>
      <c r="X91" s="19"/>
      <c r="Y91" s="19"/>
      <c r="Z91" s="19"/>
      <c r="AA91" s="19"/>
      <c r="AB91" s="19"/>
      <c r="AC91" s="43"/>
      <c r="AD91" s="43"/>
      <c r="AE91" s="19"/>
      <c r="AF91" s="19"/>
      <c r="AG91" s="19"/>
      <c r="AH91" s="19"/>
      <c r="AI91" s="19"/>
      <c r="AJ91" s="19"/>
      <c r="AK91" s="43"/>
      <c r="AL91" s="43"/>
      <c r="AM91" s="19"/>
      <c r="AN91" s="19">
        <v>4</v>
      </c>
      <c r="AO91" s="19"/>
      <c r="AP91" s="19"/>
      <c r="AQ91" s="43">
        <v>13</v>
      </c>
      <c r="AR91" s="43"/>
      <c r="AS91" s="43"/>
      <c r="AT91" s="19"/>
      <c r="AU91" s="19">
        <v>18</v>
      </c>
      <c r="AV91" s="43">
        <v>8</v>
      </c>
      <c r="AW91" s="43">
        <v>2</v>
      </c>
      <c r="AX91" s="19"/>
      <c r="AY91" s="19"/>
      <c r="AZ91" s="19"/>
      <c r="BA91" s="43"/>
      <c r="BB91" s="43">
        <v>12</v>
      </c>
      <c r="BC91" s="19"/>
      <c r="BD91" s="19"/>
      <c r="BE91" s="87">
        <v>1</v>
      </c>
      <c r="BF91" s="19" t="s">
        <v>88</v>
      </c>
      <c r="BG91" s="52"/>
      <c r="BH91" s="52"/>
      <c r="BI91" s="52"/>
      <c r="BJ91" s="223"/>
    </row>
    <row r="92" spans="1:62" s="135" customFormat="1" ht="24">
      <c r="A92" s="38">
        <v>84</v>
      </c>
      <c r="B92" s="39"/>
      <c r="C92" s="38" t="s">
        <v>28</v>
      </c>
      <c r="D92" s="39"/>
      <c r="E92" s="40" t="s">
        <v>28</v>
      </c>
      <c r="F92" s="40" t="s">
        <v>416</v>
      </c>
      <c r="G92" s="36" t="s">
        <v>4979</v>
      </c>
      <c r="H92" s="36" t="s">
        <v>5005</v>
      </c>
      <c r="I92" s="18">
        <v>3</v>
      </c>
      <c r="J92" s="19"/>
      <c r="K92" s="19"/>
      <c r="L92" s="19"/>
      <c r="M92" s="19"/>
      <c r="N92" s="19"/>
      <c r="O92" s="19"/>
      <c r="P92" s="19"/>
      <c r="Q92" s="19"/>
      <c r="R92" s="19"/>
      <c r="S92" s="19"/>
      <c r="T92" s="19"/>
      <c r="U92" s="19"/>
      <c r="V92" s="19"/>
      <c r="W92" s="19"/>
      <c r="X92" s="19"/>
      <c r="Y92" s="19"/>
      <c r="Z92" s="19"/>
      <c r="AA92" s="19"/>
      <c r="AB92" s="19"/>
      <c r="AC92" s="43"/>
      <c r="AD92" s="43"/>
      <c r="AE92" s="19"/>
      <c r="AF92" s="19"/>
      <c r="AG92" s="19"/>
      <c r="AH92" s="19"/>
      <c r="AI92" s="19"/>
      <c r="AJ92" s="19"/>
      <c r="AK92" s="43"/>
      <c r="AL92" s="43"/>
      <c r="AM92" s="19"/>
      <c r="AN92" s="43">
        <v>8</v>
      </c>
      <c r="AO92" s="19"/>
      <c r="AP92" s="19"/>
      <c r="AQ92" s="43">
        <v>13</v>
      </c>
      <c r="AR92" s="43"/>
      <c r="AS92" s="43"/>
      <c r="AT92" s="19"/>
      <c r="AU92" s="19"/>
      <c r="AV92" s="43"/>
      <c r="AW92" s="43"/>
      <c r="AX92" s="19"/>
      <c r="AY92" s="43">
        <v>8</v>
      </c>
      <c r="AZ92" s="19"/>
      <c r="BA92" s="43">
        <v>13</v>
      </c>
      <c r="BB92" s="43"/>
      <c r="BC92" s="19"/>
      <c r="BD92" s="19"/>
      <c r="BE92" s="87">
        <v>1</v>
      </c>
      <c r="BF92" s="19" t="s">
        <v>88</v>
      </c>
      <c r="BG92" s="52"/>
      <c r="BH92" s="52"/>
      <c r="BI92" s="52"/>
      <c r="BJ92" s="223"/>
    </row>
    <row r="93" spans="1:62" s="135" customFormat="1" ht="24">
      <c r="A93" s="38">
        <v>85</v>
      </c>
      <c r="B93" s="39"/>
      <c r="C93" s="38" t="s">
        <v>28</v>
      </c>
      <c r="D93" s="39"/>
      <c r="E93" s="40" t="s">
        <v>28</v>
      </c>
      <c r="F93" s="40" t="s">
        <v>417</v>
      </c>
      <c r="G93" s="36" t="s">
        <v>4979</v>
      </c>
      <c r="H93" s="36" t="s">
        <v>5005</v>
      </c>
      <c r="I93" s="18">
        <v>3</v>
      </c>
      <c r="J93" s="19"/>
      <c r="K93" s="19"/>
      <c r="L93" s="19" t="s">
        <v>52</v>
      </c>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43"/>
      <c r="AT93" s="19"/>
      <c r="AU93" s="19">
        <v>18</v>
      </c>
      <c r="AV93" s="19"/>
      <c r="AW93" s="19"/>
      <c r="AX93" s="19">
        <v>17</v>
      </c>
      <c r="AY93" s="19"/>
      <c r="AZ93" s="19"/>
      <c r="BA93" s="19"/>
      <c r="BB93" s="45">
        <v>12</v>
      </c>
      <c r="BC93" s="19"/>
      <c r="BD93" s="19"/>
      <c r="BE93" s="87">
        <v>1</v>
      </c>
      <c r="BF93" s="19" t="s">
        <v>88</v>
      </c>
      <c r="BG93" s="52"/>
      <c r="BH93" s="52"/>
      <c r="BI93" s="52"/>
      <c r="BJ93" s="223"/>
    </row>
    <row r="94" spans="1:62" s="135" customFormat="1" ht="36">
      <c r="A94" s="38">
        <v>86</v>
      </c>
      <c r="B94" s="39"/>
      <c r="C94" s="38" t="s">
        <v>28</v>
      </c>
      <c r="D94" s="39"/>
      <c r="E94" s="40" t="s">
        <v>28</v>
      </c>
      <c r="F94" s="40" t="s">
        <v>418</v>
      </c>
      <c r="G94" s="36" t="s">
        <v>4981</v>
      </c>
      <c r="H94" s="36" t="s">
        <v>5005</v>
      </c>
      <c r="I94" s="18">
        <v>3</v>
      </c>
      <c r="J94" s="19"/>
      <c r="K94" s="19"/>
      <c r="L94" s="19">
        <v>14</v>
      </c>
      <c r="M94" s="19"/>
      <c r="N94" s="19"/>
      <c r="O94" s="19"/>
      <c r="P94" s="19"/>
      <c r="Q94" s="19"/>
      <c r="R94" s="19"/>
      <c r="S94" s="19"/>
      <c r="T94" s="19"/>
      <c r="U94" s="19"/>
      <c r="V94" s="19"/>
      <c r="W94" s="19"/>
      <c r="X94" s="19"/>
      <c r="Y94" s="19"/>
      <c r="Z94" s="19"/>
      <c r="AA94" s="19"/>
      <c r="AB94" s="19"/>
      <c r="AC94" s="43"/>
      <c r="AD94" s="43"/>
      <c r="AE94" s="19"/>
      <c r="AF94" s="19"/>
      <c r="AG94" s="19"/>
      <c r="AH94" s="19"/>
      <c r="AI94" s="19"/>
      <c r="AJ94" s="19"/>
      <c r="AK94" s="43">
        <v>4</v>
      </c>
      <c r="AL94" s="43"/>
      <c r="AM94" s="19"/>
      <c r="AN94" s="19"/>
      <c r="AO94" s="19"/>
      <c r="AP94" s="19"/>
      <c r="AQ94" s="43"/>
      <c r="AR94" s="43"/>
      <c r="AS94" s="43"/>
      <c r="AT94" s="19"/>
      <c r="AU94" s="19"/>
      <c r="AV94" s="43"/>
      <c r="AW94" s="43"/>
      <c r="AX94" s="19">
        <v>17</v>
      </c>
      <c r="AY94" s="19"/>
      <c r="AZ94" s="19"/>
      <c r="BA94" s="43"/>
      <c r="BB94" s="43"/>
      <c r="BC94" s="19"/>
      <c r="BD94" s="19"/>
      <c r="BE94" s="87">
        <v>1</v>
      </c>
      <c r="BF94" s="19" t="s">
        <v>88</v>
      </c>
      <c r="BG94" s="52"/>
      <c r="BH94" s="52"/>
      <c r="BI94" s="52"/>
      <c r="BJ94" s="223"/>
    </row>
    <row r="95" spans="1:62" s="10" customFormat="1" ht="36">
      <c r="A95" s="38">
        <v>87</v>
      </c>
      <c r="B95" s="39"/>
      <c r="C95" s="38" t="s">
        <v>28</v>
      </c>
      <c r="D95" s="39"/>
      <c r="E95" s="40" t="s">
        <v>28</v>
      </c>
      <c r="F95" s="40" t="s">
        <v>419</v>
      </c>
      <c r="G95" s="36" t="s">
        <v>4981</v>
      </c>
      <c r="H95" s="36" t="s">
        <v>5005</v>
      </c>
      <c r="I95" s="18">
        <v>3</v>
      </c>
      <c r="J95" s="136"/>
      <c r="K95" s="136"/>
      <c r="L95" s="19"/>
      <c r="M95" s="136"/>
      <c r="N95" s="136"/>
      <c r="O95" s="136"/>
      <c r="P95" s="136"/>
      <c r="Q95" s="136"/>
      <c r="R95" s="136"/>
      <c r="S95" s="136"/>
      <c r="T95" s="136"/>
      <c r="U95" s="136"/>
      <c r="V95" s="136"/>
      <c r="W95" s="136"/>
      <c r="X95" s="136"/>
      <c r="Y95" s="136"/>
      <c r="Z95" s="136"/>
      <c r="AA95" s="136"/>
      <c r="AB95" s="136"/>
      <c r="AC95" s="136"/>
      <c r="AD95" s="136"/>
      <c r="AE95" s="136"/>
      <c r="AF95" s="136"/>
      <c r="AG95" s="136"/>
      <c r="AH95" s="136"/>
      <c r="AI95" s="136"/>
      <c r="AJ95" s="19"/>
      <c r="AK95" s="19">
        <v>4</v>
      </c>
      <c r="AL95" s="19"/>
      <c r="AM95" s="136"/>
      <c r="AN95" s="19"/>
      <c r="AO95" s="19"/>
      <c r="AP95" s="136"/>
      <c r="AQ95" s="19"/>
      <c r="AR95" s="19"/>
      <c r="AS95" s="43"/>
      <c r="AT95" s="136"/>
      <c r="AU95" s="19">
        <v>18</v>
      </c>
      <c r="AV95" s="19"/>
      <c r="AW95" s="19"/>
      <c r="AX95" s="19"/>
      <c r="AY95" s="19"/>
      <c r="AZ95" s="19"/>
      <c r="BA95" s="19"/>
      <c r="BB95" s="45">
        <v>12</v>
      </c>
      <c r="BC95" s="136"/>
      <c r="BD95" s="136"/>
      <c r="BE95" s="87">
        <v>1</v>
      </c>
      <c r="BF95" s="19" t="s">
        <v>88</v>
      </c>
      <c r="BG95" s="52"/>
      <c r="BH95" s="52"/>
      <c r="BI95" s="52"/>
      <c r="BJ95" s="223"/>
    </row>
    <row r="96" spans="1:62" s="10" customFormat="1" ht="36">
      <c r="A96" s="38">
        <v>88</v>
      </c>
      <c r="B96" s="39"/>
      <c r="C96" s="38" t="s">
        <v>28</v>
      </c>
      <c r="D96" s="39"/>
      <c r="E96" s="40" t="s">
        <v>28</v>
      </c>
      <c r="F96" s="40" t="s">
        <v>420</v>
      </c>
      <c r="G96" s="36" t="s">
        <v>4982</v>
      </c>
      <c r="H96" s="36" t="s">
        <v>5005</v>
      </c>
      <c r="I96" s="38">
        <v>3</v>
      </c>
      <c r="J96" s="75"/>
      <c r="K96" s="75"/>
      <c r="L96" s="75"/>
      <c r="M96" s="19">
        <v>13</v>
      </c>
      <c r="N96" s="75"/>
      <c r="O96" s="75"/>
      <c r="P96" s="75"/>
      <c r="Q96" s="75"/>
      <c r="R96" s="75"/>
      <c r="S96" s="75"/>
      <c r="T96" s="75"/>
      <c r="U96" s="75"/>
      <c r="V96" s="75"/>
      <c r="W96" s="75"/>
      <c r="X96" s="75"/>
      <c r="Y96" s="75"/>
      <c r="Z96" s="75"/>
      <c r="AA96" s="75"/>
      <c r="AB96" s="75"/>
      <c r="AC96" s="75"/>
      <c r="AD96" s="75"/>
      <c r="AE96" s="75"/>
      <c r="AF96" s="75"/>
      <c r="AG96" s="75"/>
      <c r="AH96" s="75"/>
      <c r="AI96" s="75"/>
      <c r="AJ96" s="75"/>
      <c r="AK96" s="75"/>
      <c r="AL96" s="75"/>
      <c r="AM96" s="75"/>
      <c r="AN96" s="75"/>
      <c r="AO96" s="75"/>
      <c r="AP96" s="75"/>
      <c r="AQ96" s="75"/>
      <c r="AR96" s="75"/>
      <c r="AS96" s="76"/>
      <c r="AT96" s="75"/>
      <c r="AU96" s="75"/>
      <c r="AV96" s="75"/>
      <c r="AW96" s="75"/>
      <c r="AX96" s="75">
        <v>10</v>
      </c>
      <c r="AY96" s="75"/>
      <c r="AZ96" s="75"/>
      <c r="BA96" s="75">
        <v>13</v>
      </c>
      <c r="BB96" s="75"/>
      <c r="BC96" s="75"/>
      <c r="BD96" s="75"/>
      <c r="BE96" s="87">
        <v>1</v>
      </c>
      <c r="BF96" s="19" t="s">
        <v>88</v>
      </c>
      <c r="BG96" s="52"/>
      <c r="BH96" s="52"/>
      <c r="BI96" s="52"/>
      <c r="BJ96" s="223"/>
    </row>
    <row r="97" spans="1:62" s="10" customFormat="1" ht="24">
      <c r="A97" s="38">
        <v>89</v>
      </c>
      <c r="B97" s="39" t="s">
        <v>0</v>
      </c>
      <c r="C97" s="38" t="s">
        <v>28</v>
      </c>
      <c r="D97" s="39"/>
      <c r="E97" s="40" t="s">
        <v>28</v>
      </c>
      <c r="F97" s="40" t="s">
        <v>421</v>
      </c>
      <c r="G97" s="36" t="s">
        <v>4975</v>
      </c>
      <c r="H97" s="36" t="s">
        <v>5005</v>
      </c>
      <c r="I97" s="18">
        <v>3</v>
      </c>
      <c r="J97" s="77"/>
      <c r="K97" s="77"/>
      <c r="L97" s="78"/>
      <c r="M97" s="77"/>
      <c r="N97" s="77"/>
      <c r="O97" s="77"/>
      <c r="P97" s="77"/>
      <c r="Q97" s="77"/>
      <c r="R97" s="77"/>
      <c r="S97" s="77"/>
      <c r="T97" s="77"/>
      <c r="U97" s="77"/>
      <c r="V97" s="77"/>
      <c r="W97" s="77"/>
      <c r="X97" s="77"/>
      <c r="Y97" s="77"/>
      <c r="Z97" s="77"/>
      <c r="AA97" s="77"/>
      <c r="AB97" s="77"/>
      <c r="AC97" s="77"/>
      <c r="AD97" s="77"/>
      <c r="AE97" s="77"/>
      <c r="AF97" s="77"/>
      <c r="AG97" s="78"/>
      <c r="AH97" s="78"/>
      <c r="AI97" s="78"/>
      <c r="AJ97" s="75"/>
      <c r="AK97" s="77"/>
      <c r="AL97" s="77"/>
      <c r="AM97" s="75"/>
      <c r="AN97" s="75">
        <v>5</v>
      </c>
      <c r="AO97" s="77"/>
      <c r="AP97" s="75">
        <v>21</v>
      </c>
      <c r="AQ97" s="77"/>
      <c r="AR97" s="77"/>
      <c r="AS97" s="98"/>
      <c r="AT97" s="75"/>
      <c r="AU97" s="75">
        <v>18</v>
      </c>
      <c r="AV97" s="77"/>
      <c r="AW97" s="77"/>
      <c r="AX97" s="77"/>
      <c r="AY97" s="75">
        <v>5</v>
      </c>
      <c r="AZ97" s="75">
        <v>21</v>
      </c>
      <c r="BA97" s="77"/>
      <c r="BB97" s="45">
        <v>12</v>
      </c>
      <c r="BC97" s="75"/>
      <c r="BD97" s="77"/>
      <c r="BE97" s="87">
        <v>1</v>
      </c>
      <c r="BF97" s="19" t="s">
        <v>88</v>
      </c>
      <c r="BG97" s="52"/>
      <c r="BH97" s="52"/>
      <c r="BI97" s="52"/>
      <c r="BJ97" s="223"/>
    </row>
    <row r="98" spans="1:62" s="10" customFormat="1" ht="108">
      <c r="A98" s="46">
        <v>89</v>
      </c>
      <c r="B98" s="47" t="s">
        <v>1</v>
      </c>
      <c r="C98" s="46" t="s">
        <v>28</v>
      </c>
      <c r="D98" s="47"/>
      <c r="E98" s="48" t="s">
        <v>28</v>
      </c>
      <c r="F98" s="48" t="s">
        <v>422</v>
      </c>
      <c r="G98" s="49" t="s">
        <v>5000</v>
      </c>
      <c r="H98" s="49" t="s">
        <v>5009</v>
      </c>
      <c r="I98" s="18">
        <v>3</v>
      </c>
      <c r="J98" s="124"/>
      <c r="K98" s="124"/>
      <c r="L98" s="125"/>
      <c r="M98" s="124"/>
      <c r="N98" s="124"/>
      <c r="O98" s="124"/>
      <c r="P98" s="124"/>
      <c r="Q98" s="124"/>
      <c r="R98" s="124"/>
      <c r="S98" s="124"/>
      <c r="T98" s="124"/>
      <c r="U98" s="124"/>
      <c r="V98" s="124"/>
      <c r="W98" s="124"/>
      <c r="X98" s="124"/>
      <c r="Y98" s="124"/>
      <c r="Z98" s="124"/>
      <c r="AA98" s="124"/>
      <c r="AB98" s="124"/>
      <c r="AC98" s="124"/>
      <c r="AD98" s="124"/>
      <c r="AE98" s="124"/>
      <c r="AF98" s="124"/>
      <c r="AG98" s="125"/>
      <c r="AH98" s="125"/>
      <c r="AI98" s="125"/>
      <c r="AJ98" s="126"/>
      <c r="AK98" s="124"/>
      <c r="AL98" s="124"/>
      <c r="AM98" s="126"/>
      <c r="AN98" s="126">
        <v>5</v>
      </c>
      <c r="AO98" s="124"/>
      <c r="AP98" s="126">
        <v>21</v>
      </c>
      <c r="AQ98" s="124"/>
      <c r="AR98" s="124"/>
      <c r="AS98" s="127">
        <v>5</v>
      </c>
      <c r="AT98" s="126"/>
      <c r="AU98" s="128"/>
      <c r="AV98" s="124"/>
      <c r="AW98" s="124"/>
      <c r="AX98" s="124"/>
      <c r="AY98" s="126">
        <v>5</v>
      </c>
      <c r="AZ98" s="126">
        <v>21</v>
      </c>
      <c r="BA98" s="124"/>
      <c r="BB98" s="45"/>
      <c r="BC98" s="126"/>
      <c r="BD98" s="124"/>
      <c r="BE98" s="87">
        <v>1</v>
      </c>
      <c r="BF98" s="19" t="s">
        <v>88</v>
      </c>
      <c r="BG98" s="52"/>
      <c r="BH98" s="52"/>
      <c r="BI98" s="52"/>
      <c r="BJ98" s="223"/>
    </row>
    <row r="99" spans="1:62" s="10" customFormat="1" ht="24">
      <c r="A99" s="38">
        <v>90</v>
      </c>
      <c r="B99" s="39" t="s">
        <v>0</v>
      </c>
      <c r="C99" s="38" t="s">
        <v>28</v>
      </c>
      <c r="D99" s="39"/>
      <c r="E99" s="40" t="s">
        <v>28</v>
      </c>
      <c r="F99" s="40" t="s">
        <v>423</v>
      </c>
      <c r="G99" s="36" t="s">
        <v>4999</v>
      </c>
      <c r="H99" s="36" t="s">
        <v>5005</v>
      </c>
      <c r="I99" s="18">
        <v>3</v>
      </c>
      <c r="J99" s="77"/>
      <c r="K99" s="77"/>
      <c r="L99" s="78"/>
      <c r="M99" s="77"/>
      <c r="N99" s="77"/>
      <c r="O99" s="77"/>
      <c r="P99" s="77"/>
      <c r="Q99" s="77"/>
      <c r="R99" s="77"/>
      <c r="S99" s="77"/>
      <c r="T99" s="77"/>
      <c r="U99" s="77"/>
      <c r="V99" s="77"/>
      <c r="W99" s="77"/>
      <c r="X99" s="77"/>
      <c r="Y99" s="77"/>
      <c r="Z99" s="77"/>
      <c r="AA99" s="77"/>
      <c r="AB99" s="77"/>
      <c r="AC99" s="77"/>
      <c r="AD99" s="77"/>
      <c r="AE99" s="77"/>
      <c r="AF99" s="77"/>
      <c r="AG99" s="78"/>
      <c r="AH99" s="78"/>
      <c r="AI99" s="78"/>
      <c r="AJ99" s="75"/>
      <c r="AK99" s="77"/>
      <c r="AL99" s="77"/>
      <c r="AM99" s="75"/>
      <c r="AN99" s="75">
        <v>5</v>
      </c>
      <c r="AO99" s="77"/>
      <c r="AP99" s="77"/>
      <c r="AQ99" s="75">
        <v>13</v>
      </c>
      <c r="AR99" s="77"/>
      <c r="AS99" s="98"/>
      <c r="AT99" s="77"/>
      <c r="AU99" s="75">
        <v>18</v>
      </c>
      <c r="AV99" s="77"/>
      <c r="AW99" s="77"/>
      <c r="AX99" s="77"/>
      <c r="AY99" s="75">
        <v>5</v>
      </c>
      <c r="AZ99" s="77"/>
      <c r="BA99" s="75">
        <v>13</v>
      </c>
      <c r="BB99" s="45">
        <v>12</v>
      </c>
      <c r="BC99" s="77"/>
      <c r="BD99" s="77"/>
      <c r="BE99" s="87">
        <v>1</v>
      </c>
      <c r="BF99" s="19" t="s">
        <v>88</v>
      </c>
      <c r="BG99" s="52"/>
      <c r="BH99" s="52"/>
      <c r="BI99" s="52"/>
      <c r="BJ99" s="223"/>
    </row>
    <row r="100" spans="1:62" s="10" customFormat="1" ht="108">
      <c r="A100" s="38">
        <v>90</v>
      </c>
      <c r="B100" s="39" t="s">
        <v>1</v>
      </c>
      <c r="C100" s="38" t="s">
        <v>28</v>
      </c>
      <c r="D100" s="39"/>
      <c r="E100" s="40" t="s">
        <v>28</v>
      </c>
      <c r="F100" s="40" t="s">
        <v>424</v>
      </c>
      <c r="G100" s="36" t="s">
        <v>5000</v>
      </c>
      <c r="H100" s="49" t="s">
        <v>5009</v>
      </c>
      <c r="I100" s="18">
        <v>3</v>
      </c>
      <c r="J100" s="77"/>
      <c r="K100" s="77"/>
      <c r="L100" s="78"/>
      <c r="M100" s="77"/>
      <c r="N100" s="77"/>
      <c r="O100" s="77"/>
      <c r="P100" s="77"/>
      <c r="Q100" s="77"/>
      <c r="R100" s="77"/>
      <c r="S100" s="77"/>
      <c r="T100" s="77"/>
      <c r="U100" s="77"/>
      <c r="V100" s="77"/>
      <c r="W100" s="77"/>
      <c r="X100" s="77"/>
      <c r="Y100" s="77"/>
      <c r="Z100" s="77"/>
      <c r="AA100" s="77"/>
      <c r="AB100" s="77"/>
      <c r="AC100" s="77"/>
      <c r="AD100" s="77"/>
      <c r="AE100" s="77"/>
      <c r="AF100" s="77"/>
      <c r="AG100" s="78"/>
      <c r="AH100" s="78"/>
      <c r="AI100" s="78"/>
      <c r="AJ100" s="75"/>
      <c r="AK100" s="77"/>
      <c r="AL100" s="77"/>
      <c r="AM100" s="75"/>
      <c r="AN100" s="75">
        <v>5</v>
      </c>
      <c r="AO100" s="77"/>
      <c r="AP100" s="77"/>
      <c r="AQ100" s="75">
        <v>13</v>
      </c>
      <c r="AR100" s="77"/>
      <c r="AS100" s="75">
        <v>5</v>
      </c>
      <c r="AT100" s="98"/>
      <c r="AU100" s="75"/>
      <c r="AV100" s="77"/>
      <c r="AW100" s="77"/>
      <c r="AX100" s="77"/>
      <c r="AY100" s="75">
        <v>5</v>
      </c>
      <c r="AZ100" s="77"/>
      <c r="BA100" s="75">
        <v>13</v>
      </c>
      <c r="BB100" s="45"/>
      <c r="BC100" s="77"/>
      <c r="BD100" s="77"/>
      <c r="BE100" s="87">
        <v>1</v>
      </c>
      <c r="BF100" s="19" t="s">
        <v>88</v>
      </c>
      <c r="BG100" s="52"/>
      <c r="BH100" s="52"/>
      <c r="BI100" s="52"/>
      <c r="BJ100" s="223"/>
    </row>
    <row r="101" spans="1:62" s="10" customFormat="1" ht="36">
      <c r="A101" s="38">
        <v>91</v>
      </c>
      <c r="B101" s="39"/>
      <c r="C101" s="38" t="s">
        <v>28</v>
      </c>
      <c r="D101" s="39"/>
      <c r="E101" s="40" t="s">
        <v>28</v>
      </c>
      <c r="F101" s="40" t="s">
        <v>425</v>
      </c>
      <c r="G101" s="36" t="s">
        <v>4981</v>
      </c>
      <c r="H101" s="36" t="s">
        <v>5005</v>
      </c>
      <c r="I101" s="18">
        <v>3</v>
      </c>
      <c r="J101" s="136"/>
      <c r="K101" s="136"/>
      <c r="L101" s="19">
        <v>14</v>
      </c>
      <c r="M101" s="136"/>
      <c r="N101" s="136"/>
      <c r="O101" s="136"/>
      <c r="P101" s="136"/>
      <c r="Q101" s="136"/>
      <c r="R101" s="136"/>
      <c r="S101" s="136"/>
      <c r="T101" s="136"/>
      <c r="U101" s="136"/>
      <c r="V101" s="136"/>
      <c r="W101" s="136"/>
      <c r="X101" s="136"/>
      <c r="Y101" s="136"/>
      <c r="Z101" s="136"/>
      <c r="AA101" s="136"/>
      <c r="AB101" s="136"/>
      <c r="AC101" s="136"/>
      <c r="AD101" s="136"/>
      <c r="AE101" s="136"/>
      <c r="AF101" s="136"/>
      <c r="AG101" s="136"/>
      <c r="AH101" s="136"/>
      <c r="AI101" s="136"/>
      <c r="AJ101" s="19"/>
      <c r="AK101" s="19"/>
      <c r="AL101" s="19">
        <v>12</v>
      </c>
      <c r="AM101" s="136"/>
      <c r="AN101" s="19"/>
      <c r="AO101" s="19"/>
      <c r="AP101" s="136"/>
      <c r="AQ101" s="19"/>
      <c r="AR101" s="19"/>
      <c r="AS101" s="43"/>
      <c r="AT101" s="136"/>
      <c r="AU101" s="19"/>
      <c r="AV101" s="19"/>
      <c r="AW101" s="19"/>
      <c r="AX101" s="19"/>
      <c r="AY101" s="19"/>
      <c r="AZ101" s="19"/>
      <c r="BA101" s="19"/>
      <c r="BB101" s="45"/>
      <c r="BC101" s="136"/>
      <c r="BD101" s="136"/>
      <c r="BE101" s="87">
        <v>1</v>
      </c>
      <c r="BF101" s="19" t="s">
        <v>88</v>
      </c>
      <c r="BG101" s="52"/>
      <c r="BH101" s="52"/>
      <c r="BI101" s="52"/>
      <c r="BJ101" s="223"/>
    </row>
    <row r="102" spans="1:62" s="10" customFormat="1" ht="72">
      <c r="A102" s="38">
        <v>92</v>
      </c>
      <c r="B102" s="39"/>
      <c r="C102" s="38">
        <v>28</v>
      </c>
      <c r="D102" s="39"/>
      <c r="E102" s="40" t="s">
        <v>28</v>
      </c>
      <c r="F102" s="40" t="s">
        <v>426</v>
      </c>
      <c r="G102" s="36" t="s">
        <v>5001</v>
      </c>
      <c r="H102" s="36" t="s">
        <v>5010</v>
      </c>
      <c r="I102" s="18">
        <v>3</v>
      </c>
      <c r="J102" s="19">
        <v>2</v>
      </c>
      <c r="K102" s="19"/>
      <c r="L102" s="19">
        <v>16</v>
      </c>
      <c r="M102" s="19"/>
      <c r="N102" s="19" t="s">
        <v>52</v>
      </c>
      <c r="O102" s="19"/>
      <c r="P102" s="19"/>
      <c r="Q102" s="19"/>
      <c r="R102" s="19"/>
      <c r="S102" s="19"/>
      <c r="T102" s="19"/>
      <c r="U102" s="19"/>
      <c r="V102" s="19"/>
      <c r="W102" s="19"/>
      <c r="X102" s="19">
        <v>5</v>
      </c>
      <c r="Y102" s="19"/>
      <c r="Z102" s="19"/>
      <c r="AA102" s="19"/>
      <c r="AB102" s="19"/>
      <c r="AC102" s="43"/>
      <c r="AD102" s="43"/>
      <c r="AE102" s="19"/>
      <c r="AF102" s="43"/>
      <c r="AG102" s="43"/>
      <c r="AH102" s="43"/>
      <c r="AI102" s="43"/>
      <c r="AJ102" s="43"/>
      <c r="AK102" s="43"/>
      <c r="AL102" s="43"/>
      <c r="AM102" s="43"/>
      <c r="AN102" s="43"/>
      <c r="AO102" s="43"/>
      <c r="AP102" s="43"/>
      <c r="AQ102" s="43"/>
      <c r="AR102" s="43"/>
      <c r="AS102" s="43"/>
      <c r="AT102" s="43"/>
      <c r="AU102" s="43"/>
      <c r="AV102" s="43"/>
      <c r="AW102" s="43"/>
      <c r="AX102" s="43"/>
      <c r="AY102" s="43"/>
      <c r="AZ102" s="43"/>
      <c r="BA102" s="43"/>
      <c r="BB102" s="43"/>
      <c r="BC102" s="43"/>
      <c r="BD102" s="43"/>
      <c r="BE102" s="87">
        <v>1</v>
      </c>
      <c r="BF102" s="19" t="s">
        <v>88</v>
      </c>
      <c r="BG102" s="52"/>
      <c r="BH102" s="52"/>
      <c r="BI102" s="52"/>
      <c r="BJ102" s="223"/>
    </row>
    <row r="103" spans="1:62" s="10" customFormat="1" ht="72">
      <c r="A103" s="38">
        <v>93</v>
      </c>
      <c r="B103" s="39"/>
      <c r="C103" s="38">
        <v>36</v>
      </c>
      <c r="D103" s="39"/>
      <c r="E103" s="40" t="s">
        <v>28</v>
      </c>
      <c r="F103" s="40" t="s">
        <v>427</v>
      </c>
      <c r="G103" s="36" t="s">
        <v>5001</v>
      </c>
      <c r="H103" s="36" t="s">
        <v>5010</v>
      </c>
      <c r="I103" s="18">
        <v>3</v>
      </c>
      <c r="J103" s="19"/>
      <c r="K103" s="19"/>
      <c r="L103" s="19" t="s">
        <v>52</v>
      </c>
      <c r="M103" s="19"/>
      <c r="N103" s="19"/>
      <c r="O103" s="19"/>
      <c r="P103" s="19"/>
      <c r="Q103" s="19"/>
      <c r="R103" s="19"/>
      <c r="S103" s="19">
        <v>21</v>
      </c>
      <c r="T103" s="19"/>
      <c r="U103" s="19"/>
      <c r="V103" s="19"/>
      <c r="W103" s="19"/>
      <c r="X103" s="19">
        <v>8</v>
      </c>
      <c r="Y103" s="19"/>
      <c r="Z103" s="19"/>
      <c r="AA103" s="19"/>
      <c r="AB103" s="19"/>
      <c r="AC103" s="43"/>
      <c r="AD103" s="43"/>
      <c r="AE103" s="19"/>
      <c r="AF103" s="43"/>
      <c r="AG103" s="43"/>
      <c r="AH103" s="43"/>
      <c r="AI103" s="43"/>
      <c r="AJ103" s="43"/>
      <c r="AK103" s="43"/>
      <c r="AL103" s="43"/>
      <c r="AM103" s="43"/>
      <c r="AN103" s="43"/>
      <c r="AO103" s="43"/>
      <c r="AP103" s="43"/>
      <c r="AQ103" s="43"/>
      <c r="AR103" s="43"/>
      <c r="AS103" s="43"/>
      <c r="AT103" s="43"/>
      <c r="AU103" s="43"/>
      <c r="AV103" s="43"/>
      <c r="AW103" s="43"/>
      <c r="AX103" s="43"/>
      <c r="AY103" s="43"/>
      <c r="AZ103" s="43"/>
      <c r="BA103" s="43"/>
      <c r="BB103" s="43"/>
      <c r="BC103" s="43"/>
      <c r="BD103" s="43"/>
      <c r="BE103" s="87">
        <v>1</v>
      </c>
      <c r="BF103" s="19" t="s">
        <v>88</v>
      </c>
      <c r="BG103" s="52"/>
      <c r="BH103" s="52"/>
      <c r="BI103" s="52"/>
      <c r="BJ103" s="223"/>
    </row>
    <row r="104" spans="1:62" s="10" customFormat="1" ht="72.5" thickBot="1">
      <c r="A104" s="80">
        <v>94</v>
      </c>
      <c r="B104" s="81"/>
      <c r="C104" s="80">
        <v>37</v>
      </c>
      <c r="D104" s="81"/>
      <c r="E104" s="82" t="s">
        <v>28</v>
      </c>
      <c r="F104" s="82" t="s">
        <v>428</v>
      </c>
      <c r="G104" s="64" t="s">
        <v>5001</v>
      </c>
      <c r="H104" s="64" t="s">
        <v>5010</v>
      </c>
      <c r="I104" s="65">
        <v>3</v>
      </c>
      <c r="J104" s="66"/>
      <c r="K104" s="66"/>
      <c r="L104" s="66" t="s">
        <v>52</v>
      </c>
      <c r="M104" s="66"/>
      <c r="N104" s="66"/>
      <c r="O104" s="66"/>
      <c r="P104" s="66"/>
      <c r="Q104" s="66"/>
      <c r="R104" s="66"/>
      <c r="S104" s="66"/>
      <c r="T104" s="66">
        <v>13</v>
      </c>
      <c r="U104" s="66"/>
      <c r="V104" s="66"/>
      <c r="W104" s="66"/>
      <c r="X104" s="66">
        <v>8</v>
      </c>
      <c r="Y104" s="66"/>
      <c r="Z104" s="66"/>
      <c r="AA104" s="66"/>
      <c r="AB104" s="66"/>
      <c r="AC104" s="67"/>
      <c r="AD104" s="67"/>
      <c r="AE104" s="66"/>
      <c r="AF104" s="67"/>
      <c r="AG104" s="67"/>
      <c r="AH104" s="67"/>
      <c r="AI104" s="67"/>
      <c r="AJ104" s="67"/>
      <c r="AK104" s="67"/>
      <c r="AL104" s="67"/>
      <c r="AM104" s="67"/>
      <c r="AN104" s="67"/>
      <c r="AO104" s="67"/>
      <c r="AP104" s="67"/>
      <c r="AQ104" s="67"/>
      <c r="AR104" s="67"/>
      <c r="AS104" s="67"/>
      <c r="AT104" s="67"/>
      <c r="AU104" s="67"/>
      <c r="AV104" s="67"/>
      <c r="AW104" s="67"/>
      <c r="AX104" s="67"/>
      <c r="AY104" s="67"/>
      <c r="AZ104" s="67"/>
      <c r="BA104" s="67"/>
      <c r="BB104" s="67"/>
      <c r="BC104" s="67"/>
      <c r="BD104" s="67"/>
      <c r="BE104" s="90">
        <v>1</v>
      </c>
      <c r="BF104" s="66" t="s">
        <v>88</v>
      </c>
      <c r="BG104" s="68"/>
      <c r="BH104" s="68"/>
      <c r="BI104" s="68"/>
      <c r="BJ104" s="69"/>
    </row>
    <row r="105" spans="1:62" s="10" customFormat="1" ht="12" customHeight="1">
      <c r="BE105" s="3"/>
      <c r="BF105" s="3"/>
      <c r="BG105" s="3"/>
      <c r="BH105" s="3"/>
      <c r="BI105" s="3"/>
      <c r="BJ105" s="3"/>
    </row>
    <row r="106" spans="1:62" s="10" customFormat="1">
      <c r="BE106" s="3"/>
      <c r="BF106" s="3"/>
      <c r="BG106" s="3"/>
      <c r="BH106" s="3"/>
      <c r="BI106" s="3"/>
      <c r="BJ106" s="3"/>
    </row>
    <row r="107" spans="1:62" s="6" customFormat="1">
      <c r="BE107" s="3"/>
      <c r="BF107" s="3"/>
      <c r="BG107" s="3"/>
      <c r="BH107" s="3"/>
      <c r="BI107" s="3"/>
      <c r="BJ107" s="3"/>
    </row>
    <row r="108" spans="1:62" s="6" customFormat="1">
      <c r="BE108" s="3"/>
      <c r="BF108" s="3"/>
      <c r="BG108" s="3"/>
      <c r="BH108" s="3"/>
      <c r="BI108" s="3"/>
      <c r="BJ108" s="3"/>
    </row>
    <row r="109" spans="1:62" s="6" customFormat="1">
      <c r="BE109" s="3"/>
      <c r="BF109" s="3"/>
      <c r="BG109" s="3"/>
      <c r="BH109" s="3"/>
      <c r="BI109" s="3"/>
      <c r="BJ109" s="3"/>
    </row>
    <row r="110" spans="1:62" s="6" customFormat="1">
      <c r="BE110" s="3"/>
      <c r="BF110" s="3"/>
      <c r="BG110" s="3"/>
      <c r="BH110" s="3"/>
      <c r="BI110" s="3"/>
      <c r="BJ110" s="3"/>
    </row>
    <row r="111" spans="1:62" s="6" customFormat="1">
      <c r="BE111" s="3"/>
      <c r="BF111" s="3"/>
      <c r="BG111" s="3"/>
      <c r="BH111" s="3"/>
      <c r="BI111" s="3"/>
      <c r="BJ111" s="3"/>
    </row>
    <row r="112" spans="1:62" s="6" customFormat="1">
      <c r="BE112" s="3"/>
      <c r="BF112" s="3"/>
      <c r="BG112" s="3"/>
      <c r="BH112" s="3"/>
      <c r="BI112" s="3"/>
      <c r="BJ112" s="3"/>
    </row>
    <row r="113" spans="57:62" s="6" customFormat="1">
      <c r="BE113" s="3"/>
      <c r="BF113" s="3"/>
      <c r="BG113" s="3"/>
      <c r="BH113" s="3"/>
      <c r="BI113" s="3"/>
      <c r="BJ113" s="3"/>
    </row>
    <row r="114" spans="57:62" s="6" customFormat="1">
      <c r="BE114" s="3"/>
      <c r="BF114" s="3"/>
      <c r="BG114" s="3"/>
      <c r="BH114" s="3"/>
      <c r="BI114" s="3"/>
      <c r="BJ114" s="3"/>
    </row>
    <row r="115" spans="57:62" s="6" customFormat="1">
      <c r="BE115" s="3"/>
      <c r="BF115" s="3"/>
      <c r="BG115" s="3"/>
      <c r="BH115" s="3"/>
      <c r="BI115" s="3"/>
      <c r="BJ115" s="3"/>
    </row>
    <row r="116" spans="57:62" s="6" customFormat="1">
      <c r="BE116" s="3"/>
      <c r="BF116" s="3"/>
      <c r="BG116" s="3"/>
      <c r="BH116" s="3"/>
      <c r="BI116" s="3"/>
      <c r="BJ116" s="3"/>
    </row>
    <row r="117" spans="57:62" s="6" customFormat="1">
      <c r="BE117" s="3"/>
      <c r="BF117" s="3"/>
      <c r="BG117" s="3"/>
      <c r="BH117" s="3"/>
      <c r="BI117" s="3"/>
      <c r="BJ117" s="3"/>
    </row>
    <row r="118" spans="57:62" s="6" customFormat="1">
      <c r="BE118" s="3"/>
      <c r="BF118" s="3"/>
      <c r="BG118" s="3"/>
      <c r="BH118" s="3"/>
      <c r="BI118" s="3"/>
      <c r="BJ118" s="3"/>
    </row>
    <row r="119" spans="57:62" s="6" customFormat="1">
      <c r="BE119" s="3"/>
      <c r="BF119" s="3"/>
      <c r="BG119" s="3"/>
      <c r="BH119" s="3"/>
      <c r="BI119" s="3"/>
      <c r="BJ119" s="3"/>
    </row>
    <row r="120" spans="57:62" s="6" customFormat="1">
      <c r="BE120" s="3"/>
      <c r="BF120" s="3"/>
      <c r="BG120" s="3"/>
      <c r="BH120" s="3"/>
      <c r="BI120" s="3"/>
      <c r="BJ120" s="3"/>
    </row>
    <row r="121" spans="57:62" s="6" customFormat="1">
      <c r="BE121" s="3"/>
      <c r="BF121" s="3"/>
      <c r="BG121" s="3"/>
      <c r="BH121" s="3"/>
      <c r="BI121" s="3"/>
      <c r="BJ121" s="3"/>
    </row>
    <row r="122" spans="57:62" s="6" customFormat="1">
      <c r="BE122" s="3"/>
      <c r="BF122" s="3"/>
      <c r="BG122" s="3"/>
      <c r="BH122" s="3"/>
      <c r="BI122" s="3"/>
      <c r="BJ122" s="3"/>
    </row>
    <row r="123" spans="57:62" s="6" customFormat="1">
      <c r="BE123" s="3"/>
      <c r="BF123" s="3"/>
      <c r="BG123" s="3"/>
      <c r="BH123" s="3"/>
      <c r="BI123" s="3"/>
      <c r="BJ123" s="3"/>
    </row>
    <row r="124" spans="57:62" s="6" customFormat="1">
      <c r="BE124" s="3"/>
      <c r="BF124" s="3"/>
      <c r="BG124" s="3"/>
      <c r="BH124" s="3"/>
      <c r="BI124" s="3"/>
      <c r="BJ124" s="3"/>
    </row>
    <row r="125" spans="57:62" s="6" customFormat="1">
      <c r="BE125" s="3"/>
      <c r="BF125" s="3"/>
      <c r="BG125" s="3"/>
      <c r="BH125" s="3"/>
      <c r="BI125" s="3"/>
      <c r="BJ125" s="3"/>
    </row>
    <row r="126" spans="57:62" s="6" customFormat="1">
      <c r="BE126" s="3"/>
      <c r="BF126" s="3"/>
      <c r="BG126" s="3"/>
      <c r="BH126" s="3"/>
      <c r="BI126" s="3"/>
      <c r="BJ126" s="3"/>
    </row>
    <row r="127" spans="57:62" s="6" customFormat="1">
      <c r="BE127" s="3"/>
      <c r="BF127" s="3"/>
      <c r="BG127" s="3"/>
      <c r="BH127" s="3"/>
      <c r="BI127" s="3"/>
      <c r="BJ127" s="3"/>
    </row>
    <row r="128" spans="57:62" s="6" customFormat="1">
      <c r="BE128" s="3"/>
      <c r="BF128" s="3"/>
      <c r="BG128" s="3"/>
      <c r="BH128" s="3"/>
      <c r="BI128" s="3"/>
      <c r="BJ128" s="3"/>
    </row>
    <row r="129" spans="57:62" s="6" customFormat="1">
      <c r="BE129" s="3"/>
      <c r="BF129" s="3"/>
      <c r="BG129" s="3"/>
      <c r="BH129" s="3"/>
      <c r="BI129" s="3"/>
      <c r="BJ129" s="3"/>
    </row>
    <row r="130" spans="57:62" s="6" customFormat="1">
      <c r="BE130" s="3"/>
      <c r="BF130" s="3"/>
      <c r="BG130" s="3"/>
      <c r="BH130" s="3"/>
      <c r="BI130" s="3"/>
      <c r="BJ130" s="3"/>
    </row>
    <row r="131" spans="57:62" s="6" customFormat="1">
      <c r="BE131" s="3"/>
      <c r="BF131" s="3"/>
      <c r="BG131" s="3"/>
      <c r="BH131" s="3"/>
      <c r="BI131" s="3"/>
      <c r="BJ131" s="3"/>
    </row>
    <row r="132" spans="57:62" s="6" customFormat="1">
      <c r="BE132" s="3"/>
      <c r="BF132" s="3"/>
      <c r="BG132" s="3"/>
      <c r="BH132" s="3"/>
      <c r="BI132" s="3"/>
      <c r="BJ132" s="3"/>
    </row>
    <row r="133" spans="57:62" s="6" customFormat="1">
      <c r="BE133" s="3"/>
      <c r="BF133" s="3"/>
      <c r="BG133" s="3"/>
      <c r="BH133" s="3"/>
      <c r="BI133" s="3"/>
      <c r="BJ133" s="3"/>
    </row>
    <row r="134" spans="57:62" s="6" customFormat="1">
      <c r="BE134" s="3"/>
      <c r="BF134" s="3"/>
      <c r="BG134" s="3"/>
      <c r="BH134" s="3"/>
      <c r="BI134" s="3"/>
      <c r="BJ134" s="3"/>
    </row>
    <row r="135" spans="57:62" s="6" customFormat="1">
      <c r="BE135" s="3"/>
      <c r="BF135" s="3"/>
      <c r="BG135" s="3"/>
      <c r="BH135" s="3"/>
      <c r="BI135" s="3"/>
      <c r="BJ135" s="3"/>
    </row>
    <row r="136" spans="57:62" s="6" customFormat="1">
      <c r="BE136" s="3"/>
      <c r="BF136" s="3"/>
      <c r="BG136" s="3"/>
      <c r="BH136" s="3"/>
      <c r="BI136" s="3"/>
      <c r="BJ136" s="3"/>
    </row>
    <row r="137" spans="57:62" s="6" customFormat="1">
      <c r="BE137" s="3"/>
      <c r="BF137" s="3"/>
      <c r="BG137" s="3"/>
      <c r="BH137" s="3"/>
      <c r="BI137" s="3"/>
      <c r="BJ137" s="3"/>
    </row>
    <row r="138" spans="57:62" s="6" customFormat="1">
      <c r="BE138" s="3"/>
      <c r="BF138" s="3"/>
      <c r="BG138" s="3"/>
      <c r="BH138" s="3"/>
      <c r="BI138" s="3"/>
      <c r="BJ138" s="3"/>
    </row>
    <row r="139" spans="57:62" s="6" customFormat="1">
      <c r="BE139" s="3"/>
      <c r="BF139" s="3"/>
      <c r="BG139" s="3"/>
      <c r="BH139" s="3"/>
      <c r="BI139" s="3"/>
      <c r="BJ139" s="3"/>
    </row>
    <row r="140" spans="57:62" s="6" customFormat="1">
      <c r="BE140" s="3"/>
      <c r="BF140" s="3"/>
      <c r="BG140" s="3"/>
      <c r="BH140" s="3"/>
      <c r="BI140" s="3"/>
      <c r="BJ140" s="3"/>
    </row>
    <row r="141" spans="57:62" s="6" customFormat="1">
      <c r="BE141" s="3"/>
      <c r="BF141" s="3"/>
      <c r="BG141" s="3"/>
      <c r="BH141" s="3"/>
      <c r="BI141" s="3"/>
      <c r="BJ141" s="3"/>
    </row>
    <row r="142" spans="57:62" s="6" customFormat="1">
      <c r="BE142" s="3"/>
      <c r="BF142" s="3"/>
      <c r="BG142" s="3"/>
      <c r="BH142" s="3"/>
      <c r="BI142" s="3"/>
      <c r="BJ142" s="3"/>
    </row>
    <row r="143" spans="57:62" s="6" customFormat="1">
      <c r="BE143" s="3"/>
      <c r="BF143" s="3"/>
      <c r="BG143" s="3"/>
      <c r="BH143" s="3"/>
      <c r="BI143" s="3"/>
      <c r="BJ143" s="3"/>
    </row>
    <row r="144" spans="57:62" s="6" customFormat="1">
      <c r="BE144" s="3"/>
      <c r="BF144" s="3"/>
      <c r="BG144" s="3"/>
      <c r="BH144" s="3"/>
      <c r="BI144" s="3"/>
      <c r="BJ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row r="209" spans="3:8">
      <c r="C209" s="3"/>
      <c r="D209" s="3"/>
      <c r="E209" s="3"/>
      <c r="F209" s="3"/>
      <c r="G209" s="3"/>
      <c r="H209" s="3"/>
    </row>
    <row r="210" spans="3:8">
      <c r="C210" s="3"/>
      <c r="D210" s="3"/>
      <c r="E210" s="3"/>
      <c r="F210" s="3"/>
      <c r="G210" s="3"/>
      <c r="H210" s="3"/>
    </row>
    <row r="211" spans="3:8">
      <c r="C211" s="3"/>
      <c r="D211" s="3"/>
      <c r="E211" s="3"/>
      <c r="F211" s="3"/>
      <c r="G211" s="3"/>
      <c r="H211" s="3"/>
    </row>
    <row r="212" spans="3:8">
      <c r="C212" s="3"/>
      <c r="D212" s="3"/>
      <c r="E212" s="3"/>
      <c r="F212" s="3"/>
      <c r="G212" s="3"/>
      <c r="H212" s="3"/>
    </row>
    <row r="213" spans="3:8">
      <c r="C213" s="3"/>
      <c r="D213" s="3"/>
      <c r="E213" s="3"/>
      <c r="F213" s="3"/>
      <c r="G213" s="3"/>
      <c r="H213" s="3"/>
    </row>
    <row r="214" spans="3:8">
      <c r="C214" s="3"/>
      <c r="D214" s="3"/>
      <c r="E214" s="3"/>
      <c r="F214" s="3"/>
      <c r="G214" s="3"/>
      <c r="H214" s="3"/>
    </row>
    <row r="215" spans="3:8">
      <c r="C215" s="3"/>
      <c r="D215" s="3"/>
      <c r="E215" s="3"/>
      <c r="F215" s="3"/>
      <c r="G215" s="3"/>
      <c r="H215" s="3"/>
    </row>
    <row r="216" spans="3:8">
      <c r="C216" s="3"/>
      <c r="D216" s="3"/>
      <c r="E216" s="3"/>
      <c r="F216" s="3"/>
      <c r="G216" s="3"/>
      <c r="H216" s="3"/>
    </row>
    <row r="217" spans="3:8">
      <c r="C217" s="3"/>
      <c r="D217" s="3"/>
      <c r="E217" s="3"/>
      <c r="F217" s="3"/>
      <c r="G217" s="3"/>
      <c r="H217" s="3"/>
    </row>
    <row r="218" spans="3:8">
      <c r="C218" s="3"/>
      <c r="D218" s="3"/>
      <c r="E218" s="3"/>
      <c r="F218" s="3"/>
      <c r="G218" s="3"/>
      <c r="H218" s="3"/>
    </row>
    <row r="219" spans="3:8">
      <c r="C219" s="3"/>
      <c r="D219" s="3"/>
      <c r="E219" s="3"/>
      <c r="F219" s="3"/>
      <c r="G219" s="3"/>
      <c r="H219" s="3"/>
    </row>
    <row r="220" spans="3:8">
      <c r="C220" s="3"/>
      <c r="D220" s="3"/>
      <c r="E220" s="3"/>
      <c r="F220" s="3"/>
      <c r="G220" s="3"/>
      <c r="H220" s="3"/>
    </row>
    <row r="221" spans="3:8">
      <c r="C221" s="3"/>
      <c r="D221" s="3"/>
      <c r="E221" s="3"/>
      <c r="F221" s="3"/>
      <c r="G221" s="3"/>
      <c r="H221" s="3"/>
    </row>
    <row r="222" spans="3:8">
      <c r="C222" s="3"/>
      <c r="D222" s="3"/>
      <c r="E222" s="3"/>
      <c r="F222" s="3"/>
      <c r="G222" s="3"/>
      <c r="H222" s="3"/>
    </row>
    <row r="223" spans="3:8">
      <c r="C223" s="3"/>
      <c r="D223" s="3"/>
      <c r="E223" s="3"/>
      <c r="F223" s="3"/>
      <c r="G223" s="3"/>
      <c r="H223" s="3"/>
    </row>
    <row r="224" spans="3:8">
      <c r="C224" s="3"/>
      <c r="D224" s="3"/>
      <c r="E224" s="3"/>
      <c r="F224" s="3"/>
      <c r="G224" s="3"/>
      <c r="H224" s="3"/>
    </row>
    <row r="225" spans="3:8">
      <c r="C225" s="3"/>
      <c r="D225" s="3"/>
      <c r="E225" s="3"/>
      <c r="F225" s="3"/>
      <c r="G225" s="3"/>
      <c r="H225" s="3"/>
    </row>
    <row r="226" spans="3:8">
      <c r="C226" s="3"/>
      <c r="D226" s="3"/>
      <c r="E226" s="3"/>
      <c r="F226" s="3"/>
      <c r="G226" s="3"/>
      <c r="H226" s="3"/>
    </row>
    <row r="227" spans="3:8">
      <c r="C227" s="3"/>
      <c r="D227" s="3"/>
      <c r="E227" s="3"/>
      <c r="F227" s="3"/>
      <c r="G227" s="3"/>
      <c r="H227" s="3"/>
    </row>
    <row r="228" spans="3:8">
      <c r="C228" s="3"/>
      <c r="D228" s="3"/>
      <c r="E228" s="3"/>
      <c r="F228" s="3"/>
      <c r="G228" s="3"/>
      <c r="H228" s="3"/>
    </row>
    <row r="229" spans="3:8">
      <c r="C229" s="3"/>
      <c r="D229" s="3"/>
      <c r="E229" s="3"/>
      <c r="F229" s="3"/>
      <c r="G229" s="3"/>
      <c r="H229" s="3"/>
    </row>
    <row r="230" spans="3:8">
      <c r="C230" s="3"/>
      <c r="D230" s="3"/>
      <c r="E230" s="3"/>
      <c r="F230" s="3"/>
      <c r="G230" s="3"/>
      <c r="H230" s="3"/>
    </row>
    <row r="231" spans="3:8">
      <c r="C231" s="3"/>
      <c r="D231" s="3"/>
      <c r="E231" s="3"/>
      <c r="F231" s="3"/>
      <c r="G231" s="3"/>
      <c r="H231" s="3"/>
    </row>
    <row r="232" spans="3:8">
      <c r="C232" s="3"/>
      <c r="D232" s="3"/>
      <c r="E232" s="3"/>
      <c r="F232" s="3"/>
      <c r="G232" s="3"/>
      <c r="H232" s="3"/>
    </row>
    <row r="233" spans="3:8">
      <c r="C233" s="3"/>
      <c r="D233" s="3"/>
      <c r="E233" s="3"/>
      <c r="F233" s="3"/>
      <c r="G233" s="3"/>
      <c r="H233" s="3"/>
    </row>
    <row r="234" spans="3:8">
      <c r="C234" s="3"/>
      <c r="D234" s="3"/>
      <c r="E234" s="3"/>
      <c r="F234" s="3"/>
      <c r="G234" s="3"/>
      <c r="H234" s="3"/>
    </row>
    <row r="235" spans="3:8">
      <c r="C235" s="3"/>
      <c r="D235" s="3"/>
      <c r="E235" s="3"/>
      <c r="F235" s="3"/>
      <c r="G235" s="3"/>
      <c r="H235" s="3"/>
    </row>
    <row r="236" spans="3:8">
      <c r="C236" s="3"/>
      <c r="D236" s="3"/>
      <c r="E236" s="3"/>
      <c r="F236" s="3"/>
      <c r="G236" s="3"/>
      <c r="H236" s="3"/>
    </row>
    <row r="237" spans="3:8">
      <c r="C237" s="3"/>
      <c r="D237" s="3"/>
      <c r="E237" s="3"/>
      <c r="F237" s="3"/>
      <c r="G237" s="3"/>
      <c r="H237" s="3"/>
    </row>
    <row r="238" spans="3:8">
      <c r="C238" s="3"/>
      <c r="D238" s="3"/>
      <c r="E238" s="3"/>
      <c r="F238" s="3"/>
      <c r="G238" s="3"/>
      <c r="H238" s="3"/>
    </row>
    <row r="239" spans="3:8">
      <c r="C239" s="3"/>
      <c r="D239" s="3"/>
      <c r="E239" s="3"/>
      <c r="F239" s="3"/>
      <c r="G239" s="3"/>
      <c r="H239" s="3"/>
    </row>
    <row r="240" spans="3:8">
      <c r="C240" s="3"/>
      <c r="D240" s="3"/>
      <c r="E240" s="3"/>
      <c r="F240" s="3"/>
      <c r="G240" s="3"/>
      <c r="H240" s="3"/>
    </row>
    <row r="241" spans="3:8">
      <c r="C241" s="3"/>
      <c r="D241" s="3"/>
      <c r="E241" s="3"/>
      <c r="F241" s="3"/>
      <c r="G241" s="3"/>
      <c r="H241" s="3"/>
    </row>
    <row r="242" spans="3:8">
      <c r="C242" s="3"/>
      <c r="D242" s="3"/>
      <c r="E242" s="3"/>
      <c r="F242" s="3"/>
      <c r="G242" s="3"/>
      <c r="H242" s="3"/>
    </row>
    <row r="243" spans="3:8">
      <c r="C243" s="3"/>
      <c r="D243" s="3"/>
      <c r="E243" s="3"/>
      <c r="F243" s="3"/>
      <c r="G243" s="3"/>
      <c r="H243" s="3"/>
    </row>
  </sheetData>
  <autoFilter ref="A6:BJ104" xr:uid="{082382FA-6FBB-4FA2-B7BB-F93B30A3E6E8}"/>
  <mergeCells count="4">
    <mergeCell ref="A4:B4"/>
    <mergeCell ref="A3:E3"/>
    <mergeCell ref="C4:D4"/>
    <mergeCell ref="F3:F6"/>
  </mergeCells>
  <phoneticPr fontId="1"/>
  <pageMargins left="0.70866141732283472" right="0.70866141732283472" top="0.74803149606299213" bottom="0.74803149606299213" header="0.31496062992125984" footer="0.31496062992125984"/>
  <pageSetup paperSize="8" scale="31" pageOrder="overThenDown" orientation="landscape" r:id="rId1"/>
  <rowBreaks count="1" manualBreakCount="1">
    <brk id="104" max="6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I218"/>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customWidth="1"/>
    <col min="7" max="8" width="26.36328125" style="10" customWidth="1"/>
    <col min="9" max="29" width="8.36328125" style="3" customWidth="1"/>
    <col min="30" max="35" width="5.36328125" style="3" customWidth="1"/>
    <col min="36" max="36" width="2.1796875" style="3" customWidth="1"/>
    <col min="37" max="243" width="8.7265625" style="3"/>
    <col min="244" max="245" width="4.36328125" style="3" customWidth="1"/>
    <col min="246" max="246" width="8" style="3" customWidth="1"/>
    <col min="247" max="247" width="9.6328125" style="3" customWidth="1"/>
    <col min="248" max="248" width="20.6328125" style="3" customWidth="1"/>
    <col min="249" max="249" width="6.453125" style="3" customWidth="1"/>
    <col min="250" max="253" width="7.6328125" style="3" bestFit="1" customWidth="1"/>
    <col min="254" max="256" width="9.90625" style="3" bestFit="1" customWidth="1"/>
    <col min="257" max="260" width="7.6328125" style="3" bestFit="1" customWidth="1"/>
    <col min="261" max="266" width="4.36328125" style="3" customWidth="1"/>
    <col min="267" max="267" width="20.6328125" style="3" customWidth="1"/>
    <col min="268" max="499" width="8.7265625" style="3"/>
    <col min="500" max="501" width="4.36328125" style="3" customWidth="1"/>
    <col min="502" max="502" width="8" style="3" customWidth="1"/>
    <col min="503" max="503" width="9.6328125" style="3" customWidth="1"/>
    <col min="504" max="504" width="20.6328125" style="3" customWidth="1"/>
    <col min="505" max="505" width="6.453125" style="3" customWidth="1"/>
    <col min="506" max="509" width="7.6328125" style="3" bestFit="1" customWidth="1"/>
    <col min="510" max="512" width="9.90625" style="3" bestFit="1" customWidth="1"/>
    <col min="513" max="516" width="7.6328125" style="3" bestFit="1" customWidth="1"/>
    <col min="517" max="522" width="4.36328125" style="3" customWidth="1"/>
    <col min="523" max="523" width="20.6328125" style="3" customWidth="1"/>
    <col min="524" max="755" width="8.7265625" style="3"/>
    <col min="756" max="757" width="4.36328125" style="3" customWidth="1"/>
    <col min="758" max="758" width="8" style="3" customWidth="1"/>
    <col min="759" max="759" width="9.6328125" style="3" customWidth="1"/>
    <col min="760" max="760" width="20.6328125" style="3" customWidth="1"/>
    <col min="761" max="761" width="6.453125" style="3" customWidth="1"/>
    <col min="762" max="765" width="7.6328125" style="3" bestFit="1" customWidth="1"/>
    <col min="766" max="768" width="9.90625" style="3" bestFit="1" customWidth="1"/>
    <col min="769" max="772" width="7.6328125" style="3" bestFit="1" customWidth="1"/>
    <col min="773" max="778" width="4.36328125" style="3" customWidth="1"/>
    <col min="779" max="779" width="20.6328125" style="3" customWidth="1"/>
    <col min="780" max="1011" width="8.7265625" style="3"/>
    <col min="1012" max="1013" width="4.36328125" style="3" customWidth="1"/>
    <col min="1014" max="1014" width="8" style="3" customWidth="1"/>
    <col min="1015" max="1015" width="9.6328125" style="3" customWidth="1"/>
    <col min="1016" max="1016" width="20.6328125" style="3" customWidth="1"/>
    <col min="1017" max="1017" width="6.453125" style="3" customWidth="1"/>
    <col min="1018" max="1021" width="7.6328125" style="3" bestFit="1" customWidth="1"/>
    <col min="1022" max="1024" width="9.90625" style="3" bestFit="1" customWidth="1"/>
    <col min="1025" max="1028" width="7.6328125" style="3" bestFit="1" customWidth="1"/>
    <col min="1029" max="1034" width="4.36328125" style="3" customWidth="1"/>
    <col min="1035" max="1035" width="20.6328125" style="3" customWidth="1"/>
    <col min="1036" max="1267" width="8.7265625" style="3"/>
    <col min="1268" max="1269" width="4.36328125" style="3" customWidth="1"/>
    <col min="1270" max="1270" width="8" style="3" customWidth="1"/>
    <col min="1271" max="1271" width="9.6328125" style="3" customWidth="1"/>
    <col min="1272" max="1272" width="20.6328125" style="3" customWidth="1"/>
    <col min="1273" max="1273" width="6.453125" style="3" customWidth="1"/>
    <col min="1274" max="1277" width="7.6328125" style="3" bestFit="1" customWidth="1"/>
    <col min="1278" max="1280" width="9.90625" style="3" bestFit="1" customWidth="1"/>
    <col min="1281" max="1284" width="7.6328125" style="3" bestFit="1" customWidth="1"/>
    <col min="1285" max="1290" width="4.36328125" style="3" customWidth="1"/>
    <col min="1291" max="1291" width="20.6328125" style="3" customWidth="1"/>
    <col min="1292" max="1523" width="8.7265625" style="3"/>
    <col min="1524" max="1525" width="4.36328125" style="3" customWidth="1"/>
    <col min="1526" max="1526" width="8" style="3" customWidth="1"/>
    <col min="1527" max="1527" width="9.6328125" style="3" customWidth="1"/>
    <col min="1528" max="1528" width="20.6328125" style="3" customWidth="1"/>
    <col min="1529" max="1529" width="6.453125" style="3" customWidth="1"/>
    <col min="1530" max="1533" width="7.6328125" style="3" bestFit="1" customWidth="1"/>
    <col min="1534" max="1536" width="9.90625" style="3" bestFit="1" customWidth="1"/>
    <col min="1537" max="1540" width="7.6328125" style="3" bestFit="1" customWidth="1"/>
    <col min="1541" max="1546" width="4.36328125" style="3" customWidth="1"/>
    <col min="1547" max="1547" width="20.6328125" style="3" customWidth="1"/>
    <col min="1548" max="1779" width="8.7265625" style="3"/>
    <col min="1780" max="1781" width="4.36328125" style="3" customWidth="1"/>
    <col min="1782" max="1782" width="8" style="3" customWidth="1"/>
    <col min="1783" max="1783" width="9.6328125" style="3" customWidth="1"/>
    <col min="1784" max="1784" width="20.6328125" style="3" customWidth="1"/>
    <col min="1785" max="1785" width="6.453125" style="3" customWidth="1"/>
    <col min="1786" max="1789" width="7.6328125" style="3" bestFit="1" customWidth="1"/>
    <col min="1790" max="1792" width="9.90625" style="3" bestFit="1" customWidth="1"/>
    <col min="1793" max="1796" width="7.6328125" style="3" bestFit="1" customWidth="1"/>
    <col min="1797" max="1802" width="4.36328125" style="3" customWidth="1"/>
    <col min="1803" max="1803" width="20.6328125" style="3" customWidth="1"/>
    <col min="1804" max="2035" width="8.7265625" style="3"/>
    <col min="2036" max="2037" width="4.36328125" style="3" customWidth="1"/>
    <col min="2038" max="2038" width="8" style="3" customWidth="1"/>
    <col min="2039" max="2039" width="9.6328125" style="3" customWidth="1"/>
    <col min="2040" max="2040" width="20.6328125" style="3" customWidth="1"/>
    <col min="2041" max="2041" width="6.453125" style="3" customWidth="1"/>
    <col min="2042" max="2045" width="7.6328125" style="3" bestFit="1" customWidth="1"/>
    <col min="2046" max="2048" width="9.90625" style="3" bestFit="1" customWidth="1"/>
    <col min="2049" max="2052" width="7.6328125" style="3" bestFit="1" customWidth="1"/>
    <col min="2053" max="2058" width="4.36328125" style="3" customWidth="1"/>
    <col min="2059" max="2059" width="20.6328125" style="3" customWidth="1"/>
    <col min="2060" max="2291" width="8.7265625" style="3"/>
    <col min="2292" max="2293" width="4.36328125" style="3" customWidth="1"/>
    <col min="2294" max="2294" width="8" style="3" customWidth="1"/>
    <col min="2295" max="2295" width="9.6328125" style="3" customWidth="1"/>
    <col min="2296" max="2296" width="20.6328125" style="3" customWidth="1"/>
    <col min="2297" max="2297" width="6.453125" style="3" customWidth="1"/>
    <col min="2298" max="2301" width="7.6328125" style="3" bestFit="1" customWidth="1"/>
    <col min="2302" max="2304" width="9.90625" style="3" bestFit="1" customWidth="1"/>
    <col min="2305" max="2308" width="7.6328125" style="3" bestFit="1" customWidth="1"/>
    <col min="2309" max="2314" width="4.36328125" style="3" customWidth="1"/>
    <col min="2315" max="2315" width="20.6328125" style="3" customWidth="1"/>
    <col min="2316" max="2547" width="8.7265625" style="3"/>
    <col min="2548" max="2549" width="4.36328125" style="3" customWidth="1"/>
    <col min="2550" max="2550" width="8" style="3" customWidth="1"/>
    <col min="2551" max="2551" width="9.6328125" style="3" customWidth="1"/>
    <col min="2552" max="2552" width="20.6328125" style="3" customWidth="1"/>
    <col min="2553" max="2553" width="6.453125" style="3" customWidth="1"/>
    <col min="2554" max="2557" width="7.6328125" style="3" bestFit="1" customWidth="1"/>
    <col min="2558" max="2560" width="9.90625" style="3" bestFit="1" customWidth="1"/>
    <col min="2561" max="2564" width="7.6328125" style="3" bestFit="1" customWidth="1"/>
    <col min="2565" max="2570" width="4.36328125" style="3" customWidth="1"/>
    <col min="2571" max="2571" width="20.6328125" style="3" customWidth="1"/>
    <col min="2572" max="2803" width="8.7265625" style="3"/>
    <col min="2804" max="2805" width="4.36328125" style="3" customWidth="1"/>
    <col min="2806" max="2806" width="8" style="3" customWidth="1"/>
    <col min="2807" max="2807" width="9.6328125" style="3" customWidth="1"/>
    <col min="2808" max="2808" width="20.6328125" style="3" customWidth="1"/>
    <col min="2809" max="2809" width="6.453125" style="3" customWidth="1"/>
    <col min="2810" max="2813" width="7.6328125" style="3" bestFit="1" customWidth="1"/>
    <col min="2814" max="2816" width="9.90625" style="3" bestFit="1" customWidth="1"/>
    <col min="2817" max="2820" width="7.6328125" style="3" bestFit="1" customWidth="1"/>
    <col min="2821" max="2826" width="4.36328125" style="3" customWidth="1"/>
    <col min="2827" max="2827" width="20.6328125" style="3" customWidth="1"/>
    <col min="2828" max="3059" width="8.7265625" style="3"/>
    <col min="3060" max="3061" width="4.36328125" style="3" customWidth="1"/>
    <col min="3062" max="3062" width="8" style="3" customWidth="1"/>
    <col min="3063" max="3063" width="9.6328125" style="3" customWidth="1"/>
    <col min="3064" max="3064" width="20.6328125" style="3" customWidth="1"/>
    <col min="3065" max="3065" width="6.453125" style="3" customWidth="1"/>
    <col min="3066" max="3069" width="7.6328125" style="3" bestFit="1" customWidth="1"/>
    <col min="3070" max="3072" width="9.90625" style="3" bestFit="1" customWidth="1"/>
    <col min="3073" max="3076" width="7.6328125" style="3" bestFit="1" customWidth="1"/>
    <col min="3077" max="3082" width="4.36328125" style="3" customWidth="1"/>
    <col min="3083" max="3083" width="20.6328125" style="3" customWidth="1"/>
    <col min="3084" max="3315" width="8.7265625" style="3"/>
    <col min="3316" max="3317" width="4.36328125" style="3" customWidth="1"/>
    <col min="3318" max="3318" width="8" style="3" customWidth="1"/>
    <col min="3319" max="3319" width="9.6328125" style="3" customWidth="1"/>
    <col min="3320" max="3320" width="20.6328125" style="3" customWidth="1"/>
    <col min="3321" max="3321" width="6.453125" style="3" customWidth="1"/>
    <col min="3322" max="3325" width="7.6328125" style="3" bestFit="1" customWidth="1"/>
    <col min="3326" max="3328" width="9.90625" style="3" bestFit="1" customWidth="1"/>
    <col min="3329" max="3332" width="7.6328125" style="3" bestFit="1" customWidth="1"/>
    <col min="3333" max="3338" width="4.36328125" style="3" customWidth="1"/>
    <col min="3339" max="3339" width="20.6328125" style="3" customWidth="1"/>
    <col min="3340" max="3571" width="8.7265625" style="3"/>
    <col min="3572" max="3573" width="4.36328125" style="3" customWidth="1"/>
    <col min="3574" max="3574" width="8" style="3" customWidth="1"/>
    <col min="3575" max="3575" width="9.6328125" style="3" customWidth="1"/>
    <col min="3576" max="3576" width="20.6328125" style="3" customWidth="1"/>
    <col min="3577" max="3577" width="6.453125" style="3" customWidth="1"/>
    <col min="3578" max="3581" width="7.6328125" style="3" bestFit="1" customWidth="1"/>
    <col min="3582" max="3584" width="9.90625" style="3" bestFit="1" customWidth="1"/>
    <col min="3585" max="3588" width="7.6328125" style="3" bestFit="1" customWidth="1"/>
    <col min="3589" max="3594" width="4.36328125" style="3" customWidth="1"/>
    <col min="3595" max="3595" width="20.6328125" style="3" customWidth="1"/>
    <col min="3596" max="3827" width="8.7265625" style="3"/>
    <col min="3828" max="3829" width="4.36328125" style="3" customWidth="1"/>
    <col min="3830" max="3830" width="8" style="3" customWidth="1"/>
    <col min="3831" max="3831" width="9.6328125" style="3" customWidth="1"/>
    <col min="3832" max="3832" width="20.6328125" style="3" customWidth="1"/>
    <col min="3833" max="3833" width="6.453125" style="3" customWidth="1"/>
    <col min="3834" max="3837" width="7.6328125" style="3" bestFit="1" customWidth="1"/>
    <col min="3838" max="3840" width="9.90625" style="3" bestFit="1" customWidth="1"/>
    <col min="3841" max="3844" width="7.6328125" style="3" bestFit="1" customWidth="1"/>
    <col min="3845" max="3850" width="4.36328125" style="3" customWidth="1"/>
    <col min="3851" max="3851" width="20.6328125" style="3" customWidth="1"/>
    <col min="3852" max="4083" width="8.7265625" style="3"/>
    <col min="4084" max="4085" width="4.36328125" style="3" customWidth="1"/>
    <col min="4086" max="4086" width="8" style="3" customWidth="1"/>
    <col min="4087" max="4087" width="9.6328125" style="3" customWidth="1"/>
    <col min="4088" max="4088" width="20.6328125" style="3" customWidth="1"/>
    <col min="4089" max="4089" width="6.453125" style="3" customWidth="1"/>
    <col min="4090" max="4093" width="7.6328125" style="3" bestFit="1" customWidth="1"/>
    <col min="4094" max="4096" width="9.90625" style="3" bestFit="1" customWidth="1"/>
    <col min="4097" max="4100" width="7.6328125" style="3" bestFit="1" customWidth="1"/>
    <col min="4101" max="4106" width="4.36328125" style="3" customWidth="1"/>
    <col min="4107" max="4107" width="20.6328125" style="3" customWidth="1"/>
    <col min="4108" max="4339" width="8.7265625" style="3"/>
    <col min="4340" max="4341" width="4.36328125" style="3" customWidth="1"/>
    <col min="4342" max="4342" width="8" style="3" customWidth="1"/>
    <col min="4343" max="4343" width="9.6328125" style="3" customWidth="1"/>
    <col min="4344" max="4344" width="20.6328125" style="3" customWidth="1"/>
    <col min="4345" max="4345" width="6.453125" style="3" customWidth="1"/>
    <col min="4346" max="4349" width="7.6328125" style="3" bestFit="1" customWidth="1"/>
    <col min="4350" max="4352" width="9.90625" style="3" bestFit="1" customWidth="1"/>
    <col min="4353" max="4356" width="7.6328125" style="3" bestFit="1" customWidth="1"/>
    <col min="4357" max="4362" width="4.36328125" style="3" customWidth="1"/>
    <col min="4363" max="4363" width="20.6328125" style="3" customWidth="1"/>
    <col min="4364" max="4595" width="8.7265625" style="3"/>
    <col min="4596" max="4597" width="4.36328125" style="3" customWidth="1"/>
    <col min="4598" max="4598" width="8" style="3" customWidth="1"/>
    <col min="4599" max="4599" width="9.6328125" style="3" customWidth="1"/>
    <col min="4600" max="4600" width="20.6328125" style="3" customWidth="1"/>
    <col min="4601" max="4601" width="6.453125" style="3" customWidth="1"/>
    <col min="4602" max="4605" width="7.6328125" style="3" bestFit="1" customWidth="1"/>
    <col min="4606" max="4608" width="9.90625" style="3" bestFit="1" customWidth="1"/>
    <col min="4609" max="4612" width="7.6328125" style="3" bestFit="1" customWidth="1"/>
    <col min="4613" max="4618" width="4.36328125" style="3" customWidth="1"/>
    <col min="4619" max="4619" width="20.6328125" style="3" customWidth="1"/>
    <col min="4620" max="4851" width="8.7265625" style="3"/>
    <col min="4852" max="4853" width="4.36328125" style="3" customWidth="1"/>
    <col min="4854" max="4854" width="8" style="3" customWidth="1"/>
    <col min="4855" max="4855" width="9.6328125" style="3" customWidth="1"/>
    <col min="4856" max="4856" width="20.6328125" style="3" customWidth="1"/>
    <col min="4857" max="4857" width="6.453125" style="3" customWidth="1"/>
    <col min="4858" max="4861" width="7.6328125" style="3" bestFit="1" customWidth="1"/>
    <col min="4862" max="4864" width="9.90625" style="3" bestFit="1" customWidth="1"/>
    <col min="4865" max="4868" width="7.6328125" style="3" bestFit="1" customWidth="1"/>
    <col min="4869" max="4874" width="4.36328125" style="3" customWidth="1"/>
    <col min="4875" max="4875" width="20.6328125" style="3" customWidth="1"/>
    <col min="4876" max="5107" width="8.7265625" style="3"/>
    <col min="5108" max="5109" width="4.36328125" style="3" customWidth="1"/>
    <col min="5110" max="5110" width="8" style="3" customWidth="1"/>
    <col min="5111" max="5111" width="9.6328125" style="3" customWidth="1"/>
    <col min="5112" max="5112" width="20.6328125" style="3" customWidth="1"/>
    <col min="5113" max="5113" width="6.453125" style="3" customWidth="1"/>
    <col min="5114" max="5117" width="7.6328125" style="3" bestFit="1" customWidth="1"/>
    <col min="5118" max="5120" width="9.90625" style="3" bestFit="1" customWidth="1"/>
    <col min="5121" max="5124" width="7.6328125" style="3" bestFit="1" customWidth="1"/>
    <col min="5125" max="5130" width="4.36328125" style="3" customWidth="1"/>
    <col min="5131" max="5131" width="20.6328125" style="3" customWidth="1"/>
    <col min="5132" max="5363" width="8.7265625" style="3"/>
    <col min="5364" max="5365" width="4.36328125" style="3" customWidth="1"/>
    <col min="5366" max="5366" width="8" style="3" customWidth="1"/>
    <col min="5367" max="5367" width="9.6328125" style="3" customWidth="1"/>
    <col min="5368" max="5368" width="20.6328125" style="3" customWidth="1"/>
    <col min="5369" max="5369" width="6.453125" style="3" customWidth="1"/>
    <col min="5370" max="5373" width="7.6328125" style="3" bestFit="1" customWidth="1"/>
    <col min="5374" max="5376" width="9.90625" style="3" bestFit="1" customWidth="1"/>
    <col min="5377" max="5380" width="7.6328125" style="3" bestFit="1" customWidth="1"/>
    <col min="5381" max="5386" width="4.36328125" style="3" customWidth="1"/>
    <col min="5387" max="5387" width="20.6328125" style="3" customWidth="1"/>
    <col min="5388" max="5619" width="8.7265625" style="3"/>
    <col min="5620" max="5621" width="4.36328125" style="3" customWidth="1"/>
    <col min="5622" max="5622" width="8" style="3" customWidth="1"/>
    <col min="5623" max="5623" width="9.6328125" style="3" customWidth="1"/>
    <col min="5624" max="5624" width="20.6328125" style="3" customWidth="1"/>
    <col min="5625" max="5625" width="6.453125" style="3" customWidth="1"/>
    <col min="5626" max="5629" width="7.6328125" style="3" bestFit="1" customWidth="1"/>
    <col min="5630" max="5632" width="9.90625" style="3" bestFit="1" customWidth="1"/>
    <col min="5633" max="5636" width="7.6328125" style="3" bestFit="1" customWidth="1"/>
    <col min="5637" max="5642" width="4.36328125" style="3" customWidth="1"/>
    <col min="5643" max="5643" width="20.6328125" style="3" customWidth="1"/>
    <col min="5644" max="5875" width="8.7265625" style="3"/>
    <col min="5876" max="5877" width="4.36328125" style="3" customWidth="1"/>
    <col min="5878" max="5878" width="8" style="3" customWidth="1"/>
    <col min="5879" max="5879" width="9.6328125" style="3" customWidth="1"/>
    <col min="5880" max="5880" width="20.6328125" style="3" customWidth="1"/>
    <col min="5881" max="5881" width="6.453125" style="3" customWidth="1"/>
    <col min="5882" max="5885" width="7.6328125" style="3" bestFit="1" customWidth="1"/>
    <col min="5886" max="5888" width="9.90625" style="3" bestFit="1" customWidth="1"/>
    <col min="5889" max="5892" width="7.6328125" style="3" bestFit="1" customWidth="1"/>
    <col min="5893" max="5898" width="4.36328125" style="3" customWidth="1"/>
    <col min="5899" max="5899" width="20.6328125" style="3" customWidth="1"/>
    <col min="5900" max="6131" width="8.7265625" style="3"/>
    <col min="6132" max="6133" width="4.36328125" style="3" customWidth="1"/>
    <col min="6134" max="6134" width="8" style="3" customWidth="1"/>
    <col min="6135" max="6135" width="9.6328125" style="3" customWidth="1"/>
    <col min="6136" max="6136" width="20.6328125" style="3" customWidth="1"/>
    <col min="6137" max="6137" width="6.453125" style="3" customWidth="1"/>
    <col min="6138" max="6141" width="7.6328125" style="3" bestFit="1" customWidth="1"/>
    <col min="6142" max="6144" width="9.90625" style="3" bestFit="1" customWidth="1"/>
    <col min="6145" max="6148" width="7.6328125" style="3" bestFit="1" customWidth="1"/>
    <col min="6149" max="6154" width="4.36328125" style="3" customWidth="1"/>
    <col min="6155" max="6155" width="20.6328125" style="3" customWidth="1"/>
    <col min="6156" max="6387" width="8.7265625" style="3"/>
    <col min="6388" max="6389" width="4.36328125" style="3" customWidth="1"/>
    <col min="6390" max="6390" width="8" style="3" customWidth="1"/>
    <col min="6391" max="6391" width="9.6328125" style="3" customWidth="1"/>
    <col min="6392" max="6392" width="20.6328125" style="3" customWidth="1"/>
    <col min="6393" max="6393" width="6.453125" style="3" customWidth="1"/>
    <col min="6394" max="6397" width="7.6328125" style="3" bestFit="1" customWidth="1"/>
    <col min="6398" max="6400" width="9.90625" style="3" bestFit="1" customWidth="1"/>
    <col min="6401" max="6404" width="7.6328125" style="3" bestFit="1" customWidth="1"/>
    <col min="6405" max="6410" width="4.36328125" style="3" customWidth="1"/>
    <col min="6411" max="6411" width="20.6328125" style="3" customWidth="1"/>
    <col min="6412" max="6643" width="8.7265625" style="3"/>
    <col min="6644" max="6645" width="4.36328125" style="3" customWidth="1"/>
    <col min="6646" max="6646" width="8" style="3" customWidth="1"/>
    <col min="6647" max="6647" width="9.6328125" style="3" customWidth="1"/>
    <col min="6648" max="6648" width="20.6328125" style="3" customWidth="1"/>
    <col min="6649" max="6649" width="6.453125" style="3" customWidth="1"/>
    <col min="6650" max="6653" width="7.6328125" style="3" bestFit="1" customWidth="1"/>
    <col min="6654" max="6656" width="9.90625" style="3" bestFit="1" customWidth="1"/>
    <col min="6657" max="6660" width="7.6328125" style="3" bestFit="1" customWidth="1"/>
    <col min="6661" max="6666" width="4.36328125" style="3" customWidth="1"/>
    <col min="6667" max="6667" width="20.6328125" style="3" customWidth="1"/>
    <col min="6668" max="6899" width="8.7265625" style="3"/>
    <col min="6900" max="6901" width="4.36328125" style="3" customWidth="1"/>
    <col min="6902" max="6902" width="8" style="3" customWidth="1"/>
    <col min="6903" max="6903" width="9.6328125" style="3" customWidth="1"/>
    <col min="6904" max="6904" width="20.6328125" style="3" customWidth="1"/>
    <col min="6905" max="6905" width="6.453125" style="3" customWidth="1"/>
    <col min="6906" max="6909" width="7.6328125" style="3" bestFit="1" customWidth="1"/>
    <col min="6910" max="6912" width="9.90625" style="3" bestFit="1" customWidth="1"/>
    <col min="6913" max="6916" width="7.6328125" style="3" bestFit="1" customWidth="1"/>
    <col min="6917" max="6922" width="4.36328125" style="3" customWidth="1"/>
    <col min="6923" max="6923" width="20.6328125" style="3" customWidth="1"/>
    <col min="6924" max="7155" width="8.7265625" style="3"/>
    <col min="7156" max="7157" width="4.36328125" style="3" customWidth="1"/>
    <col min="7158" max="7158" width="8" style="3" customWidth="1"/>
    <col min="7159" max="7159" width="9.6328125" style="3" customWidth="1"/>
    <col min="7160" max="7160" width="20.6328125" style="3" customWidth="1"/>
    <col min="7161" max="7161" width="6.453125" style="3" customWidth="1"/>
    <col min="7162" max="7165" width="7.6328125" style="3" bestFit="1" customWidth="1"/>
    <col min="7166" max="7168" width="9.90625" style="3" bestFit="1" customWidth="1"/>
    <col min="7169" max="7172" width="7.6328125" style="3" bestFit="1" customWidth="1"/>
    <col min="7173" max="7178" width="4.36328125" style="3" customWidth="1"/>
    <col min="7179" max="7179" width="20.6328125" style="3" customWidth="1"/>
    <col min="7180" max="7411" width="8.7265625" style="3"/>
    <col min="7412" max="7413" width="4.36328125" style="3" customWidth="1"/>
    <col min="7414" max="7414" width="8" style="3" customWidth="1"/>
    <col min="7415" max="7415" width="9.6328125" style="3" customWidth="1"/>
    <col min="7416" max="7416" width="20.6328125" style="3" customWidth="1"/>
    <col min="7417" max="7417" width="6.453125" style="3" customWidth="1"/>
    <col min="7418" max="7421" width="7.6328125" style="3" bestFit="1" customWidth="1"/>
    <col min="7422" max="7424" width="9.90625" style="3" bestFit="1" customWidth="1"/>
    <col min="7425" max="7428" width="7.6328125" style="3" bestFit="1" customWidth="1"/>
    <col min="7429" max="7434" width="4.36328125" style="3" customWidth="1"/>
    <col min="7435" max="7435" width="20.6328125" style="3" customWidth="1"/>
    <col min="7436" max="7667" width="8.7265625" style="3"/>
    <col min="7668" max="7669" width="4.36328125" style="3" customWidth="1"/>
    <col min="7670" max="7670" width="8" style="3" customWidth="1"/>
    <col min="7671" max="7671" width="9.6328125" style="3" customWidth="1"/>
    <col min="7672" max="7672" width="20.6328125" style="3" customWidth="1"/>
    <col min="7673" max="7673" width="6.453125" style="3" customWidth="1"/>
    <col min="7674" max="7677" width="7.6328125" style="3" bestFit="1" customWidth="1"/>
    <col min="7678" max="7680" width="9.90625" style="3" bestFit="1" customWidth="1"/>
    <col min="7681" max="7684" width="7.6328125" style="3" bestFit="1" customWidth="1"/>
    <col min="7685" max="7690" width="4.36328125" style="3" customWidth="1"/>
    <col min="7691" max="7691" width="20.6328125" style="3" customWidth="1"/>
    <col min="7692" max="7923" width="8.7265625" style="3"/>
    <col min="7924" max="7925" width="4.36328125" style="3" customWidth="1"/>
    <col min="7926" max="7926" width="8" style="3" customWidth="1"/>
    <col min="7927" max="7927" width="9.6328125" style="3" customWidth="1"/>
    <col min="7928" max="7928" width="20.6328125" style="3" customWidth="1"/>
    <col min="7929" max="7929" width="6.453125" style="3" customWidth="1"/>
    <col min="7930" max="7933" width="7.6328125" style="3" bestFit="1" customWidth="1"/>
    <col min="7934" max="7936" width="9.90625" style="3" bestFit="1" customWidth="1"/>
    <col min="7937" max="7940" width="7.6328125" style="3" bestFit="1" customWidth="1"/>
    <col min="7941" max="7946" width="4.36328125" style="3" customWidth="1"/>
    <col min="7947" max="7947" width="20.6328125" style="3" customWidth="1"/>
    <col min="7948" max="8179" width="8.7265625" style="3"/>
    <col min="8180" max="8181" width="4.36328125" style="3" customWidth="1"/>
    <col min="8182" max="8182" width="8" style="3" customWidth="1"/>
    <col min="8183" max="8183" width="9.6328125" style="3" customWidth="1"/>
    <col min="8184" max="8184" width="20.6328125" style="3" customWidth="1"/>
    <col min="8185" max="8185" width="6.453125" style="3" customWidth="1"/>
    <col min="8186" max="8189" width="7.6328125" style="3" bestFit="1" customWidth="1"/>
    <col min="8190" max="8192" width="9.90625" style="3" bestFit="1" customWidth="1"/>
    <col min="8193" max="8196" width="7.6328125" style="3" bestFit="1" customWidth="1"/>
    <col min="8197" max="8202" width="4.36328125" style="3" customWidth="1"/>
    <col min="8203" max="8203" width="20.6328125" style="3" customWidth="1"/>
    <col min="8204" max="8435" width="8.7265625" style="3"/>
    <col min="8436" max="8437" width="4.36328125" style="3" customWidth="1"/>
    <col min="8438" max="8438" width="8" style="3" customWidth="1"/>
    <col min="8439" max="8439" width="9.6328125" style="3" customWidth="1"/>
    <col min="8440" max="8440" width="20.6328125" style="3" customWidth="1"/>
    <col min="8441" max="8441" width="6.453125" style="3" customWidth="1"/>
    <col min="8442" max="8445" width="7.6328125" style="3" bestFit="1" customWidth="1"/>
    <col min="8446" max="8448" width="9.90625" style="3" bestFit="1" customWidth="1"/>
    <col min="8449" max="8452" width="7.6328125" style="3" bestFit="1" customWidth="1"/>
    <col min="8453" max="8458" width="4.36328125" style="3" customWidth="1"/>
    <col min="8459" max="8459" width="20.6328125" style="3" customWidth="1"/>
    <col min="8460" max="8691" width="8.7265625" style="3"/>
    <col min="8692" max="8693" width="4.36328125" style="3" customWidth="1"/>
    <col min="8694" max="8694" width="8" style="3" customWidth="1"/>
    <col min="8695" max="8695" width="9.6328125" style="3" customWidth="1"/>
    <col min="8696" max="8696" width="20.6328125" style="3" customWidth="1"/>
    <col min="8697" max="8697" width="6.453125" style="3" customWidth="1"/>
    <col min="8698" max="8701" width="7.6328125" style="3" bestFit="1" customWidth="1"/>
    <col min="8702" max="8704" width="9.90625" style="3" bestFit="1" customWidth="1"/>
    <col min="8705" max="8708" width="7.6328125" style="3" bestFit="1" customWidth="1"/>
    <col min="8709" max="8714" width="4.36328125" style="3" customWidth="1"/>
    <col min="8715" max="8715" width="20.6328125" style="3" customWidth="1"/>
    <col min="8716" max="8947" width="8.7265625" style="3"/>
    <col min="8948" max="8949" width="4.36328125" style="3" customWidth="1"/>
    <col min="8950" max="8950" width="8" style="3" customWidth="1"/>
    <col min="8951" max="8951" width="9.6328125" style="3" customWidth="1"/>
    <col min="8952" max="8952" width="20.6328125" style="3" customWidth="1"/>
    <col min="8953" max="8953" width="6.453125" style="3" customWidth="1"/>
    <col min="8954" max="8957" width="7.6328125" style="3" bestFit="1" customWidth="1"/>
    <col min="8958" max="8960" width="9.90625" style="3" bestFit="1" customWidth="1"/>
    <col min="8961" max="8964" width="7.6328125" style="3" bestFit="1" customWidth="1"/>
    <col min="8965" max="8970" width="4.36328125" style="3" customWidth="1"/>
    <col min="8971" max="8971" width="20.6328125" style="3" customWidth="1"/>
    <col min="8972" max="9203" width="8.7265625" style="3"/>
    <col min="9204" max="9205" width="4.36328125" style="3" customWidth="1"/>
    <col min="9206" max="9206" width="8" style="3" customWidth="1"/>
    <col min="9207" max="9207" width="9.6328125" style="3" customWidth="1"/>
    <col min="9208" max="9208" width="20.6328125" style="3" customWidth="1"/>
    <col min="9209" max="9209" width="6.453125" style="3" customWidth="1"/>
    <col min="9210" max="9213" width="7.6328125" style="3" bestFit="1" customWidth="1"/>
    <col min="9214" max="9216" width="9.90625" style="3" bestFit="1" customWidth="1"/>
    <col min="9217" max="9220" width="7.6328125" style="3" bestFit="1" customWidth="1"/>
    <col min="9221" max="9226" width="4.36328125" style="3" customWidth="1"/>
    <col min="9227" max="9227" width="20.6328125" style="3" customWidth="1"/>
    <col min="9228" max="9459" width="8.7265625" style="3"/>
    <col min="9460" max="9461" width="4.36328125" style="3" customWidth="1"/>
    <col min="9462" max="9462" width="8" style="3" customWidth="1"/>
    <col min="9463" max="9463" width="9.6328125" style="3" customWidth="1"/>
    <col min="9464" max="9464" width="20.6328125" style="3" customWidth="1"/>
    <col min="9465" max="9465" width="6.453125" style="3" customWidth="1"/>
    <col min="9466" max="9469" width="7.6328125" style="3" bestFit="1" customWidth="1"/>
    <col min="9470" max="9472" width="9.90625" style="3" bestFit="1" customWidth="1"/>
    <col min="9473" max="9476" width="7.6328125" style="3" bestFit="1" customWidth="1"/>
    <col min="9477" max="9482" width="4.36328125" style="3" customWidth="1"/>
    <col min="9483" max="9483" width="20.6328125" style="3" customWidth="1"/>
    <col min="9484" max="9715" width="8.7265625" style="3"/>
    <col min="9716" max="9717" width="4.36328125" style="3" customWidth="1"/>
    <col min="9718" max="9718" width="8" style="3" customWidth="1"/>
    <col min="9719" max="9719" width="9.6328125" style="3" customWidth="1"/>
    <col min="9720" max="9720" width="20.6328125" style="3" customWidth="1"/>
    <col min="9721" max="9721" width="6.453125" style="3" customWidth="1"/>
    <col min="9722" max="9725" width="7.6328125" style="3" bestFit="1" customWidth="1"/>
    <col min="9726" max="9728" width="9.90625" style="3" bestFit="1" customWidth="1"/>
    <col min="9729" max="9732" width="7.6328125" style="3" bestFit="1" customWidth="1"/>
    <col min="9733" max="9738" width="4.36328125" style="3" customWidth="1"/>
    <col min="9739" max="9739" width="20.6328125" style="3" customWidth="1"/>
    <col min="9740" max="9971" width="8.7265625" style="3"/>
    <col min="9972" max="9973" width="4.36328125" style="3" customWidth="1"/>
    <col min="9974" max="9974" width="8" style="3" customWidth="1"/>
    <col min="9975" max="9975" width="9.6328125" style="3" customWidth="1"/>
    <col min="9976" max="9976" width="20.6328125" style="3" customWidth="1"/>
    <col min="9977" max="9977" width="6.453125" style="3" customWidth="1"/>
    <col min="9978" max="9981" width="7.6328125" style="3" bestFit="1" customWidth="1"/>
    <col min="9982" max="9984" width="9.90625" style="3" bestFit="1" customWidth="1"/>
    <col min="9985" max="9988" width="7.6328125" style="3" bestFit="1" customWidth="1"/>
    <col min="9989" max="9994" width="4.36328125" style="3" customWidth="1"/>
    <col min="9995" max="9995" width="20.6328125" style="3" customWidth="1"/>
    <col min="9996" max="10227" width="8.7265625" style="3"/>
    <col min="10228" max="10229" width="4.36328125" style="3" customWidth="1"/>
    <col min="10230" max="10230" width="8" style="3" customWidth="1"/>
    <col min="10231" max="10231" width="9.6328125" style="3" customWidth="1"/>
    <col min="10232" max="10232" width="20.6328125" style="3" customWidth="1"/>
    <col min="10233" max="10233" width="6.453125" style="3" customWidth="1"/>
    <col min="10234" max="10237" width="7.6328125" style="3" bestFit="1" customWidth="1"/>
    <col min="10238" max="10240" width="9.90625" style="3" bestFit="1" customWidth="1"/>
    <col min="10241" max="10244" width="7.6328125" style="3" bestFit="1" customWidth="1"/>
    <col min="10245" max="10250" width="4.36328125" style="3" customWidth="1"/>
    <col min="10251" max="10251" width="20.6328125" style="3" customWidth="1"/>
    <col min="10252" max="10483" width="8.7265625" style="3"/>
    <col min="10484" max="10485" width="4.36328125" style="3" customWidth="1"/>
    <col min="10486" max="10486" width="8" style="3" customWidth="1"/>
    <col min="10487" max="10487" width="9.6328125" style="3" customWidth="1"/>
    <col min="10488" max="10488" width="20.6328125" style="3" customWidth="1"/>
    <col min="10489" max="10489" width="6.453125" style="3" customWidth="1"/>
    <col min="10490" max="10493" width="7.6328125" style="3" bestFit="1" customWidth="1"/>
    <col min="10494" max="10496" width="9.90625" style="3" bestFit="1" customWidth="1"/>
    <col min="10497" max="10500" width="7.6328125" style="3" bestFit="1" customWidth="1"/>
    <col min="10501" max="10506" width="4.36328125" style="3" customWidth="1"/>
    <col min="10507" max="10507" width="20.6328125" style="3" customWidth="1"/>
    <col min="10508" max="10739" width="8.7265625" style="3"/>
    <col min="10740" max="10741" width="4.36328125" style="3" customWidth="1"/>
    <col min="10742" max="10742" width="8" style="3" customWidth="1"/>
    <col min="10743" max="10743" width="9.6328125" style="3" customWidth="1"/>
    <col min="10744" max="10744" width="20.6328125" style="3" customWidth="1"/>
    <col min="10745" max="10745" width="6.453125" style="3" customWidth="1"/>
    <col min="10746" max="10749" width="7.6328125" style="3" bestFit="1" customWidth="1"/>
    <col min="10750" max="10752" width="9.90625" style="3" bestFit="1" customWidth="1"/>
    <col min="10753" max="10756" width="7.6328125" style="3" bestFit="1" customWidth="1"/>
    <col min="10757" max="10762" width="4.36328125" style="3" customWidth="1"/>
    <col min="10763" max="10763" width="20.6328125" style="3" customWidth="1"/>
    <col min="10764" max="10995" width="8.7265625" style="3"/>
    <col min="10996" max="10997" width="4.36328125" style="3" customWidth="1"/>
    <col min="10998" max="10998" width="8" style="3" customWidth="1"/>
    <col min="10999" max="10999" width="9.6328125" style="3" customWidth="1"/>
    <col min="11000" max="11000" width="20.6328125" style="3" customWidth="1"/>
    <col min="11001" max="11001" width="6.453125" style="3" customWidth="1"/>
    <col min="11002" max="11005" width="7.6328125" style="3" bestFit="1" customWidth="1"/>
    <col min="11006" max="11008" width="9.90625" style="3" bestFit="1" customWidth="1"/>
    <col min="11009" max="11012" width="7.6328125" style="3" bestFit="1" customWidth="1"/>
    <col min="11013" max="11018" width="4.36328125" style="3" customWidth="1"/>
    <col min="11019" max="11019" width="20.6328125" style="3" customWidth="1"/>
    <col min="11020" max="11251" width="8.7265625" style="3"/>
    <col min="11252" max="11253" width="4.36328125" style="3" customWidth="1"/>
    <col min="11254" max="11254" width="8" style="3" customWidth="1"/>
    <col min="11255" max="11255" width="9.6328125" style="3" customWidth="1"/>
    <col min="11256" max="11256" width="20.6328125" style="3" customWidth="1"/>
    <col min="11257" max="11257" width="6.453125" style="3" customWidth="1"/>
    <col min="11258" max="11261" width="7.6328125" style="3" bestFit="1" customWidth="1"/>
    <col min="11262" max="11264" width="9.90625" style="3" bestFit="1" customWidth="1"/>
    <col min="11265" max="11268" width="7.6328125" style="3" bestFit="1" customWidth="1"/>
    <col min="11269" max="11274" width="4.36328125" style="3" customWidth="1"/>
    <col min="11275" max="11275" width="20.6328125" style="3" customWidth="1"/>
    <col min="11276" max="11507" width="8.7265625" style="3"/>
    <col min="11508" max="11509" width="4.36328125" style="3" customWidth="1"/>
    <col min="11510" max="11510" width="8" style="3" customWidth="1"/>
    <col min="11511" max="11511" width="9.6328125" style="3" customWidth="1"/>
    <col min="11512" max="11512" width="20.6328125" style="3" customWidth="1"/>
    <col min="11513" max="11513" width="6.453125" style="3" customWidth="1"/>
    <col min="11514" max="11517" width="7.6328125" style="3" bestFit="1" customWidth="1"/>
    <col min="11518" max="11520" width="9.90625" style="3" bestFit="1" customWidth="1"/>
    <col min="11521" max="11524" width="7.6328125" style="3" bestFit="1" customWidth="1"/>
    <col min="11525" max="11530" width="4.36328125" style="3" customWidth="1"/>
    <col min="11531" max="11531" width="20.6328125" style="3" customWidth="1"/>
    <col min="11532" max="11763" width="8.7265625" style="3"/>
    <col min="11764" max="11765" width="4.36328125" style="3" customWidth="1"/>
    <col min="11766" max="11766" width="8" style="3" customWidth="1"/>
    <col min="11767" max="11767" width="9.6328125" style="3" customWidth="1"/>
    <col min="11768" max="11768" width="20.6328125" style="3" customWidth="1"/>
    <col min="11769" max="11769" width="6.453125" style="3" customWidth="1"/>
    <col min="11770" max="11773" width="7.6328125" style="3" bestFit="1" customWidth="1"/>
    <col min="11774" max="11776" width="9.90625" style="3" bestFit="1" customWidth="1"/>
    <col min="11777" max="11780" width="7.6328125" style="3" bestFit="1" customWidth="1"/>
    <col min="11781" max="11786" width="4.36328125" style="3" customWidth="1"/>
    <col min="11787" max="11787" width="20.6328125" style="3" customWidth="1"/>
    <col min="11788" max="12019" width="8.7265625" style="3"/>
    <col min="12020" max="12021" width="4.36328125" style="3" customWidth="1"/>
    <col min="12022" max="12022" width="8" style="3" customWidth="1"/>
    <col min="12023" max="12023" width="9.6328125" style="3" customWidth="1"/>
    <col min="12024" max="12024" width="20.6328125" style="3" customWidth="1"/>
    <col min="12025" max="12025" width="6.453125" style="3" customWidth="1"/>
    <col min="12026" max="12029" width="7.6328125" style="3" bestFit="1" customWidth="1"/>
    <col min="12030" max="12032" width="9.90625" style="3" bestFit="1" customWidth="1"/>
    <col min="12033" max="12036" width="7.6328125" style="3" bestFit="1" customWidth="1"/>
    <col min="12037" max="12042" width="4.36328125" style="3" customWidth="1"/>
    <col min="12043" max="12043" width="20.6328125" style="3" customWidth="1"/>
    <col min="12044" max="12275" width="8.7265625" style="3"/>
    <col min="12276" max="12277" width="4.36328125" style="3" customWidth="1"/>
    <col min="12278" max="12278" width="8" style="3" customWidth="1"/>
    <col min="12279" max="12279" width="9.6328125" style="3" customWidth="1"/>
    <col min="12280" max="12280" width="20.6328125" style="3" customWidth="1"/>
    <col min="12281" max="12281" width="6.453125" style="3" customWidth="1"/>
    <col min="12282" max="12285" width="7.6328125" style="3" bestFit="1" customWidth="1"/>
    <col min="12286" max="12288" width="9.90625" style="3" bestFit="1" customWidth="1"/>
    <col min="12289" max="12292" width="7.6328125" style="3" bestFit="1" customWidth="1"/>
    <col min="12293" max="12298" width="4.36328125" style="3" customWidth="1"/>
    <col min="12299" max="12299" width="20.6328125" style="3" customWidth="1"/>
    <col min="12300" max="12531" width="8.7265625" style="3"/>
    <col min="12532" max="12533" width="4.36328125" style="3" customWidth="1"/>
    <col min="12534" max="12534" width="8" style="3" customWidth="1"/>
    <col min="12535" max="12535" width="9.6328125" style="3" customWidth="1"/>
    <col min="12536" max="12536" width="20.6328125" style="3" customWidth="1"/>
    <col min="12537" max="12537" width="6.453125" style="3" customWidth="1"/>
    <col min="12538" max="12541" width="7.6328125" style="3" bestFit="1" customWidth="1"/>
    <col min="12542" max="12544" width="9.90625" style="3" bestFit="1" customWidth="1"/>
    <col min="12545" max="12548" width="7.6328125" style="3" bestFit="1" customWidth="1"/>
    <col min="12549" max="12554" width="4.36328125" style="3" customWidth="1"/>
    <col min="12555" max="12555" width="20.6328125" style="3" customWidth="1"/>
    <col min="12556" max="12787" width="8.7265625" style="3"/>
    <col min="12788" max="12789" width="4.36328125" style="3" customWidth="1"/>
    <col min="12790" max="12790" width="8" style="3" customWidth="1"/>
    <col min="12791" max="12791" width="9.6328125" style="3" customWidth="1"/>
    <col min="12792" max="12792" width="20.6328125" style="3" customWidth="1"/>
    <col min="12793" max="12793" width="6.453125" style="3" customWidth="1"/>
    <col min="12794" max="12797" width="7.6328125" style="3" bestFit="1" customWidth="1"/>
    <col min="12798" max="12800" width="9.90625" style="3" bestFit="1" customWidth="1"/>
    <col min="12801" max="12804" width="7.6328125" style="3" bestFit="1" customWidth="1"/>
    <col min="12805" max="12810" width="4.36328125" style="3" customWidth="1"/>
    <col min="12811" max="12811" width="20.6328125" style="3" customWidth="1"/>
    <col min="12812" max="13043" width="8.7265625" style="3"/>
    <col min="13044" max="13045" width="4.36328125" style="3" customWidth="1"/>
    <col min="13046" max="13046" width="8" style="3" customWidth="1"/>
    <col min="13047" max="13047" width="9.6328125" style="3" customWidth="1"/>
    <col min="13048" max="13048" width="20.6328125" style="3" customWidth="1"/>
    <col min="13049" max="13049" width="6.453125" style="3" customWidth="1"/>
    <col min="13050" max="13053" width="7.6328125" style="3" bestFit="1" customWidth="1"/>
    <col min="13054" max="13056" width="9.90625" style="3" bestFit="1" customWidth="1"/>
    <col min="13057" max="13060" width="7.6328125" style="3" bestFit="1" customWidth="1"/>
    <col min="13061" max="13066" width="4.36328125" style="3" customWidth="1"/>
    <col min="13067" max="13067" width="20.6328125" style="3" customWidth="1"/>
    <col min="13068" max="13299" width="8.7265625" style="3"/>
    <col min="13300" max="13301" width="4.36328125" style="3" customWidth="1"/>
    <col min="13302" max="13302" width="8" style="3" customWidth="1"/>
    <col min="13303" max="13303" width="9.6328125" style="3" customWidth="1"/>
    <col min="13304" max="13304" width="20.6328125" style="3" customWidth="1"/>
    <col min="13305" max="13305" width="6.453125" style="3" customWidth="1"/>
    <col min="13306" max="13309" width="7.6328125" style="3" bestFit="1" customWidth="1"/>
    <col min="13310" max="13312" width="9.90625" style="3" bestFit="1" customWidth="1"/>
    <col min="13313" max="13316" width="7.6328125" style="3" bestFit="1" customWidth="1"/>
    <col min="13317" max="13322" width="4.36328125" style="3" customWidth="1"/>
    <col min="13323" max="13323" width="20.6328125" style="3" customWidth="1"/>
    <col min="13324" max="13555" width="8.7265625" style="3"/>
    <col min="13556" max="13557" width="4.36328125" style="3" customWidth="1"/>
    <col min="13558" max="13558" width="8" style="3" customWidth="1"/>
    <col min="13559" max="13559" width="9.6328125" style="3" customWidth="1"/>
    <col min="13560" max="13560" width="20.6328125" style="3" customWidth="1"/>
    <col min="13561" max="13561" width="6.453125" style="3" customWidth="1"/>
    <col min="13562" max="13565" width="7.6328125" style="3" bestFit="1" customWidth="1"/>
    <col min="13566" max="13568" width="9.90625" style="3" bestFit="1" customWidth="1"/>
    <col min="13569" max="13572" width="7.6328125" style="3" bestFit="1" customWidth="1"/>
    <col min="13573" max="13578" width="4.36328125" style="3" customWidth="1"/>
    <col min="13579" max="13579" width="20.6328125" style="3" customWidth="1"/>
    <col min="13580" max="13811" width="8.7265625" style="3"/>
    <col min="13812" max="13813" width="4.36328125" style="3" customWidth="1"/>
    <col min="13814" max="13814" width="8" style="3" customWidth="1"/>
    <col min="13815" max="13815" width="9.6328125" style="3" customWidth="1"/>
    <col min="13816" max="13816" width="20.6328125" style="3" customWidth="1"/>
    <col min="13817" max="13817" width="6.453125" style="3" customWidth="1"/>
    <col min="13818" max="13821" width="7.6328125" style="3" bestFit="1" customWidth="1"/>
    <col min="13822" max="13824" width="9.90625" style="3" bestFit="1" customWidth="1"/>
    <col min="13825" max="13828" width="7.6328125" style="3" bestFit="1" customWidth="1"/>
    <col min="13829" max="13834" width="4.36328125" style="3" customWidth="1"/>
    <col min="13835" max="13835" width="20.6328125" style="3" customWidth="1"/>
    <col min="13836" max="14067" width="8.7265625" style="3"/>
    <col min="14068" max="14069" width="4.36328125" style="3" customWidth="1"/>
    <col min="14070" max="14070" width="8" style="3" customWidth="1"/>
    <col min="14071" max="14071" width="9.6328125" style="3" customWidth="1"/>
    <col min="14072" max="14072" width="20.6328125" style="3" customWidth="1"/>
    <col min="14073" max="14073" width="6.453125" style="3" customWidth="1"/>
    <col min="14074" max="14077" width="7.6328125" style="3" bestFit="1" customWidth="1"/>
    <col min="14078" max="14080" width="9.90625" style="3" bestFit="1" customWidth="1"/>
    <col min="14081" max="14084" width="7.6328125" style="3" bestFit="1" customWidth="1"/>
    <col min="14085" max="14090" width="4.36328125" style="3" customWidth="1"/>
    <col min="14091" max="14091" width="20.6328125" style="3" customWidth="1"/>
    <col min="14092" max="14323" width="8.7265625" style="3"/>
    <col min="14324" max="14325" width="4.36328125" style="3" customWidth="1"/>
    <col min="14326" max="14326" width="8" style="3" customWidth="1"/>
    <col min="14327" max="14327" width="9.6328125" style="3" customWidth="1"/>
    <col min="14328" max="14328" width="20.6328125" style="3" customWidth="1"/>
    <col min="14329" max="14329" width="6.453125" style="3" customWidth="1"/>
    <col min="14330" max="14333" width="7.6328125" style="3" bestFit="1" customWidth="1"/>
    <col min="14334" max="14336" width="9.90625" style="3" bestFit="1" customWidth="1"/>
    <col min="14337" max="14340" width="7.6328125" style="3" bestFit="1" customWidth="1"/>
    <col min="14341" max="14346" width="4.36328125" style="3" customWidth="1"/>
    <col min="14347" max="14347" width="20.6328125" style="3" customWidth="1"/>
    <col min="14348" max="14579" width="8.7265625" style="3"/>
    <col min="14580" max="14581" width="4.36328125" style="3" customWidth="1"/>
    <col min="14582" max="14582" width="8" style="3" customWidth="1"/>
    <col min="14583" max="14583" width="9.6328125" style="3" customWidth="1"/>
    <col min="14584" max="14584" width="20.6328125" style="3" customWidth="1"/>
    <col min="14585" max="14585" width="6.453125" style="3" customWidth="1"/>
    <col min="14586" max="14589" width="7.6328125" style="3" bestFit="1" customWidth="1"/>
    <col min="14590" max="14592" width="9.90625" style="3" bestFit="1" customWidth="1"/>
    <col min="14593" max="14596" width="7.6328125" style="3" bestFit="1" customWidth="1"/>
    <col min="14597" max="14602" width="4.36328125" style="3" customWidth="1"/>
    <col min="14603" max="14603" width="20.6328125" style="3" customWidth="1"/>
    <col min="14604" max="14835" width="8.7265625" style="3"/>
    <col min="14836" max="14837" width="4.36328125" style="3" customWidth="1"/>
    <col min="14838" max="14838" width="8" style="3" customWidth="1"/>
    <col min="14839" max="14839" width="9.6328125" style="3" customWidth="1"/>
    <col min="14840" max="14840" width="20.6328125" style="3" customWidth="1"/>
    <col min="14841" max="14841" width="6.453125" style="3" customWidth="1"/>
    <col min="14842" max="14845" width="7.6328125" style="3" bestFit="1" customWidth="1"/>
    <col min="14846" max="14848" width="9.90625" style="3" bestFit="1" customWidth="1"/>
    <col min="14849" max="14852" width="7.6328125" style="3" bestFit="1" customWidth="1"/>
    <col min="14853" max="14858" width="4.36328125" style="3" customWidth="1"/>
    <col min="14859" max="14859" width="20.6328125" style="3" customWidth="1"/>
    <col min="14860" max="15091" width="8.7265625" style="3"/>
    <col min="15092" max="15093" width="4.36328125" style="3" customWidth="1"/>
    <col min="15094" max="15094" width="8" style="3" customWidth="1"/>
    <col min="15095" max="15095" width="9.6328125" style="3" customWidth="1"/>
    <col min="15096" max="15096" width="20.6328125" style="3" customWidth="1"/>
    <col min="15097" max="15097" width="6.453125" style="3" customWidth="1"/>
    <col min="15098" max="15101" width="7.6328125" style="3" bestFit="1" customWidth="1"/>
    <col min="15102" max="15104" width="9.90625" style="3" bestFit="1" customWidth="1"/>
    <col min="15105" max="15108" width="7.6328125" style="3" bestFit="1" customWidth="1"/>
    <col min="15109" max="15114" width="4.36328125" style="3" customWidth="1"/>
    <col min="15115" max="15115" width="20.6328125" style="3" customWidth="1"/>
    <col min="15116" max="15347" width="8.7265625" style="3"/>
    <col min="15348" max="15349" width="4.36328125" style="3" customWidth="1"/>
    <col min="15350" max="15350" width="8" style="3" customWidth="1"/>
    <col min="15351" max="15351" width="9.6328125" style="3" customWidth="1"/>
    <col min="15352" max="15352" width="20.6328125" style="3" customWidth="1"/>
    <col min="15353" max="15353" width="6.453125" style="3" customWidth="1"/>
    <col min="15354" max="15357" width="7.6328125" style="3" bestFit="1" customWidth="1"/>
    <col min="15358" max="15360" width="9.90625" style="3" bestFit="1" customWidth="1"/>
    <col min="15361" max="15364" width="7.6328125" style="3" bestFit="1" customWidth="1"/>
    <col min="15365" max="15370" width="4.36328125" style="3" customWidth="1"/>
    <col min="15371" max="15371" width="20.6328125" style="3" customWidth="1"/>
    <col min="15372" max="15603" width="8.7265625" style="3"/>
    <col min="15604" max="15605" width="4.36328125" style="3" customWidth="1"/>
    <col min="15606" max="15606" width="8" style="3" customWidth="1"/>
    <col min="15607" max="15607" width="9.6328125" style="3" customWidth="1"/>
    <col min="15608" max="15608" width="20.6328125" style="3" customWidth="1"/>
    <col min="15609" max="15609" width="6.453125" style="3" customWidth="1"/>
    <col min="15610" max="15613" width="7.6328125" style="3" bestFit="1" customWidth="1"/>
    <col min="15614" max="15616" width="9.90625" style="3" bestFit="1" customWidth="1"/>
    <col min="15617" max="15620" width="7.6328125" style="3" bestFit="1" customWidth="1"/>
    <col min="15621" max="15626" width="4.36328125" style="3" customWidth="1"/>
    <col min="15627" max="15627" width="20.6328125" style="3" customWidth="1"/>
    <col min="15628" max="15859" width="8.7265625" style="3"/>
    <col min="15860" max="15861" width="4.36328125" style="3" customWidth="1"/>
    <col min="15862" max="15862" width="8" style="3" customWidth="1"/>
    <col min="15863" max="15863" width="9.6328125" style="3" customWidth="1"/>
    <col min="15864" max="15864" width="20.6328125" style="3" customWidth="1"/>
    <col min="15865" max="15865" width="6.453125" style="3" customWidth="1"/>
    <col min="15866" max="15869" width="7.6328125" style="3" bestFit="1" customWidth="1"/>
    <col min="15870" max="15872" width="9.90625" style="3" bestFit="1" customWidth="1"/>
    <col min="15873" max="15876" width="7.6328125" style="3" bestFit="1" customWidth="1"/>
    <col min="15877" max="15882" width="4.36328125" style="3" customWidth="1"/>
    <col min="15883" max="15883" width="20.6328125" style="3" customWidth="1"/>
    <col min="15884" max="16115" width="8.7265625" style="3"/>
    <col min="16116" max="16117" width="4.36328125" style="3" customWidth="1"/>
    <col min="16118" max="16118" width="8" style="3" customWidth="1"/>
    <col min="16119" max="16119" width="9.6328125" style="3" customWidth="1"/>
    <col min="16120" max="16120" width="20.6328125" style="3" customWidth="1"/>
    <col min="16121" max="16121" width="6.453125" style="3" customWidth="1"/>
    <col min="16122" max="16125" width="7.6328125" style="3" bestFit="1" customWidth="1"/>
    <col min="16126" max="16128" width="9.90625" style="3" bestFit="1" customWidth="1"/>
    <col min="16129" max="16132" width="7.6328125" style="3" bestFit="1" customWidth="1"/>
    <col min="16133" max="16138" width="4.36328125" style="3" customWidth="1"/>
    <col min="16139" max="16139" width="20.6328125" style="3" customWidth="1"/>
    <col min="16140" max="16384" width="8.7265625" style="3"/>
  </cols>
  <sheetData>
    <row r="1" spans="1:35" s="71" customFormat="1" ht="23.15" customHeight="1">
      <c r="A1" s="209" t="s">
        <v>4983</v>
      </c>
      <c r="D1" s="70"/>
      <c r="G1" s="142"/>
      <c r="J1" s="74"/>
      <c r="K1" s="57"/>
      <c r="L1" s="57"/>
      <c r="M1" s="57"/>
      <c r="S1" s="57"/>
      <c r="T1" s="57"/>
    </row>
    <row r="2" spans="1:35" ht="5.15" customHeight="1" thickBot="1">
      <c r="C2" s="4"/>
      <c r="D2" s="5"/>
      <c r="E2" s="5"/>
      <c r="F2" s="5"/>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0"/>
      <c r="AA3" s="140"/>
      <c r="AB3" s="140"/>
      <c r="AC3" s="141"/>
      <c r="AD3" s="139" t="s">
        <v>837</v>
      </c>
      <c r="AE3" s="140"/>
      <c r="AF3" s="140"/>
      <c r="AG3" s="140"/>
      <c r="AH3" s="140"/>
      <c r="AI3" s="141"/>
    </row>
    <row r="4" spans="1:35"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21"/>
      <c r="AB4" s="21"/>
      <c r="AC4" s="21"/>
      <c r="AD4" s="145" t="s">
        <v>838</v>
      </c>
      <c r="AE4" s="146"/>
      <c r="AF4" s="146"/>
      <c r="AG4" s="146"/>
      <c r="AH4" s="146"/>
      <c r="AI4" s="219"/>
    </row>
    <row r="5" spans="1:35" s="10" customFormat="1" ht="13" customHeight="1">
      <c r="A5" s="27"/>
      <c r="B5" s="28"/>
      <c r="C5" s="27"/>
      <c r="D5" s="28"/>
      <c r="E5" s="29"/>
      <c r="F5" s="241"/>
      <c r="G5" s="26"/>
      <c r="H5" s="26"/>
      <c r="I5" s="13">
        <v>1</v>
      </c>
      <c r="J5" s="14">
        <v>2</v>
      </c>
      <c r="K5" s="14">
        <v>6</v>
      </c>
      <c r="L5" s="14">
        <v>8</v>
      </c>
      <c r="M5" s="14">
        <v>14</v>
      </c>
      <c r="N5" s="14">
        <v>20</v>
      </c>
      <c r="O5" s="14">
        <v>21</v>
      </c>
      <c r="P5" s="14">
        <v>26</v>
      </c>
      <c r="Q5" s="14">
        <v>27</v>
      </c>
      <c r="R5" s="14">
        <v>29</v>
      </c>
      <c r="S5" s="14">
        <v>34</v>
      </c>
      <c r="T5" s="14">
        <v>40</v>
      </c>
      <c r="U5" s="14">
        <v>46</v>
      </c>
      <c r="V5" s="14">
        <v>47</v>
      </c>
      <c r="W5" s="14">
        <v>48</v>
      </c>
      <c r="X5" s="14">
        <v>49</v>
      </c>
      <c r="Y5" s="14">
        <v>50</v>
      </c>
      <c r="Z5" s="14">
        <v>60</v>
      </c>
      <c r="AA5" s="14">
        <v>61</v>
      </c>
      <c r="AB5" s="14">
        <v>62</v>
      </c>
      <c r="AC5" s="14">
        <v>85</v>
      </c>
      <c r="AD5" s="143">
        <v>300</v>
      </c>
      <c r="AE5" s="144"/>
      <c r="AF5" s="147"/>
      <c r="AG5" s="147"/>
      <c r="AH5" s="147"/>
      <c r="AI5" s="220"/>
    </row>
    <row r="6" spans="1:35"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 Marital Status")</f>
        <v xml:space="preserve"> Marital Status</v>
      </c>
      <c r="K6" s="217" t="str">
        <f>HYPERLINK("#List_of_Classified_Items! $B$57 "," Age")</f>
        <v xml:space="preserve"> Age</v>
      </c>
      <c r="L6" s="217" t="str">
        <f>HYPERLINK("#List_of_Classified_Items! $B$377 "," Education")</f>
        <v xml:space="preserve"> Education</v>
      </c>
      <c r="M6" s="217" t="str">
        <f>HYPERLINK("#List_of_Classified_Items! $B$571 ","Labour Force Status, Working Mainly or Partly, Status in Employment, Type of Employment")</f>
        <v>Labour Force Status, Working Mainly or Partly, Status in Employment, Type of Employment</v>
      </c>
      <c r="N6" s="217" t="str">
        <f>HYPERLINK("#List_of_Classified_Items! $B$729 ","Status in Employment, Type of Employment")</f>
        <v>Status in Employment, Type of Employment</v>
      </c>
      <c r="O6" s="217" t="str">
        <f>HYPERLINK("#List_of_Classified_Items! $B$753 ","Status in Employment, Type of Employment, Whether Starting a Business for Oneself")</f>
        <v>Status in Employment, Type of Employment, Whether Starting a Business for Oneself</v>
      </c>
      <c r="P6" s="217" t="str">
        <f>HYPERLINK("#List_of_Classified_Items! $B$879 ","Industry")</f>
        <v>Industry</v>
      </c>
      <c r="Q6" s="217" t="str">
        <f>HYPERLINK("#List_of_Classified_Items! $B$1241 ","Occupation")</f>
        <v>Occupation</v>
      </c>
      <c r="R6" s="217" t="str">
        <f>HYPERLINK("#List_of_Classified_Items! $B$1569 ","Type of Legal Organization")</f>
        <v>Type of Legal Organization</v>
      </c>
      <c r="S6" s="217" t="str">
        <f>HYPERLINK("#List_of_Classified_Items! $B$1708 ","Days Worked per Year, Regularity of Work, Working Hours per Week")</f>
        <v>Days Worked per Year, Regularity of Work, Working Hours per Week</v>
      </c>
      <c r="T6" s="217" t="str">
        <f>HYPERLINK("#List_of_Classified_Items! $B$1953 ","Income")</f>
        <v>Income</v>
      </c>
      <c r="U6" s="217" t="str">
        <f>HYPERLINK("#List_of_Classified_Items! $B$2073 ","Wish for Work")</f>
        <v>Wish for Work</v>
      </c>
      <c r="V6" s="217" t="str">
        <f>HYPERLINK("#List_of_Classified_Items! $B$2084 ","Wish for Work, Whether Seeking a Job")</f>
        <v>Wish for Work, Whether Seeking a Job</v>
      </c>
      <c r="W6" s="217" t="str">
        <f>HYPERLINK("#List_of_Classified_Items! $B$2097 ","Wish for Work, Wish for Working Hours, Whether Seeking a Job")</f>
        <v>Wish for Work, Wish for Working Hours, Whether Seeking a Job</v>
      </c>
      <c r="X6" s="217" t="str">
        <f>HYPERLINK("#List_of_Classified_Items! $B$2118 ","Reason for Wishing to Switch to Another Job")</f>
        <v>Reason for Wishing to Switch to Another Job</v>
      </c>
      <c r="Y6" s="217" t="str">
        <f>HYPERLINK("#List_of_Classified_Items! $B$2134 ","Wish for Working Hours")</f>
        <v>Wish for Working Hours</v>
      </c>
      <c r="Z6" s="217" t="str">
        <f>HYPERLINK("#List_of_Classified_Items! $B$2282 ","Kind of Job Wished to Take")</f>
        <v>Kind of Job Wished to Take</v>
      </c>
      <c r="AA6" s="217" t="str">
        <f>HYPERLINK("#List_of_Classified_Items! $B$2301 ","Status of Job Wished to Take")</f>
        <v>Status of Job Wished to Take</v>
      </c>
      <c r="AB6" s="217" t="str">
        <f>HYPERLINK("#List_of_Classified_Items! $B$2316 ","Whether Seeking a Job")</f>
        <v>Whether Seeking a Job</v>
      </c>
      <c r="AC6" s="217" t="str">
        <f>HYPERLINK("#List_of_Classified_Items! $B$2809 ","Whether Did Training or Self-development, Type of Training or Self-development")</f>
        <v>Whether Did Training or Self-development, Type of Training or Self-development</v>
      </c>
      <c r="AD6" s="213" t="str">
        <f>HYPERLINK("#List_of_Classified_Items! $B$5222 "," Area Classification")</f>
        <v xml:space="preserve"> Area Classification</v>
      </c>
      <c r="AE6" s="214" t="s">
        <v>846</v>
      </c>
      <c r="AF6" s="215" t="s">
        <v>847</v>
      </c>
      <c r="AG6" s="215" t="s">
        <v>848</v>
      </c>
      <c r="AH6" s="215" t="s">
        <v>849</v>
      </c>
      <c r="AI6" s="221" t="s">
        <v>850</v>
      </c>
    </row>
    <row r="7" spans="1:35" s="10" customFormat="1" ht="12">
      <c r="A7" s="99">
        <v>95</v>
      </c>
      <c r="B7" s="83"/>
      <c r="C7" s="99" t="s">
        <v>61</v>
      </c>
      <c r="D7" s="83"/>
      <c r="E7" s="84" t="s">
        <v>301</v>
      </c>
      <c r="F7" s="55" t="s">
        <v>429</v>
      </c>
      <c r="G7" s="33" t="s">
        <v>4992</v>
      </c>
      <c r="H7" s="33" t="s">
        <v>5005</v>
      </c>
      <c r="I7" s="16">
        <v>3</v>
      </c>
      <c r="J7" s="17">
        <v>2</v>
      </c>
      <c r="K7" s="17">
        <v>14</v>
      </c>
      <c r="L7" s="17"/>
      <c r="M7" s="41">
        <v>34</v>
      </c>
      <c r="N7" s="17"/>
      <c r="O7" s="17"/>
      <c r="P7" s="17"/>
      <c r="Q7" s="17"/>
      <c r="R7" s="17"/>
      <c r="S7" s="17"/>
      <c r="T7" s="17"/>
      <c r="U7" s="17"/>
      <c r="V7" s="17"/>
      <c r="W7" s="17">
        <v>9</v>
      </c>
      <c r="X7" s="17"/>
      <c r="Y7" s="17"/>
      <c r="Z7" s="17"/>
      <c r="AA7" s="17"/>
      <c r="AB7" s="17"/>
      <c r="AC7" s="41"/>
      <c r="AD7" s="86">
        <v>1</v>
      </c>
      <c r="AE7" s="17" t="s">
        <v>88</v>
      </c>
      <c r="AF7" s="51"/>
      <c r="AG7" s="51"/>
      <c r="AH7" s="51"/>
      <c r="AI7" s="222"/>
    </row>
    <row r="8" spans="1:35" s="10" customFormat="1" ht="24">
      <c r="A8" s="34" t="s">
        <v>231</v>
      </c>
      <c r="B8" s="35" t="s">
        <v>6</v>
      </c>
      <c r="C8" s="34" t="s">
        <v>63</v>
      </c>
      <c r="D8" s="35" t="s">
        <v>6</v>
      </c>
      <c r="E8" s="56" t="s">
        <v>65</v>
      </c>
      <c r="F8" s="56" t="s">
        <v>430</v>
      </c>
      <c r="G8" s="36" t="s">
        <v>4998</v>
      </c>
      <c r="H8" s="36" t="s">
        <v>5005</v>
      </c>
      <c r="I8" s="18">
        <v>3</v>
      </c>
      <c r="J8" s="19"/>
      <c r="K8" s="19">
        <v>14</v>
      </c>
      <c r="L8" s="19">
        <v>13</v>
      </c>
      <c r="M8" s="19"/>
      <c r="N8" s="19">
        <v>14</v>
      </c>
      <c r="O8" s="19"/>
      <c r="P8" s="19"/>
      <c r="Q8" s="19"/>
      <c r="R8" s="19"/>
      <c r="S8" s="19"/>
      <c r="T8" s="19"/>
      <c r="U8" s="19"/>
      <c r="V8" s="19">
        <v>7</v>
      </c>
      <c r="W8" s="19"/>
      <c r="X8" s="19"/>
      <c r="Y8" s="19"/>
      <c r="Z8" s="19"/>
      <c r="AA8" s="19"/>
      <c r="AB8" s="19"/>
      <c r="AC8" s="43"/>
      <c r="AD8" s="87">
        <v>1</v>
      </c>
      <c r="AE8" s="19" t="s">
        <v>88</v>
      </c>
      <c r="AF8" s="52"/>
      <c r="AG8" s="52"/>
      <c r="AH8" s="52"/>
      <c r="AI8" s="223"/>
    </row>
    <row r="9" spans="1:35" s="10" customFormat="1" ht="12">
      <c r="A9" s="38">
        <v>97</v>
      </c>
      <c r="B9" s="39" t="s">
        <v>0</v>
      </c>
      <c r="C9" s="38" t="s">
        <v>64</v>
      </c>
      <c r="D9" s="39" t="s">
        <v>212</v>
      </c>
      <c r="E9" s="40" t="s">
        <v>301</v>
      </c>
      <c r="F9" s="37" t="s">
        <v>431</v>
      </c>
      <c r="G9" s="36" t="s">
        <v>841</v>
      </c>
      <c r="H9" s="36" t="s">
        <v>5005</v>
      </c>
      <c r="I9" s="18">
        <v>3</v>
      </c>
      <c r="J9" s="19"/>
      <c r="K9" s="19"/>
      <c r="L9" s="19"/>
      <c r="M9" s="19"/>
      <c r="N9" s="43" t="s">
        <v>293</v>
      </c>
      <c r="O9" s="19"/>
      <c r="P9" s="19">
        <v>31</v>
      </c>
      <c r="Q9" s="19"/>
      <c r="R9" s="19"/>
      <c r="S9" s="19"/>
      <c r="T9" s="19"/>
      <c r="U9" s="19"/>
      <c r="V9" s="19"/>
      <c r="W9" s="19">
        <v>15</v>
      </c>
      <c r="X9" s="19"/>
      <c r="Y9" s="19"/>
      <c r="Z9" s="19"/>
      <c r="AA9" s="19"/>
      <c r="AB9" s="19"/>
      <c r="AC9" s="43"/>
      <c r="AD9" s="87">
        <v>1</v>
      </c>
      <c r="AE9" s="19" t="s">
        <v>88</v>
      </c>
      <c r="AF9" s="52"/>
      <c r="AG9" s="52"/>
      <c r="AH9" s="52"/>
      <c r="AI9" s="223"/>
    </row>
    <row r="10" spans="1:35" s="10" customFormat="1" ht="12">
      <c r="A10" s="38">
        <v>97</v>
      </c>
      <c r="B10" s="39" t="s">
        <v>1</v>
      </c>
      <c r="C10" s="38" t="s">
        <v>64</v>
      </c>
      <c r="D10" s="39" t="s">
        <v>211</v>
      </c>
      <c r="E10" s="40" t="s">
        <v>301</v>
      </c>
      <c r="F10" s="37" t="s">
        <v>432</v>
      </c>
      <c r="G10" s="36" t="s">
        <v>841</v>
      </c>
      <c r="H10" s="36" t="s">
        <v>5005</v>
      </c>
      <c r="I10" s="18">
        <v>3</v>
      </c>
      <c r="J10" s="19"/>
      <c r="K10" s="19"/>
      <c r="L10" s="19"/>
      <c r="M10" s="19"/>
      <c r="N10" s="43" t="s">
        <v>293</v>
      </c>
      <c r="O10" s="19"/>
      <c r="P10" s="19"/>
      <c r="Q10" s="19">
        <v>32</v>
      </c>
      <c r="R10" s="19"/>
      <c r="S10" s="19"/>
      <c r="T10" s="19"/>
      <c r="U10" s="19"/>
      <c r="V10" s="19"/>
      <c r="W10" s="19">
        <v>15</v>
      </c>
      <c r="X10" s="19"/>
      <c r="Y10" s="19"/>
      <c r="Z10" s="19"/>
      <c r="AA10" s="19"/>
      <c r="AB10" s="19"/>
      <c r="AC10" s="43"/>
      <c r="AD10" s="87">
        <v>1</v>
      </c>
      <c r="AE10" s="19" t="s">
        <v>88</v>
      </c>
      <c r="AF10" s="52"/>
      <c r="AG10" s="52"/>
      <c r="AH10" s="52"/>
      <c r="AI10" s="223"/>
    </row>
    <row r="11" spans="1:35" s="10" customFormat="1" ht="12">
      <c r="A11" s="34" t="s">
        <v>232</v>
      </c>
      <c r="B11" s="35" t="s">
        <v>2</v>
      </c>
      <c r="C11" s="34" t="s">
        <v>64</v>
      </c>
      <c r="D11" s="35" t="s">
        <v>2</v>
      </c>
      <c r="E11" s="37" t="s">
        <v>68</v>
      </c>
      <c r="F11" s="37" t="s">
        <v>433</v>
      </c>
      <c r="G11" s="36" t="s">
        <v>841</v>
      </c>
      <c r="H11" s="36" t="s">
        <v>5005</v>
      </c>
      <c r="I11" s="18">
        <v>3</v>
      </c>
      <c r="J11" s="19"/>
      <c r="K11" s="19"/>
      <c r="L11" s="19"/>
      <c r="M11" s="19"/>
      <c r="N11" s="19">
        <v>4</v>
      </c>
      <c r="O11" s="19"/>
      <c r="P11" s="19"/>
      <c r="Q11" s="19"/>
      <c r="R11" s="19">
        <v>7</v>
      </c>
      <c r="S11" s="19"/>
      <c r="T11" s="19"/>
      <c r="U11" s="19"/>
      <c r="V11" s="19"/>
      <c r="W11" s="19">
        <v>15</v>
      </c>
      <c r="X11" s="19"/>
      <c r="Y11" s="19"/>
      <c r="Z11" s="19"/>
      <c r="AA11" s="19"/>
      <c r="AB11" s="19"/>
      <c r="AC11" s="43"/>
      <c r="AD11" s="87">
        <v>1</v>
      </c>
      <c r="AE11" s="19" t="s">
        <v>88</v>
      </c>
      <c r="AF11" s="52"/>
      <c r="AG11" s="52"/>
      <c r="AH11" s="52"/>
      <c r="AI11" s="223"/>
    </row>
    <row r="12" spans="1:35" s="10" customFormat="1" ht="12">
      <c r="A12" s="34" t="s">
        <v>233</v>
      </c>
      <c r="B12" s="35" t="s">
        <v>6</v>
      </c>
      <c r="C12" s="34" t="s">
        <v>67</v>
      </c>
      <c r="D12" s="35" t="s">
        <v>6</v>
      </c>
      <c r="E12" s="37" t="s">
        <v>70</v>
      </c>
      <c r="F12" s="37" t="s">
        <v>434</v>
      </c>
      <c r="G12" s="36" t="s">
        <v>841</v>
      </c>
      <c r="H12" s="36" t="s">
        <v>5005</v>
      </c>
      <c r="I12" s="18">
        <v>3</v>
      </c>
      <c r="J12" s="19"/>
      <c r="K12" s="19">
        <v>14</v>
      </c>
      <c r="L12" s="19"/>
      <c r="M12" s="19"/>
      <c r="N12" s="19">
        <v>4</v>
      </c>
      <c r="O12" s="19"/>
      <c r="P12" s="19">
        <v>125</v>
      </c>
      <c r="Q12" s="19"/>
      <c r="R12" s="19"/>
      <c r="S12" s="19"/>
      <c r="T12" s="19"/>
      <c r="U12" s="19">
        <v>5</v>
      </c>
      <c r="V12" s="19"/>
      <c r="W12" s="19"/>
      <c r="X12" s="19"/>
      <c r="Y12" s="19"/>
      <c r="Z12" s="19"/>
      <c r="AA12" s="19"/>
      <c r="AB12" s="19"/>
      <c r="AC12" s="43"/>
      <c r="AD12" s="87">
        <v>1</v>
      </c>
      <c r="AE12" s="19" t="s">
        <v>88</v>
      </c>
      <c r="AF12" s="52"/>
      <c r="AG12" s="52"/>
      <c r="AH12" s="52"/>
      <c r="AI12" s="223"/>
    </row>
    <row r="13" spans="1:35" s="10" customFormat="1" ht="12">
      <c r="A13" s="34" t="s">
        <v>234</v>
      </c>
      <c r="B13" s="35" t="s">
        <v>6</v>
      </c>
      <c r="C13" s="34" t="s">
        <v>69</v>
      </c>
      <c r="D13" s="35" t="s">
        <v>6</v>
      </c>
      <c r="E13" s="37" t="s">
        <v>71</v>
      </c>
      <c r="F13" s="37" t="s">
        <v>435</v>
      </c>
      <c r="G13" s="36" t="s">
        <v>841</v>
      </c>
      <c r="H13" s="36" t="s">
        <v>5005</v>
      </c>
      <c r="I13" s="18">
        <v>3</v>
      </c>
      <c r="J13" s="19"/>
      <c r="K13" s="19">
        <v>14</v>
      </c>
      <c r="L13" s="19"/>
      <c r="M13" s="19"/>
      <c r="N13" s="19">
        <v>4</v>
      </c>
      <c r="O13" s="19"/>
      <c r="P13" s="19"/>
      <c r="Q13" s="19">
        <v>82</v>
      </c>
      <c r="R13" s="19"/>
      <c r="S13" s="19"/>
      <c r="T13" s="19"/>
      <c r="U13" s="19">
        <v>5</v>
      </c>
      <c r="V13" s="19"/>
      <c r="W13" s="19"/>
      <c r="X13" s="19"/>
      <c r="Y13" s="19"/>
      <c r="Z13" s="19"/>
      <c r="AA13" s="19"/>
      <c r="AB13" s="19"/>
      <c r="AC13" s="43"/>
      <c r="AD13" s="87">
        <v>1</v>
      </c>
      <c r="AE13" s="19" t="s">
        <v>88</v>
      </c>
      <c r="AF13" s="52"/>
      <c r="AG13" s="52"/>
      <c r="AH13" s="52"/>
      <c r="AI13" s="223"/>
    </row>
    <row r="14" spans="1:35" s="10" customFormat="1" ht="12">
      <c r="A14" s="38">
        <v>100</v>
      </c>
      <c r="B14" s="39"/>
      <c r="C14" s="38" t="s">
        <v>72</v>
      </c>
      <c r="D14" s="39"/>
      <c r="E14" s="40" t="s">
        <v>301</v>
      </c>
      <c r="F14" s="37" t="s">
        <v>436</v>
      </c>
      <c r="G14" s="36" t="s">
        <v>841</v>
      </c>
      <c r="H14" s="36" t="s">
        <v>5005</v>
      </c>
      <c r="I14" s="18">
        <v>3</v>
      </c>
      <c r="J14" s="19"/>
      <c r="K14" s="19">
        <v>14</v>
      </c>
      <c r="L14" s="19"/>
      <c r="M14" s="19"/>
      <c r="N14" s="43" t="s">
        <v>293</v>
      </c>
      <c r="O14" s="19"/>
      <c r="P14" s="19"/>
      <c r="Q14" s="19"/>
      <c r="R14" s="19"/>
      <c r="S14" s="19">
        <v>40</v>
      </c>
      <c r="T14" s="19"/>
      <c r="U14" s="19"/>
      <c r="V14" s="19"/>
      <c r="W14" s="19">
        <v>15</v>
      </c>
      <c r="X14" s="19"/>
      <c r="Y14" s="19"/>
      <c r="Z14" s="19"/>
      <c r="AA14" s="19"/>
      <c r="AB14" s="19"/>
      <c r="AC14" s="43"/>
      <c r="AD14" s="87">
        <v>1</v>
      </c>
      <c r="AE14" s="19" t="s">
        <v>88</v>
      </c>
      <c r="AF14" s="52"/>
      <c r="AG14" s="52"/>
      <c r="AH14" s="52"/>
      <c r="AI14" s="223"/>
    </row>
    <row r="15" spans="1:35" s="10" customFormat="1" ht="12">
      <c r="A15" s="34" t="s">
        <v>235</v>
      </c>
      <c r="B15" s="35" t="s">
        <v>6</v>
      </c>
      <c r="C15" s="34" t="s">
        <v>73</v>
      </c>
      <c r="D15" s="35" t="s">
        <v>6</v>
      </c>
      <c r="E15" s="37" t="s">
        <v>67</v>
      </c>
      <c r="F15" s="37" t="s">
        <v>437</v>
      </c>
      <c r="G15" s="36" t="s">
        <v>841</v>
      </c>
      <c r="H15" s="36" t="s">
        <v>5005</v>
      </c>
      <c r="I15" s="18">
        <v>3</v>
      </c>
      <c r="J15" s="19"/>
      <c r="K15" s="19"/>
      <c r="L15" s="19"/>
      <c r="M15" s="19"/>
      <c r="N15" s="19"/>
      <c r="O15" s="19">
        <v>15</v>
      </c>
      <c r="P15" s="19"/>
      <c r="Q15" s="19"/>
      <c r="R15" s="19"/>
      <c r="S15" s="19"/>
      <c r="T15" s="19">
        <v>17</v>
      </c>
      <c r="U15" s="19"/>
      <c r="V15" s="19">
        <v>7</v>
      </c>
      <c r="W15" s="19"/>
      <c r="X15" s="19"/>
      <c r="Y15" s="19"/>
      <c r="Z15" s="19"/>
      <c r="AA15" s="19"/>
      <c r="AB15" s="19"/>
      <c r="AC15" s="43"/>
      <c r="AD15" s="87">
        <v>1</v>
      </c>
      <c r="AE15" s="19" t="s">
        <v>88</v>
      </c>
      <c r="AF15" s="52"/>
      <c r="AG15" s="52"/>
      <c r="AH15" s="52"/>
      <c r="AI15" s="223"/>
    </row>
    <row r="16" spans="1:35" s="10" customFormat="1" ht="12">
      <c r="A16" s="38">
        <v>102</v>
      </c>
      <c r="B16" s="39"/>
      <c r="C16" s="38">
        <v>78</v>
      </c>
      <c r="D16" s="39"/>
      <c r="E16" s="40" t="s">
        <v>301</v>
      </c>
      <c r="F16" s="37" t="s">
        <v>438</v>
      </c>
      <c r="G16" s="36" t="s">
        <v>841</v>
      </c>
      <c r="H16" s="36" t="s">
        <v>5005</v>
      </c>
      <c r="I16" s="18">
        <v>3</v>
      </c>
      <c r="J16" s="19"/>
      <c r="K16" s="19">
        <v>14</v>
      </c>
      <c r="L16" s="19"/>
      <c r="M16" s="19"/>
      <c r="N16" s="43" t="s">
        <v>293</v>
      </c>
      <c r="O16" s="19"/>
      <c r="P16" s="19"/>
      <c r="Q16" s="19"/>
      <c r="R16" s="19"/>
      <c r="S16" s="19"/>
      <c r="T16" s="19">
        <v>17</v>
      </c>
      <c r="U16" s="19"/>
      <c r="V16" s="19"/>
      <c r="W16" s="19">
        <v>15</v>
      </c>
      <c r="X16" s="19"/>
      <c r="Y16" s="19"/>
      <c r="Z16" s="19"/>
      <c r="AA16" s="19"/>
      <c r="AB16" s="19"/>
      <c r="AC16" s="43"/>
      <c r="AD16" s="87">
        <v>1</v>
      </c>
      <c r="AE16" s="19" t="s">
        <v>88</v>
      </c>
      <c r="AF16" s="52"/>
      <c r="AG16" s="52"/>
      <c r="AH16" s="52"/>
      <c r="AI16" s="223"/>
    </row>
    <row r="17" spans="1:35" s="10" customFormat="1" ht="24">
      <c r="A17" s="38">
        <v>103</v>
      </c>
      <c r="B17" s="39"/>
      <c r="C17" s="38">
        <v>79</v>
      </c>
      <c r="D17" s="39"/>
      <c r="E17" s="40" t="s">
        <v>301</v>
      </c>
      <c r="F17" s="37" t="s">
        <v>439</v>
      </c>
      <c r="G17" s="36" t="s">
        <v>4993</v>
      </c>
      <c r="H17" s="36" t="s">
        <v>5005</v>
      </c>
      <c r="I17" s="18">
        <v>3</v>
      </c>
      <c r="J17" s="19"/>
      <c r="K17" s="19" t="s">
        <v>52</v>
      </c>
      <c r="L17" s="19"/>
      <c r="M17" s="43">
        <v>34</v>
      </c>
      <c r="N17" s="19"/>
      <c r="O17" s="19"/>
      <c r="P17" s="19"/>
      <c r="Q17" s="19"/>
      <c r="R17" s="19"/>
      <c r="S17" s="19">
        <v>40</v>
      </c>
      <c r="T17" s="19"/>
      <c r="U17" s="19"/>
      <c r="V17" s="19"/>
      <c r="W17" s="19">
        <v>5</v>
      </c>
      <c r="X17" s="19"/>
      <c r="Y17" s="19"/>
      <c r="Z17" s="19"/>
      <c r="AA17" s="19"/>
      <c r="AB17" s="19"/>
      <c r="AC17" s="43"/>
      <c r="AD17" s="87">
        <v>1</v>
      </c>
      <c r="AE17" s="19" t="s">
        <v>88</v>
      </c>
      <c r="AF17" s="52"/>
      <c r="AG17" s="52"/>
      <c r="AH17" s="52"/>
      <c r="AI17" s="223"/>
    </row>
    <row r="18" spans="1:35" s="10" customFormat="1" ht="24">
      <c r="A18" s="38">
        <v>104</v>
      </c>
      <c r="B18" s="39"/>
      <c r="C18" s="38">
        <v>83</v>
      </c>
      <c r="D18" s="39"/>
      <c r="E18" s="40" t="s">
        <v>301</v>
      </c>
      <c r="F18" s="37" t="s">
        <v>440</v>
      </c>
      <c r="G18" s="36" t="s">
        <v>4994</v>
      </c>
      <c r="H18" s="36" t="s">
        <v>5005</v>
      </c>
      <c r="I18" s="18">
        <v>3</v>
      </c>
      <c r="J18" s="19"/>
      <c r="K18" s="19">
        <v>14</v>
      </c>
      <c r="L18" s="19"/>
      <c r="M18" s="19"/>
      <c r="N18" s="43">
        <v>15</v>
      </c>
      <c r="O18" s="19"/>
      <c r="P18" s="19"/>
      <c r="Q18" s="19"/>
      <c r="R18" s="19"/>
      <c r="S18" s="19"/>
      <c r="T18" s="19"/>
      <c r="U18" s="19"/>
      <c r="V18" s="19"/>
      <c r="W18" s="19"/>
      <c r="X18" s="19"/>
      <c r="Y18" s="19">
        <v>4</v>
      </c>
      <c r="Z18" s="19">
        <v>13</v>
      </c>
      <c r="AA18" s="19">
        <v>9</v>
      </c>
      <c r="AB18" s="19">
        <v>2</v>
      </c>
      <c r="AC18" s="43"/>
      <c r="AD18" s="87">
        <v>1</v>
      </c>
      <c r="AE18" s="19" t="s">
        <v>88</v>
      </c>
      <c r="AF18" s="52"/>
      <c r="AG18" s="52"/>
      <c r="AH18" s="52"/>
      <c r="AI18" s="223"/>
    </row>
    <row r="19" spans="1:35" s="10" customFormat="1" ht="24">
      <c r="A19" s="38">
        <v>105</v>
      </c>
      <c r="B19" s="39" t="s">
        <v>6</v>
      </c>
      <c r="C19" s="38">
        <v>84</v>
      </c>
      <c r="D19" s="39" t="s">
        <v>6</v>
      </c>
      <c r="E19" s="40" t="s">
        <v>74</v>
      </c>
      <c r="F19" s="40" t="s">
        <v>441</v>
      </c>
      <c r="G19" s="36" t="s">
        <v>4994</v>
      </c>
      <c r="H19" s="36" t="s">
        <v>5005</v>
      </c>
      <c r="I19" s="18">
        <v>3</v>
      </c>
      <c r="J19" s="19"/>
      <c r="K19" s="19" t="s">
        <v>52</v>
      </c>
      <c r="L19" s="19"/>
      <c r="M19" s="19"/>
      <c r="N19" s="19"/>
      <c r="O19" s="19"/>
      <c r="P19" s="19"/>
      <c r="Q19" s="19"/>
      <c r="R19" s="19"/>
      <c r="S19" s="19">
        <v>116</v>
      </c>
      <c r="T19" s="19"/>
      <c r="U19" s="19"/>
      <c r="V19" s="19"/>
      <c r="W19" s="19"/>
      <c r="X19" s="19"/>
      <c r="Y19" s="19">
        <v>4</v>
      </c>
      <c r="Z19" s="19"/>
      <c r="AA19" s="19">
        <v>9</v>
      </c>
      <c r="AB19" s="19">
        <v>2</v>
      </c>
      <c r="AC19" s="43"/>
      <c r="AD19" s="87">
        <v>1</v>
      </c>
      <c r="AE19" s="19" t="s">
        <v>88</v>
      </c>
      <c r="AF19" s="52"/>
      <c r="AG19" s="52"/>
      <c r="AH19" s="52"/>
      <c r="AI19" s="223"/>
    </row>
    <row r="20" spans="1:35" s="10" customFormat="1" ht="24">
      <c r="A20" s="38">
        <v>106</v>
      </c>
      <c r="B20" s="47" t="s">
        <v>6</v>
      </c>
      <c r="C20" s="46">
        <v>85</v>
      </c>
      <c r="D20" s="47" t="s">
        <v>6</v>
      </c>
      <c r="E20" s="48" t="s">
        <v>75</v>
      </c>
      <c r="F20" s="40" t="s">
        <v>442</v>
      </c>
      <c r="G20" s="49" t="s">
        <v>4994</v>
      </c>
      <c r="H20" s="49" t="s">
        <v>5005</v>
      </c>
      <c r="I20" s="22">
        <v>3</v>
      </c>
      <c r="J20" s="23"/>
      <c r="K20" s="23" t="s">
        <v>52</v>
      </c>
      <c r="L20" s="23"/>
      <c r="M20" s="23"/>
      <c r="N20" s="23"/>
      <c r="O20" s="23"/>
      <c r="P20" s="23"/>
      <c r="Q20" s="23"/>
      <c r="R20" s="23"/>
      <c r="S20" s="23"/>
      <c r="T20" s="23">
        <v>18</v>
      </c>
      <c r="U20" s="23"/>
      <c r="V20" s="23"/>
      <c r="W20" s="23"/>
      <c r="X20" s="23"/>
      <c r="Y20" s="23">
        <v>4</v>
      </c>
      <c r="Z20" s="23"/>
      <c r="AA20" s="23">
        <v>9</v>
      </c>
      <c r="AB20" s="23">
        <v>2</v>
      </c>
      <c r="AC20" s="50"/>
      <c r="AD20" s="87">
        <v>1</v>
      </c>
      <c r="AE20" s="19" t="s">
        <v>88</v>
      </c>
      <c r="AF20" s="52"/>
      <c r="AG20" s="52"/>
      <c r="AH20" s="52"/>
      <c r="AI20" s="223"/>
    </row>
    <row r="21" spans="1:35" s="7" customFormat="1" ht="24">
      <c r="A21" s="38">
        <v>107</v>
      </c>
      <c r="B21" s="39" t="s">
        <v>6</v>
      </c>
      <c r="C21" s="38">
        <v>86</v>
      </c>
      <c r="D21" s="39" t="s">
        <v>6</v>
      </c>
      <c r="E21" s="40" t="s">
        <v>76</v>
      </c>
      <c r="F21" s="40" t="s">
        <v>443</v>
      </c>
      <c r="G21" s="36" t="s">
        <v>4995</v>
      </c>
      <c r="H21" s="36" t="s">
        <v>5005</v>
      </c>
      <c r="I21" s="18">
        <v>3</v>
      </c>
      <c r="J21" s="19">
        <v>2</v>
      </c>
      <c r="K21" s="19">
        <v>14</v>
      </c>
      <c r="L21" s="19"/>
      <c r="M21" s="19"/>
      <c r="N21" s="19"/>
      <c r="O21" s="19" t="s">
        <v>628</v>
      </c>
      <c r="P21" s="19"/>
      <c r="Q21" s="19"/>
      <c r="R21" s="19"/>
      <c r="S21" s="19"/>
      <c r="T21" s="19"/>
      <c r="U21" s="19"/>
      <c r="V21" s="19"/>
      <c r="W21" s="19"/>
      <c r="X21" s="19">
        <v>10</v>
      </c>
      <c r="Y21" s="19">
        <v>4</v>
      </c>
      <c r="Z21" s="19"/>
      <c r="AA21" s="19"/>
      <c r="AB21" s="19">
        <v>2</v>
      </c>
      <c r="AC21" s="43"/>
      <c r="AD21" s="87">
        <v>1</v>
      </c>
      <c r="AE21" s="19" t="s">
        <v>88</v>
      </c>
      <c r="AF21" s="52"/>
      <c r="AG21" s="52"/>
      <c r="AH21" s="52"/>
      <c r="AI21" s="223"/>
    </row>
    <row r="22" spans="1:35" s="10" customFormat="1" ht="36">
      <c r="A22" s="38">
        <v>108</v>
      </c>
      <c r="B22" s="39" t="s">
        <v>6</v>
      </c>
      <c r="C22" s="38">
        <v>87</v>
      </c>
      <c r="D22" s="39" t="s">
        <v>6</v>
      </c>
      <c r="E22" s="40" t="s">
        <v>77</v>
      </c>
      <c r="F22" s="40" t="s">
        <v>444</v>
      </c>
      <c r="G22" s="36" t="s">
        <v>4997</v>
      </c>
      <c r="H22" s="36" t="s">
        <v>5005</v>
      </c>
      <c r="I22" s="18">
        <v>3</v>
      </c>
      <c r="J22" s="19"/>
      <c r="K22" s="19">
        <v>14</v>
      </c>
      <c r="L22" s="19">
        <v>13</v>
      </c>
      <c r="M22" s="19"/>
      <c r="N22" s="19"/>
      <c r="O22" s="19" t="s">
        <v>628</v>
      </c>
      <c r="P22" s="19"/>
      <c r="Q22" s="19"/>
      <c r="R22" s="19"/>
      <c r="S22" s="19"/>
      <c r="T22" s="19"/>
      <c r="U22" s="19"/>
      <c r="V22" s="19"/>
      <c r="W22" s="19"/>
      <c r="X22" s="19">
        <v>10</v>
      </c>
      <c r="Y22" s="19">
        <v>4</v>
      </c>
      <c r="Z22" s="19"/>
      <c r="AA22" s="19"/>
      <c r="AB22" s="19">
        <v>2</v>
      </c>
      <c r="AC22" s="43"/>
      <c r="AD22" s="87">
        <v>1</v>
      </c>
      <c r="AE22" s="19" t="s">
        <v>88</v>
      </c>
      <c r="AF22" s="52"/>
      <c r="AG22" s="52"/>
      <c r="AH22" s="52"/>
      <c r="AI22" s="223"/>
    </row>
    <row r="23" spans="1:35" s="10" customFormat="1" ht="24">
      <c r="A23" s="38">
        <v>109</v>
      </c>
      <c r="B23" s="39"/>
      <c r="C23" s="38">
        <v>88</v>
      </c>
      <c r="D23" s="39"/>
      <c r="E23" s="40" t="s">
        <v>301</v>
      </c>
      <c r="F23" s="40" t="s">
        <v>445</v>
      </c>
      <c r="G23" s="36" t="s">
        <v>4995</v>
      </c>
      <c r="H23" s="36" t="s">
        <v>5005</v>
      </c>
      <c r="I23" s="18">
        <v>3</v>
      </c>
      <c r="J23" s="19"/>
      <c r="K23" s="19">
        <v>14</v>
      </c>
      <c r="L23" s="19"/>
      <c r="M23" s="19"/>
      <c r="N23" s="43">
        <v>15</v>
      </c>
      <c r="O23" s="19"/>
      <c r="P23" s="19"/>
      <c r="Q23" s="19"/>
      <c r="R23" s="19"/>
      <c r="S23" s="19"/>
      <c r="T23" s="19"/>
      <c r="U23" s="19"/>
      <c r="V23" s="19"/>
      <c r="W23" s="19"/>
      <c r="X23" s="19">
        <v>10</v>
      </c>
      <c r="Y23" s="19">
        <v>4</v>
      </c>
      <c r="Z23" s="19">
        <v>13</v>
      </c>
      <c r="AA23" s="19"/>
      <c r="AB23" s="19">
        <v>2</v>
      </c>
      <c r="AC23" s="43"/>
      <c r="AD23" s="87">
        <v>1</v>
      </c>
      <c r="AE23" s="19" t="s">
        <v>88</v>
      </c>
      <c r="AF23" s="52"/>
      <c r="AG23" s="52"/>
      <c r="AH23" s="52"/>
      <c r="AI23" s="223"/>
    </row>
    <row r="24" spans="1:35" s="10" customFormat="1" ht="24">
      <c r="A24" s="38">
        <v>110</v>
      </c>
      <c r="B24" s="39" t="s">
        <v>6</v>
      </c>
      <c r="C24" s="38">
        <v>89</v>
      </c>
      <c r="D24" s="39" t="s">
        <v>6</v>
      </c>
      <c r="E24" s="40" t="s">
        <v>78</v>
      </c>
      <c r="F24" s="40" t="s">
        <v>446</v>
      </c>
      <c r="G24" s="36" t="s">
        <v>4995</v>
      </c>
      <c r="H24" s="36" t="s">
        <v>5005</v>
      </c>
      <c r="I24" s="18">
        <v>3</v>
      </c>
      <c r="J24" s="19"/>
      <c r="K24" s="19">
        <v>14</v>
      </c>
      <c r="L24" s="19"/>
      <c r="M24" s="19"/>
      <c r="N24" s="19">
        <v>4</v>
      </c>
      <c r="O24" s="19"/>
      <c r="P24" s="19">
        <v>21</v>
      </c>
      <c r="Q24" s="19"/>
      <c r="R24" s="19"/>
      <c r="S24" s="19"/>
      <c r="T24" s="19"/>
      <c r="U24" s="19"/>
      <c r="V24" s="19"/>
      <c r="W24" s="19"/>
      <c r="X24" s="19">
        <v>10</v>
      </c>
      <c r="Y24" s="19">
        <v>4</v>
      </c>
      <c r="Z24" s="19"/>
      <c r="AA24" s="19"/>
      <c r="AB24" s="19">
        <v>2</v>
      </c>
      <c r="AC24" s="43"/>
      <c r="AD24" s="87">
        <v>1</v>
      </c>
      <c r="AE24" s="19" t="s">
        <v>88</v>
      </c>
      <c r="AF24" s="52"/>
      <c r="AG24" s="52"/>
      <c r="AH24" s="52"/>
      <c r="AI24" s="223"/>
    </row>
    <row r="25" spans="1:35" s="10" customFormat="1" ht="24">
      <c r="A25" s="38">
        <v>111</v>
      </c>
      <c r="B25" s="39" t="s">
        <v>6</v>
      </c>
      <c r="C25" s="38">
        <v>90</v>
      </c>
      <c r="D25" s="39" t="s">
        <v>6</v>
      </c>
      <c r="E25" s="40" t="s">
        <v>79</v>
      </c>
      <c r="F25" s="40" t="s">
        <v>447</v>
      </c>
      <c r="G25" s="36" t="s">
        <v>4995</v>
      </c>
      <c r="H25" s="36" t="s">
        <v>5005</v>
      </c>
      <c r="I25" s="18">
        <v>3</v>
      </c>
      <c r="J25" s="19"/>
      <c r="K25" s="19">
        <v>14</v>
      </c>
      <c r="L25" s="19"/>
      <c r="M25" s="19"/>
      <c r="N25" s="19">
        <v>4</v>
      </c>
      <c r="O25" s="19"/>
      <c r="P25" s="19"/>
      <c r="Q25" s="19">
        <v>13</v>
      </c>
      <c r="R25" s="19"/>
      <c r="S25" s="19"/>
      <c r="T25" s="19"/>
      <c r="U25" s="19"/>
      <c r="V25" s="19"/>
      <c r="W25" s="19"/>
      <c r="X25" s="19">
        <v>10</v>
      </c>
      <c r="Y25" s="19">
        <v>4</v>
      </c>
      <c r="Z25" s="19"/>
      <c r="AA25" s="19"/>
      <c r="AB25" s="19">
        <v>2</v>
      </c>
      <c r="AC25" s="43"/>
      <c r="AD25" s="87">
        <v>1</v>
      </c>
      <c r="AE25" s="19" t="s">
        <v>88</v>
      </c>
      <c r="AF25" s="52"/>
      <c r="AG25" s="52"/>
      <c r="AH25" s="52"/>
      <c r="AI25" s="223"/>
    </row>
    <row r="26" spans="1:35" s="7" customFormat="1" ht="24">
      <c r="A26" s="38">
        <v>112</v>
      </c>
      <c r="B26" s="39" t="s">
        <v>6</v>
      </c>
      <c r="C26" s="38">
        <v>94</v>
      </c>
      <c r="D26" s="39" t="s">
        <v>6</v>
      </c>
      <c r="E26" s="40" t="s">
        <v>80</v>
      </c>
      <c r="F26" s="40" t="s">
        <v>448</v>
      </c>
      <c r="G26" s="36" t="s">
        <v>4995</v>
      </c>
      <c r="H26" s="36" t="s">
        <v>5005</v>
      </c>
      <c r="I26" s="18">
        <v>3</v>
      </c>
      <c r="J26" s="19"/>
      <c r="K26" s="19">
        <v>14</v>
      </c>
      <c r="L26" s="19"/>
      <c r="M26" s="19"/>
      <c r="N26" s="19">
        <v>14</v>
      </c>
      <c r="O26" s="19"/>
      <c r="P26" s="19"/>
      <c r="Q26" s="19"/>
      <c r="R26" s="19"/>
      <c r="S26" s="19"/>
      <c r="T26" s="19"/>
      <c r="U26" s="19"/>
      <c r="V26" s="19"/>
      <c r="W26" s="19"/>
      <c r="X26" s="19"/>
      <c r="Y26" s="19">
        <v>4</v>
      </c>
      <c r="Z26" s="19"/>
      <c r="AA26" s="19">
        <v>9</v>
      </c>
      <c r="AB26" s="19">
        <v>2</v>
      </c>
      <c r="AC26" s="43"/>
      <c r="AD26" s="87">
        <v>1</v>
      </c>
      <c r="AE26" s="19" t="s">
        <v>88</v>
      </c>
      <c r="AF26" s="52"/>
      <c r="AG26" s="52"/>
      <c r="AH26" s="52"/>
      <c r="AI26" s="223"/>
    </row>
    <row r="27" spans="1:35" s="10" customFormat="1" ht="24">
      <c r="A27" s="38">
        <v>113</v>
      </c>
      <c r="B27" s="39" t="s">
        <v>6</v>
      </c>
      <c r="C27" s="38">
        <v>95</v>
      </c>
      <c r="D27" s="39" t="s">
        <v>6</v>
      </c>
      <c r="E27" s="40" t="s">
        <v>81</v>
      </c>
      <c r="F27" s="40" t="s">
        <v>449</v>
      </c>
      <c r="G27" s="36" t="s">
        <v>4995</v>
      </c>
      <c r="H27" s="36" t="s">
        <v>5005</v>
      </c>
      <c r="I27" s="18">
        <v>3</v>
      </c>
      <c r="J27" s="19"/>
      <c r="K27" s="19" t="s">
        <v>52</v>
      </c>
      <c r="L27" s="19"/>
      <c r="M27" s="19"/>
      <c r="N27" s="19"/>
      <c r="O27" s="19"/>
      <c r="P27" s="19"/>
      <c r="Q27" s="19"/>
      <c r="R27" s="19"/>
      <c r="S27" s="19">
        <v>116</v>
      </c>
      <c r="T27" s="19"/>
      <c r="U27" s="19"/>
      <c r="V27" s="19"/>
      <c r="W27" s="19"/>
      <c r="X27" s="19"/>
      <c r="Y27" s="19">
        <v>4</v>
      </c>
      <c r="Z27" s="19"/>
      <c r="AA27" s="19">
        <v>9</v>
      </c>
      <c r="AB27" s="19">
        <v>2</v>
      </c>
      <c r="AC27" s="43"/>
      <c r="AD27" s="87">
        <v>1</v>
      </c>
      <c r="AE27" s="19" t="s">
        <v>88</v>
      </c>
      <c r="AF27" s="52"/>
      <c r="AG27" s="52"/>
      <c r="AH27" s="52"/>
      <c r="AI27" s="223"/>
    </row>
    <row r="28" spans="1:35" s="10" customFormat="1" ht="24">
      <c r="A28" s="38">
        <v>114</v>
      </c>
      <c r="B28" s="39" t="s">
        <v>6</v>
      </c>
      <c r="C28" s="38" t="s">
        <v>301</v>
      </c>
      <c r="D28" s="39" t="s">
        <v>6</v>
      </c>
      <c r="E28" s="40" t="s">
        <v>82</v>
      </c>
      <c r="F28" s="40" t="s">
        <v>450</v>
      </c>
      <c r="G28" s="36" t="s">
        <v>4996</v>
      </c>
      <c r="H28" s="36" t="s">
        <v>5005</v>
      </c>
      <c r="I28" s="18">
        <v>3</v>
      </c>
      <c r="J28" s="19"/>
      <c r="K28" s="19" t="s">
        <v>52</v>
      </c>
      <c r="L28" s="19"/>
      <c r="M28" s="19"/>
      <c r="N28" s="19"/>
      <c r="O28" s="19"/>
      <c r="P28" s="19"/>
      <c r="Q28" s="19"/>
      <c r="R28" s="19"/>
      <c r="S28" s="19"/>
      <c r="T28" s="19"/>
      <c r="U28" s="19"/>
      <c r="V28" s="19"/>
      <c r="W28" s="19"/>
      <c r="X28" s="19"/>
      <c r="Y28" s="19"/>
      <c r="Z28" s="19">
        <v>13</v>
      </c>
      <c r="AA28" s="19">
        <v>9</v>
      </c>
      <c r="AB28" s="19">
        <v>2</v>
      </c>
      <c r="AC28" s="43">
        <v>29</v>
      </c>
      <c r="AD28" s="87">
        <v>1</v>
      </c>
      <c r="AE28" s="19" t="s">
        <v>88</v>
      </c>
      <c r="AF28" s="52"/>
      <c r="AG28" s="52"/>
      <c r="AH28" s="52"/>
      <c r="AI28" s="223"/>
    </row>
    <row r="29" spans="1:35" s="10" customFormat="1" ht="24.5" thickBot="1">
      <c r="A29" s="80">
        <v>115</v>
      </c>
      <c r="B29" s="81"/>
      <c r="C29" s="80" t="s">
        <v>301</v>
      </c>
      <c r="D29" s="81"/>
      <c r="E29" s="82" t="s">
        <v>301</v>
      </c>
      <c r="F29" s="82" t="s">
        <v>451</v>
      </c>
      <c r="G29" s="64" t="s">
        <v>4995</v>
      </c>
      <c r="H29" s="64" t="s">
        <v>5005</v>
      </c>
      <c r="I29" s="65">
        <v>3</v>
      </c>
      <c r="J29" s="66"/>
      <c r="K29" s="66" t="s">
        <v>227</v>
      </c>
      <c r="L29" s="66"/>
      <c r="M29" s="66"/>
      <c r="N29" s="66"/>
      <c r="O29" s="66"/>
      <c r="P29" s="66"/>
      <c r="Q29" s="66"/>
      <c r="R29" s="66"/>
      <c r="S29" s="66"/>
      <c r="T29" s="66"/>
      <c r="U29" s="66"/>
      <c r="V29" s="66"/>
      <c r="W29" s="66"/>
      <c r="X29" s="66"/>
      <c r="Y29" s="66"/>
      <c r="Z29" s="66">
        <v>13</v>
      </c>
      <c r="AA29" s="66">
        <v>9</v>
      </c>
      <c r="AB29" s="66">
        <v>2</v>
      </c>
      <c r="AC29" s="67">
        <v>29</v>
      </c>
      <c r="AD29" s="90">
        <v>1</v>
      </c>
      <c r="AE29" s="66" t="s">
        <v>88</v>
      </c>
      <c r="AF29" s="68"/>
      <c r="AG29" s="68"/>
      <c r="AH29" s="68"/>
      <c r="AI29" s="69"/>
    </row>
    <row r="30" spans="1:35" s="10" customFormat="1" ht="12" customHeight="1">
      <c r="F30"/>
      <c r="AD30"/>
      <c r="AE30"/>
      <c r="AF30"/>
      <c r="AG30"/>
      <c r="AH30"/>
      <c r="AI30"/>
    </row>
    <row r="31" spans="1:35" s="10" customFormat="1">
      <c r="F31"/>
      <c r="AD31"/>
      <c r="AE31"/>
      <c r="AF31"/>
      <c r="AG31"/>
      <c r="AH31"/>
      <c r="AI31"/>
    </row>
    <row r="32" spans="1:35" s="10" customFormat="1">
      <c r="F32"/>
      <c r="AD32"/>
      <c r="AE32"/>
      <c r="AF32"/>
      <c r="AG32"/>
      <c r="AH32"/>
      <c r="AI32"/>
    </row>
    <row r="33" spans="3:35" s="10" customFormat="1">
      <c r="F33"/>
      <c r="AD33" s="6"/>
      <c r="AE33" s="6"/>
      <c r="AF33" s="6"/>
      <c r="AG33" s="6"/>
      <c r="AH33" s="6"/>
      <c r="AI33" s="6"/>
    </row>
    <row r="34" spans="3:35" s="10" customFormat="1" ht="12">
      <c r="F34" s="6"/>
      <c r="AD34" s="6"/>
      <c r="AE34" s="6"/>
      <c r="AF34" s="6"/>
      <c r="AG34" s="6"/>
      <c r="AH34" s="6"/>
      <c r="AI34" s="6"/>
    </row>
    <row r="35" spans="3:35" s="10" customFormat="1" ht="12">
      <c r="F35" s="6"/>
      <c r="AD35" s="6"/>
      <c r="AE35" s="6"/>
      <c r="AF35" s="6"/>
      <c r="AG35" s="6"/>
      <c r="AH35" s="6"/>
      <c r="AI35" s="6"/>
    </row>
    <row r="36" spans="3:35" s="10" customFormat="1" ht="12">
      <c r="F36" s="6"/>
      <c r="AD36" s="6"/>
      <c r="AE36" s="6"/>
      <c r="AF36" s="6"/>
      <c r="AG36" s="6"/>
      <c r="AH36" s="6"/>
      <c r="AI36" s="6"/>
    </row>
    <row r="37" spans="3:35" s="10" customFormat="1" ht="12">
      <c r="F37" s="6"/>
      <c r="AD37" s="6"/>
      <c r="AE37" s="6"/>
      <c r="AF37" s="6"/>
      <c r="AG37" s="6"/>
      <c r="AH37" s="6"/>
      <c r="AI37" s="6"/>
    </row>
    <row r="38" spans="3:35" s="10" customFormat="1" ht="12">
      <c r="F38" s="6"/>
      <c r="AD38" s="6"/>
      <c r="AE38" s="6"/>
      <c r="AF38" s="6"/>
      <c r="AG38" s="6"/>
      <c r="AH38" s="6"/>
      <c r="AI38" s="6"/>
    </row>
    <row r="39" spans="3:35" s="6" customFormat="1" ht="12"/>
    <row r="40" spans="3:35" s="6" customFormat="1" ht="12"/>
    <row r="41" spans="3:35" s="6" customFormat="1" ht="12"/>
    <row r="42" spans="3:35" s="6" customFormat="1" ht="12"/>
    <row r="43" spans="3:35">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row>
    <row r="44" spans="3:35">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row>
    <row r="45" spans="3:35">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row>
    <row r="46" spans="3:35">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row>
    <row r="47" spans="3:35">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row>
    <row r="48" spans="3:35">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row>
    <row r="49" spans="3:35">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row>
    <row r="50" spans="3:35">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row>
    <row r="51" spans="3:35">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row>
    <row r="52" spans="3:35">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row>
    <row r="53" spans="3:35">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row>
    <row r="54" spans="3:35">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row>
    <row r="55" spans="3:35">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row>
    <row r="56" spans="3:35">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row>
    <row r="57" spans="3:35">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row>
    <row r="58" spans="3:35">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row>
    <row r="59" spans="3:35">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row>
    <row r="60" spans="3:35">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row>
    <row r="61" spans="3:35">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row>
    <row r="62" spans="3:35">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row>
    <row r="63" spans="3:35">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row>
    <row r="64" spans="3:35">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row>
    <row r="65" spans="3:35">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row>
    <row r="66" spans="3:35">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row>
    <row r="67" spans="3:35">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row>
    <row r="68" spans="3:35">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row>
    <row r="69" spans="3:35">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row>
    <row r="70" spans="3:35">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row>
    <row r="71" spans="3:35">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row>
    <row r="72" spans="3:35">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row>
    <row r="73" spans="3:35">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row>
    <row r="74" spans="3:35">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row>
    <row r="75" spans="3:35">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row>
    <row r="76" spans="3:35">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row>
    <row r="77" spans="3:35">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row>
    <row r="78" spans="3:35">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row>
    <row r="79" spans="3:35">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row>
    <row r="80" spans="3:35">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row>
    <row r="81" spans="3:35">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row>
    <row r="82" spans="3:35">
      <c r="C82" s="3"/>
      <c r="D82" s="3"/>
      <c r="E82" s="3"/>
      <c r="F82" s="6"/>
      <c r="G82" s="3"/>
      <c r="H82" s="3"/>
      <c r="AD82" s="6"/>
      <c r="AE82" s="6"/>
      <c r="AF82" s="6"/>
      <c r="AG82" s="6"/>
      <c r="AH82" s="6"/>
      <c r="AI82" s="6"/>
    </row>
    <row r="83" spans="3:35">
      <c r="C83" s="3"/>
      <c r="D83" s="3"/>
      <c r="E83" s="3"/>
      <c r="F83" s="6"/>
      <c r="G83" s="3"/>
      <c r="H83" s="3"/>
      <c r="AD83" s="6"/>
      <c r="AE83" s="6"/>
      <c r="AF83" s="6"/>
      <c r="AG83" s="6"/>
      <c r="AH83" s="6"/>
      <c r="AI83" s="6"/>
    </row>
    <row r="84" spans="3:35">
      <c r="C84" s="3"/>
      <c r="D84" s="3"/>
      <c r="E84" s="3"/>
      <c r="F84" s="6"/>
      <c r="G84" s="3"/>
      <c r="H84" s="3"/>
      <c r="AD84" s="6"/>
      <c r="AE84" s="6"/>
      <c r="AF84" s="6"/>
      <c r="AG84" s="6"/>
      <c r="AH84" s="6"/>
      <c r="AI84" s="6"/>
    </row>
    <row r="85" spans="3:35">
      <c r="C85" s="3"/>
      <c r="D85" s="3"/>
      <c r="E85" s="3"/>
      <c r="F85" s="6"/>
      <c r="G85" s="3"/>
      <c r="H85" s="3"/>
      <c r="AD85" s="6"/>
      <c r="AE85" s="6"/>
      <c r="AF85" s="6"/>
      <c r="AG85" s="6"/>
      <c r="AH85" s="6"/>
      <c r="AI85" s="6"/>
    </row>
    <row r="86" spans="3:35">
      <c r="C86" s="3"/>
      <c r="D86" s="3"/>
      <c r="E86" s="3"/>
      <c r="F86" s="6"/>
      <c r="G86" s="3"/>
      <c r="H86" s="3"/>
      <c r="AD86" s="6"/>
      <c r="AE86" s="6"/>
      <c r="AF86" s="6"/>
      <c r="AG86" s="6"/>
      <c r="AH86" s="6"/>
      <c r="AI86" s="6"/>
    </row>
    <row r="87" spans="3:35">
      <c r="C87" s="3"/>
      <c r="D87" s="3"/>
      <c r="E87" s="3"/>
      <c r="F87" s="6"/>
      <c r="G87" s="3"/>
      <c r="H87" s="3"/>
      <c r="AD87" s="6"/>
      <c r="AE87" s="6"/>
      <c r="AF87" s="6"/>
      <c r="AG87" s="6"/>
      <c r="AH87" s="6"/>
      <c r="AI87" s="6"/>
    </row>
    <row r="88" spans="3:35">
      <c r="C88" s="3"/>
      <c r="D88" s="3"/>
      <c r="E88" s="3"/>
      <c r="F88" s="6"/>
      <c r="G88" s="3"/>
      <c r="H88" s="3"/>
      <c r="AD88" s="6"/>
      <c r="AE88" s="6"/>
      <c r="AF88" s="6"/>
      <c r="AG88" s="6"/>
      <c r="AH88" s="6"/>
      <c r="AI88" s="6"/>
    </row>
    <row r="89" spans="3:35">
      <c r="C89" s="3"/>
      <c r="D89" s="3"/>
      <c r="E89" s="3"/>
      <c r="F89" s="6"/>
      <c r="G89" s="3"/>
      <c r="H89" s="3"/>
      <c r="AD89" s="6"/>
      <c r="AE89" s="6"/>
      <c r="AF89" s="6"/>
      <c r="AG89" s="6"/>
      <c r="AH89" s="6"/>
      <c r="AI89" s="6"/>
    </row>
    <row r="90" spans="3:35">
      <c r="C90" s="3"/>
      <c r="D90" s="3"/>
      <c r="E90" s="3"/>
      <c r="F90" s="6"/>
      <c r="G90" s="3"/>
      <c r="H90" s="3"/>
      <c r="AD90" s="6"/>
      <c r="AE90" s="6"/>
      <c r="AF90" s="6"/>
      <c r="AG90" s="6"/>
      <c r="AH90" s="6"/>
      <c r="AI90" s="6"/>
    </row>
    <row r="91" spans="3:35">
      <c r="C91" s="3"/>
      <c r="D91" s="3"/>
      <c r="E91" s="3"/>
      <c r="F91" s="6"/>
      <c r="G91" s="3"/>
      <c r="H91" s="3"/>
      <c r="AD91" s="6"/>
      <c r="AE91" s="6"/>
      <c r="AF91" s="6"/>
      <c r="AG91" s="6"/>
      <c r="AH91" s="6"/>
      <c r="AI91" s="6"/>
    </row>
    <row r="92" spans="3:35">
      <c r="C92" s="3"/>
      <c r="D92" s="3"/>
      <c r="E92" s="3"/>
      <c r="F92" s="6"/>
      <c r="G92" s="3"/>
      <c r="H92" s="3"/>
      <c r="AD92" s="6"/>
      <c r="AE92" s="6"/>
      <c r="AF92" s="6"/>
      <c r="AG92" s="6"/>
      <c r="AH92" s="6"/>
      <c r="AI92" s="6"/>
    </row>
    <row r="93" spans="3:35">
      <c r="C93" s="3"/>
      <c r="D93" s="3"/>
      <c r="E93" s="3"/>
      <c r="F93" s="6"/>
      <c r="G93" s="3"/>
      <c r="H93" s="3"/>
      <c r="AD93" s="6"/>
      <c r="AE93" s="6"/>
      <c r="AF93" s="6"/>
      <c r="AG93" s="6"/>
      <c r="AH93" s="6"/>
      <c r="AI93" s="6"/>
    </row>
    <row r="94" spans="3:35">
      <c r="C94" s="3"/>
      <c r="D94" s="3"/>
      <c r="E94" s="3"/>
      <c r="F94" s="6"/>
      <c r="G94" s="3"/>
      <c r="H94" s="3"/>
      <c r="AD94" s="6"/>
      <c r="AE94" s="6"/>
      <c r="AF94" s="6"/>
      <c r="AG94" s="6"/>
      <c r="AH94" s="6"/>
      <c r="AI94" s="6"/>
    </row>
    <row r="95" spans="3:35">
      <c r="C95" s="3"/>
      <c r="D95" s="3"/>
      <c r="E95" s="3"/>
      <c r="F95" s="6"/>
      <c r="G95" s="3"/>
      <c r="H95" s="3"/>
      <c r="AD95" s="6"/>
      <c r="AE95" s="6"/>
      <c r="AF95" s="6"/>
      <c r="AG95" s="6"/>
      <c r="AH95" s="6"/>
      <c r="AI95" s="6"/>
    </row>
    <row r="96" spans="3:35">
      <c r="C96" s="3"/>
      <c r="D96" s="3"/>
      <c r="E96" s="3"/>
      <c r="F96" s="6"/>
      <c r="G96" s="3"/>
      <c r="H96" s="3"/>
      <c r="AD96" s="6"/>
      <c r="AE96" s="6"/>
      <c r="AF96" s="6"/>
      <c r="AG96" s="6"/>
      <c r="AH96" s="6"/>
      <c r="AI96" s="6"/>
    </row>
    <row r="97" spans="3:35">
      <c r="C97" s="3"/>
      <c r="D97" s="3"/>
      <c r="E97" s="3"/>
      <c r="F97" s="6"/>
      <c r="G97" s="3"/>
      <c r="H97" s="3"/>
      <c r="AD97" s="6"/>
      <c r="AE97" s="6"/>
      <c r="AF97" s="6"/>
      <c r="AG97" s="6"/>
      <c r="AH97" s="6"/>
      <c r="AI97" s="6"/>
    </row>
    <row r="98" spans="3:35">
      <c r="C98" s="3"/>
      <c r="D98" s="3"/>
      <c r="E98" s="3"/>
      <c r="F98" s="6"/>
      <c r="G98" s="3"/>
      <c r="H98" s="3"/>
      <c r="AD98" s="6"/>
      <c r="AE98" s="6"/>
      <c r="AF98" s="6"/>
      <c r="AG98" s="6"/>
      <c r="AH98" s="6"/>
      <c r="AI98" s="6"/>
    </row>
    <row r="99" spans="3:35">
      <c r="C99" s="3"/>
      <c r="D99" s="3"/>
      <c r="E99" s="3"/>
      <c r="F99" s="6"/>
      <c r="G99" s="3"/>
      <c r="H99" s="3"/>
      <c r="AD99" s="6"/>
      <c r="AE99" s="6"/>
      <c r="AF99" s="6"/>
      <c r="AG99" s="6"/>
      <c r="AH99" s="6"/>
      <c r="AI99" s="6"/>
    </row>
    <row r="100" spans="3:35">
      <c r="C100" s="3"/>
      <c r="D100" s="3"/>
      <c r="E100" s="3"/>
      <c r="F100" s="6"/>
      <c r="G100" s="3"/>
      <c r="H100" s="3"/>
      <c r="AD100" s="6"/>
      <c r="AE100" s="6"/>
      <c r="AF100" s="6"/>
      <c r="AG100" s="6"/>
      <c r="AH100" s="6"/>
      <c r="AI100" s="6"/>
    </row>
    <row r="101" spans="3:35">
      <c r="C101" s="3"/>
      <c r="D101" s="3"/>
      <c r="E101" s="3"/>
      <c r="F101" s="3"/>
      <c r="G101" s="3"/>
      <c r="H101" s="3"/>
    </row>
    <row r="102" spans="3:35">
      <c r="C102" s="3"/>
      <c r="D102" s="3"/>
      <c r="E102" s="3"/>
      <c r="F102" s="3"/>
      <c r="G102" s="3"/>
      <c r="H102" s="3"/>
    </row>
    <row r="103" spans="3:35">
      <c r="C103" s="3"/>
      <c r="D103" s="3"/>
      <c r="E103" s="3"/>
      <c r="F103" s="3"/>
      <c r="G103" s="3"/>
      <c r="H103" s="3"/>
    </row>
    <row r="104" spans="3:35">
      <c r="C104" s="3"/>
      <c r="D104" s="3"/>
      <c r="E104" s="3"/>
      <c r="F104" s="3"/>
      <c r="G104" s="3"/>
      <c r="H104" s="3"/>
    </row>
    <row r="105" spans="3:35">
      <c r="C105" s="3"/>
      <c r="D105" s="3"/>
      <c r="E105" s="3"/>
      <c r="F105" s="3"/>
      <c r="G105" s="3"/>
      <c r="H105" s="3"/>
    </row>
    <row r="106" spans="3:35">
      <c r="C106" s="3"/>
      <c r="D106" s="3"/>
      <c r="E106" s="3"/>
      <c r="F106" s="3"/>
      <c r="G106" s="3"/>
      <c r="H106" s="3"/>
    </row>
    <row r="107" spans="3:35">
      <c r="C107" s="3"/>
      <c r="D107" s="3"/>
      <c r="E107" s="3"/>
      <c r="F107" s="3"/>
      <c r="G107" s="3"/>
      <c r="H107" s="3"/>
    </row>
    <row r="108" spans="3:35">
      <c r="C108" s="3"/>
      <c r="D108" s="3"/>
      <c r="E108" s="3"/>
      <c r="F108" s="3"/>
      <c r="G108" s="3"/>
      <c r="H108" s="3"/>
    </row>
    <row r="109" spans="3:35">
      <c r="C109" s="3"/>
      <c r="D109" s="3"/>
      <c r="E109" s="3"/>
      <c r="F109" s="3"/>
      <c r="G109" s="3"/>
      <c r="H109" s="3"/>
    </row>
    <row r="110" spans="3:35">
      <c r="C110" s="3"/>
      <c r="D110" s="3"/>
      <c r="E110" s="3"/>
      <c r="F110" s="3"/>
      <c r="G110" s="3"/>
      <c r="H110" s="3"/>
    </row>
    <row r="111" spans="3:35">
      <c r="C111" s="3"/>
      <c r="D111" s="3"/>
      <c r="E111" s="3"/>
      <c r="F111" s="3"/>
      <c r="G111" s="3"/>
      <c r="H111" s="3"/>
    </row>
    <row r="112" spans="3:35">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F205" s="3"/>
    </row>
    <row r="206" spans="3:8">
      <c r="F206" s="3"/>
    </row>
    <row r="207" spans="3:8">
      <c r="F207" s="3"/>
    </row>
    <row r="208" spans="3:8">
      <c r="F208" s="3"/>
    </row>
    <row r="209" spans="6:6">
      <c r="F209" s="3"/>
    </row>
    <row r="210" spans="6:6">
      <c r="F210" s="3"/>
    </row>
    <row r="211" spans="6:6">
      <c r="F211" s="3"/>
    </row>
    <row r="212" spans="6:6">
      <c r="F212" s="3"/>
    </row>
    <row r="213" spans="6:6">
      <c r="F213" s="3"/>
    </row>
    <row r="214" spans="6:6">
      <c r="F214" s="3"/>
    </row>
    <row r="215" spans="6:6">
      <c r="F215" s="3"/>
    </row>
    <row r="216" spans="6:6">
      <c r="F216" s="3"/>
    </row>
    <row r="217" spans="6:6">
      <c r="F217" s="3"/>
    </row>
    <row r="218" spans="6:6">
      <c r="F218" s="3"/>
    </row>
  </sheetData>
  <autoFilter ref="A6:AI29" xr:uid="{EB625E78-4976-4CD0-BC1C-04899BA83315}"/>
  <mergeCells count="4">
    <mergeCell ref="A4:B4"/>
    <mergeCell ref="A3:E3"/>
    <mergeCell ref="C4:D4"/>
    <mergeCell ref="F3:F6"/>
  </mergeCells>
  <phoneticPr fontId="6"/>
  <pageMargins left="0.70866141732283472" right="0.70866141732283472" top="0.74803149606299213" bottom="0.74803149606299213" header="0.31496062992125984" footer="0.31496062992125984"/>
  <pageSetup paperSize="8" scale="65"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X100"/>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5" width="5.36328125" style="3" customWidth="1"/>
    <col min="6" max="6" width="6.36328125" style="3" bestFit="1" customWidth="1"/>
    <col min="7" max="8" width="26.36328125" style="3" customWidth="1"/>
    <col min="9" max="18" width="8.36328125" style="3" customWidth="1"/>
    <col min="19" max="24" width="5.36328125" style="3" customWidth="1"/>
    <col min="25" max="25" width="2.1796875" style="3" customWidth="1"/>
    <col min="26" max="153" width="8.7265625" style="3"/>
    <col min="154" max="155" width="4.36328125" style="3" customWidth="1"/>
    <col min="156" max="156" width="8" style="3" customWidth="1"/>
    <col min="157" max="157" width="9.6328125" style="3" customWidth="1"/>
    <col min="158" max="158" width="20.6328125" style="3" customWidth="1"/>
    <col min="159" max="159" width="6.453125" style="3" customWidth="1"/>
    <col min="160" max="163" width="7.6328125" style="3" bestFit="1" customWidth="1"/>
    <col min="164" max="166" width="9.90625" style="3" bestFit="1" customWidth="1"/>
    <col min="167" max="170" width="7.6328125" style="3" bestFit="1" customWidth="1"/>
    <col min="171" max="176" width="4.36328125" style="3" customWidth="1"/>
    <col min="177" max="177" width="20.6328125" style="3" customWidth="1"/>
    <col min="178" max="409" width="8.7265625" style="3"/>
    <col min="410" max="411" width="4.36328125" style="3" customWidth="1"/>
    <col min="412" max="412" width="8" style="3" customWidth="1"/>
    <col min="413" max="413" width="9.6328125" style="3" customWidth="1"/>
    <col min="414" max="414" width="20.6328125" style="3" customWidth="1"/>
    <col min="415" max="415" width="6.453125" style="3" customWidth="1"/>
    <col min="416" max="419" width="7.6328125" style="3" bestFit="1" customWidth="1"/>
    <col min="420" max="422" width="9.90625" style="3" bestFit="1" customWidth="1"/>
    <col min="423" max="426" width="7.6328125" style="3" bestFit="1" customWidth="1"/>
    <col min="427" max="432" width="4.36328125" style="3" customWidth="1"/>
    <col min="433" max="433" width="20.6328125" style="3" customWidth="1"/>
    <col min="434" max="665" width="8.7265625" style="3"/>
    <col min="666" max="667" width="4.36328125" style="3" customWidth="1"/>
    <col min="668" max="668" width="8" style="3" customWidth="1"/>
    <col min="669" max="669" width="9.6328125" style="3" customWidth="1"/>
    <col min="670" max="670" width="20.6328125" style="3" customWidth="1"/>
    <col min="671" max="671" width="6.453125" style="3" customWidth="1"/>
    <col min="672" max="675" width="7.6328125" style="3" bestFit="1" customWidth="1"/>
    <col min="676" max="678" width="9.90625" style="3" bestFit="1" customWidth="1"/>
    <col min="679" max="682" width="7.6328125" style="3" bestFit="1" customWidth="1"/>
    <col min="683" max="688" width="4.36328125" style="3" customWidth="1"/>
    <col min="689" max="689" width="20.6328125" style="3" customWidth="1"/>
    <col min="690" max="921" width="8.7265625" style="3"/>
    <col min="922" max="923" width="4.36328125" style="3" customWidth="1"/>
    <col min="924" max="924" width="8" style="3" customWidth="1"/>
    <col min="925" max="925" width="9.6328125" style="3" customWidth="1"/>
    <col min="926" max="926" width="20.6328125" style="3" customWidth="1"/>
    <col min="927" max="927" width="6.453125" style="3" customWidth="1"/>
    <col min="928" max="931" width="7.6328125" style="3" bestFit="1" customWidth="1"/>
    <col min="932" max="934" width="9.90625" style="3" bestFit="1" customWidth="1"/>
    <col min="935" max="938" width="7.6328125" style="3" bestFit="1" customWidth="1"/>
    <col min="939" max="944" width="4.36328125" style="3" customWidth="1"/>
    <col min="945" max="945" width="20.6328125" style="3" customWidth="1"/>
    <col min="946" max="1177" width="8.7265625" style="3"/>
    <col min="1178" max="1179" width="4.36328125" style="3" customWidth="1"/>
    <col min="1180" max="1180" width="8" style="3" customWidth="1"/>
    <col min="1181" max="1181" width="9.6328125" style="3" customWidth="1"/>
    <col min="1182" max="1182" width="20.6328125" style="3" customWidth="1"/>
    <col min="1183" max="1183" width="6.453125" style="3" customWidth="1"/>
    <col min="1184" max="1187" width="7.6328125" style="3" bestFit="1" customWidth="1"/>
    <col min="1188" max="1190" width="9.90625" style="3" bestFit="1" customWidth="1"/>
    <col min="1191" max="1194" width="7.6328125" style="3" bestFit="1" customWidth="1"/>
    <col min="1195" max="1200" width="4.36328125" style="3" customWidth="1"/>
    <col min="1201" max="1201" width="20.6328125" style="3" customWidth="1"/>
    <col min="1202" max="1433" width="8.7265625" style="3"/>
    <col min="1434" max="1435" width="4.36328125" style="3" customWidth="1"/>
    <col min="1436" max="1436" width="8" style="3" customWidth="1"/>
    <col min="1437" max="1437" width="9.6328125" style="3" customWidth="1"/>
    <col min="1438" max="1438" width="20.6328125" style="3" customWidth="1"/>
    <col min="1439" max="1439" width="6.453125" style="3" customWidth="1"/>
    <col min="1440" max="1443" width="7.6328125" style="3" bestFit="1" customWidth="1"/>
    <col min="1444" max="1446" width="9.90625" style="3" bestFit="1" customWidth="1"/>
    <col min="1447" max="1450" width="7.6328125" style="3" bestFit="1" customWidth="1"/>
    <col min="1451" max="1456" width="4.36328125" style="3" customWidth="1"/>
    <col min="1457" max="1457" width="20.6328125" style="3" customWidth="1"/>
    <col min="1458" max="1689" width="8.7265625" style="3"/>
    <col min="1690" max="1691" width="4.36328125" style="3" customWidth="1"/>
    <col min="1692" max="1692" width="8" style="3" customWidth="1"/>
    <col min="1693" max="1693" width="9.6328125" style="3" customWidth="1"/>
    <col min="1694" max="1694" width="20.6328125" style="3" customWidth="1"/>
    <col min="1695" max="1695" width="6.453125" style="3" customWidth="1"/>
    <col min="1696" max="1699" width="7.6328125" style="3" bestFit="1" customWidth="1"/>
    <col min="1700" max="1702" width="9.90625" style="3" bestFit="1" customWidth="1"/>
    <col min="1703" max="1706" width="7.6328125" style="3" bestFit="1" customWidth="1"/>
    <col min="1707" max="1712" width="4.36328125" style="3" customWidth="1"/>
    <col min="1713" max="1713" width="20.6328125" style="3" customWidth="1"/>
    <col min="1714" max="1945" width="8.7265625" style="3"/>
    <col min="1946" max="1947" width="4.36328125" style="3" customWidth="1"/>
    <col min="1948" max="1948" width="8" style="3" customWidth="1"/>
    <col min="1949" max="1949" width="9.6328125" style="3" customWidth="1"/>
    <col min="1950" max="1950" width="20.6328125" style="3" customWidth="1"/>
    <col min="1951" max="1951" width="6.453125" style="3" customWidth="1"/>
    <col min="1952" max="1955" width="7.6328125" style="3" bestFit="1" customWidth="1"/>
    <col min="1956" max="1958" width="9.90625" style="3" bestFit="1" customWidth="1"/>
    <col min="1959" max="1962" width="7.6328125" style="3" bestFit="1" customWidth="1"/>
    <col min="1963" max="1968" width="4.36328125" style="3" customWidth="1"/>
    <col min="1969" max="1969" width="20.6328125" style="3" customWidth="1"/>
    <col min="1970" max="2201" width="8.7265625" style="3"/>
    <col min="2202" max="2203" width="4.36328125" style="3" customWidth="1"/>
    <col min="2204" max="2204" width="8" style="3" customWidth="1"/>
    <col min="2205" max="2205" width="9.6328125" style="3" customWidth="1"/>
    <col min="2206" max="2206" width="20.6328125" style="3" customWidth="1"/>
    <col min="2207" max="2207" width="6.453125" style="3" customWidth="1"/>
    <col min="2208" max="2211" width="7.6328125" style="3" bestFit="1" customWidth="1"/>
    <col min="2212" max="2214" width="9.90625" style="3" bestFit="1" customWidth="1"/>
    <col min="2215" max="2218" width="7.6328125" style="3" bestFit="1" customWidth="1"/>
    <col min="2219" max="2224" width="4.36328125" style="3" customWidth="1"/>
    <col min="2225" max="2225" width="20.6328125" style="3" customWidth="1"/>
    <col min="2226" max="2457" width="8.7265625" style="3"/>
    <col min="2458" max="2459" width="4.36328125" style="3" customWidth="1"/>
    <col min="2460" max="2460" width="8" style="3" customWidth="1"/>
    <col min="2461" max="2461" width="9.6328125" style="3" customWidth="1"/>
    <col min="2462" max="2462" width="20.6328125" style="3" customWidth="1"/>
    <col min="2463" max="2463" width="6.453125" style="3" customWidth="1"/>
    <col min="2464" max="2467" width="7.6328125" style="3" bestFit="1" customWidth="1"/>
    <col min="2468" max="2470" width="9.90625" style="3" bestFit="1" customWidth="1"/>
    <col min="2471" max="2474" width="7.6328125" style="3" bestFit="1" customWidth="1"/>
    <col min="2475" max="2480" width="4.36328125" style="3" customWidth="1"/>
    <col min="2481" max="2481" width="20.6328125" style="3" customWidth="1"/>
    <col min="2482" max="2713" width="8.7265625" style="3"/>
    <col min="2714" max="2715" width="4.36328125" style="3" customWidth="1"/>
    <col min="2716" max="2716" width="8" style="3" customWidth="1"/>
    <col min="2717" max="2717" width="9.6328125" style="3" customWidth="1"/>
    <col min="2718" max="2718" width="20.6328125" style="3" customWidth="1"/>
    <col min="2719" max="2719" width="6.453125" style="3" customWidth="1"/>
    <col min="2720" max="2723" width="7.6328125" style="3" bestFit="1" customWidth="1"/>
    <col min="2724" max="2726" width="9.90625" style="3" bestFit="1" customWidth="1"/>
    <col min="2727" max="2730" width="7.6328125" style="3" bestFit="1" customWidth="1"/>
    <col min="2731" max="2736" width="4.36328125" style="3" customWidth="1"/>
    <col min="2737" max="2737" width="20.6328125" style="3" customWidth="1"/>
    <col min="2738" max="2969" width="8.7265625" style="3"/>
    <col min="2970" max="2971" width="4.36328125" style="3" customWidth="1"/>
    <col min="2972" max="2972" width="8" style="3" customWidth="1"/>
    <col min="2973" max="2973" width="9.6328125" style="3" customWidth="1"/>
    <col min="2974" max="2974" width="20.6328125" style="3" customWidth="1"/>
    <col min="2975" max="2975" width="6.453125" style="3" customWidth="1"/>
    <col min="2976" max="2979" width="7.6328125" style="3" bestFit="1" customWidth="1"/>
    <col min="2980" max="2982" width="9.90625" style="3" bestFit="1" customWidth="1"/>
    <col min="2983" max="2986" width="7.6328125" style="3" bestFit="1" customWidth="1"/>
    <col min="2987" max="2992" width="4.36328125" style="3" customWidth="1"/>
    <col min="2993" max="2993" width="20.6328125" style="3" customWidth="1"/>
    <col min="2994" max="3225" width="8.7265625" style="3"/>
    <col min="3226" max="3227" width="4.36328125" style="3" customWidth="1"/>
    <col min="3228" max="3228" width="8" style="3" customWidth="1"/>
    <col min="3229" max="3229" width="9.6328125" style="3" customWidth="1"/>
    <col min="3230" max="3230" width="20.6328125" style="3" customWidth="1"/>
    <col min="3231" max="3231" width="6.453125" style="3" customWidth="1"/>
    <col min="3232" max="3235" width="7.6328125" style="3" bestFit="1" customWidth="1"/>
    <col min="3236" max="3238" width="9.90625" style="3" bestFit="1" customWidth="1"/>
    <col min="3239" max="3242" width="7.6328125" style="3" bestFit="1" customWidth="1"/>
    <col min="3243" max="3248" width="4.36328125" style="3" customWidth="1"/>
    <col min="3249" max="3249" width="20.6328125" style="3" customWidth="1"/>
    <col min="3250" max="3481" width="8.7265625" style="3"/>
    <col min="3482" max="3483" width="4.36328125" style="3" customWidth="1"/>
    <col min="3484" max="3484" width="8" style="3" customWidth="1"/>
    <col min="3485" max="3485" width="9.6328125" style="3" customWidth="1"/>
    <col min="3486" max="3486" width="20.6328125" style="3" customWidth="1"/>
    <col min="3487" max="3487" width="6.453125" style="3" customWidth="1"/>
    <col min="3488" max="3491" width="7.6328125" style="3" bestFit="1" customWidth="1"/>
    <col min="3492" max="3494" width="9.90625" style="3" bestFit="1" customWidth="1"/>
    <col min="3495" max="3498" width="7.6328125" style="3" bestFit="1" customWidth="1"/>
    <col min="3499" max="3504" width="4.36328125" style="3" customWidth="1"/>
    <col min="3505" max="3505" width="20.6328125" style="3" customWidth="1"/>
    <col min="3506" max="3737" width="8.7265625" style="3"/>
    <col min="3738" max="3739" width="4.36328125" style="3" customWidth="1"/>
    <col min="3740" max="3740" width="8" style="3" customWidth="1"/>
    <col min="3741" max="3741" width="9.6328125" style="3" customWidth="1"/>
    <col min="3742" max="3742" width="20.6328125" style="3" customWidth="1"/>
    <col min="3743" max="3743" width="6.453125" style="3" customWidth="1"/>
    <col min="3744" max="3747" width="7.6328125" style="3" bestFit="1" customWidth="1"/>
    <col min="3748" max="3750" width="9.90625" style="3" bestFit="1" customWidth="1"/>
    <col min="3751" max="3754" width="7.6328125" style="3" bestFit="1" customWidth="1"/>
    <col min="3755" max="3760" width="4.36328125" style="3" customWidth="1"/>
    <col min="3761" max="3761" width="20.6328125" style="3" customWidth="1"/>
    <col min="3762" max="3993" width="8.7265625" style="3"/>
    <col min="3994" max="3995" width="4.36328125" style="3" customWidth="1"/>
    <col min="3996" max="3996" width="8" style="3" customWidth="1"/>
    <col min="3997" max="3997" width="9.6328125" style="3" customWidth="1"/>
    <col min="3998" max="3998" width="20.6328125" style="3" customWidth="1"/>
    <col min="3999" max="3999" width="6.453125" style="3" customWidth="1"/>
    <col min="4000" max="4003" width="7.6328125" style="3" bestFit="1" customWidth="1"/>
    <col min="4004" max="4006" width="9.90625" style="3" bestFit="1" customWidth="1"/>
    <col min="4007" max="4010" width="7.6328125" style="3" bestFit="1" customWidth="1"/>
    <col min="4011" max="4016" width="4.36328125" style="3" customWidth="1"/>
    <col min="4017" max="4017" width="20.6328125" style="3" customWidth="1"/>
    <col min="4018" max="4249" width="8.7265625" style="3"/>
    <col min="4250" max="4251" width="4.36328125" style="3" customWidth="1"/>
    <col min="4252" max="4252" width="8" style="3" customWidth="1"/>
    <col min="4253" max="4253" width="9.6328125" style="3" customWidth="1"/>
    <col min="4254" max="4254" width="20.6328125" style="3" customWidth="1"/>
    <col min="4255" max="4255" width="6.453125" style="3" customWidth="1"/>
    <col min="4256" max="4259" width="7.6328125" style="3" bestFit="1" customWidth="1"/>
    <col min="4260" max="4262" width="9.90625" style="3" bestFit="1" customWidth="1"/>
    <col min="4263" max="4266" width="7.6328125" style="3" bestFit="1" customWidth="1"/>
    <col min="4267" max="4272" width="4.36328125" style="3" customWidth="1"/>
    <col min="4273" max="4273" width="20.6328125" style="3" customWidth="1"/>
    <col min="4274" max="4505" width="8.7265625" style="3"/>
    <col min="4506" max="4507" width="4.36328125" style="3" customWidth="1"/>
    <col min="4508" max="4508" width="8" style="3" customWidth="1"/>
    <col min="4509" max="4509" width="9.6328125" style="3" customWidth="1"/>
    <col min="4510" max="4510" width="20.6328125" style="3" customWidth="1"/>
    <col min="4511" max="4511" width="6.453125" style="3" customWidth="1"/>
    <col min="4512" max="4515" width="7.6328125" style="3" bestFit="1" customWidth="1"/>
    <col min="4516" max="4518" width="9.90625" style="3" bestFit="1" customWidth="1"/>
    <col min="4519" max="4522" width="7.6328125" style="3" bestFit="1" customWidth="1"/>
    <col min="4523" max="4528" width="4.36328125" style="3" customWidth="1"/>
    <col min="4529" max="4529" width="20.6328125" style="3" customWidth="1"/>
    <col min="4530" max="4761" width="8.7265625" style="3"/>
    <col min="4762" max="4763" width="4.36328125" style="3" customWidth="1"/>
    <col min="4764" max="4764" width="8" style="3" customWidth="1"/>
    <col min="4765" max="4765" width="9.6328125" style="3" customWidth="1"/>
    <col min="4766" max="4766" width="20.6328125" style="3" customWidth="1"/>
    <col min="4767" max="4767" width="6.453125" style="3" customWidth="1"/>
    <col min="4768" max="4771" width="7.6328125" style="3" bestFit="1" customWidth="1"/>
    <col min="4772" max="4774" width="9.90625" style="3" bestFit="1" customWidth="1"/>
    <col min="4775" max="4778" width="7.6328125" style="3" bestFit="1" customWidth="1"/>
    <col min="4779" max="4784" width="4.36328125" style="3" customWidth="1"/>
    <col min="4785" max="4785" width="20.6328125" style="3" customWidth="1"/>
    <col min="4786" max="5017" width="8.7265625" style="3"/>
    <col min="5018" max="5019" width="4.36328125" style="3" customWidth="1"/>
    <col min="5020" max="5020" width="8" style="3" customWidth="1"/>
    <col min="5021" max="5021" width="9.6328125" style="3" customWidth="1"/>
    <col min="5022" max="5022" width="20.6328125" style="3" customWidth="1"/>
    <col min="5023" max="5023" width="6.453125" style="3" customWidth="1"/>
    <col min="5024" max="5027" width="7.6328125" style="3" bestFit="1" customWidth="1"/>
    <col min="5028" max="5030" width="9.90625" style="3" bestFit="1" customWidth="1"/>
    <col min="5031" max="5034" width="7.6328125" style="3" bestFit="1" customWidth="1"/>
    <col min="5035" max="5040" width="4.36328125" style="3" customWidth="1"/>
    <col min="5041" max="5041" width="20.6328125" style="3" customWidth="1"/>
    <col min="5042" max="5273" width="8.7265625" style="3"/>
    <col min="5274" max="5275" width="4.36328125" style="3" customWidth="1"/>
    <col min="5276" max="5276" width="8" style="3" customWidth="1"/>
    <col min="5277" max="5277" width="9.6328125" style="3" customWidth="1"/>
    <col min="5278" max="5278" width="20.6328125" style="3" customWidth="1"/>
    <col min="5279" max="5279" width="6.453125" style="3" customWidth="1"/>
    <col min="5280" max="5283" width="7.6328125" style="3" bestFit="1" customWidth="1"/>
    <col min="5284" max="5286" width="9.90625" style="3" bestFit="1" customWidth="1"/>
    <col min="5287" max="5290" width="7.6328125" style="3" bestFit="1" customWidth="1"/>
    <col min="5291" max="5296" width="4.36328125" style="3" customWidth="1"/>
    <col min="5297" max="5297" width="20.6328125" style="3" customWidth="1"/>
    <col min="5298" max="5529" width="8.7265625" style="3"/>
    <col min="5530" max="5531" width="4.36328125" style="3" customWidth="1"/>
    <col min="5532" max="5532" width="8" style="3" customWidth="1"/>
    <col min="5533" max="5533" width="9.6328125" style="3" customWidth="1"/>
    <col min="5534" max="5534" width="20.6328125" style="3" customWidth="1"/>
    <col min="5535" max="5535" width="6.453125" style="3" customWidth="1"/>
    <col min="5536" max="5539" width="7.6328125" style="3" bestFit="1" customWidth="1"/>
    <col min="5540" max="5542" width="9.90625" style="3" bestFit="1" customWidth="1"/>
    <col min="5543" max="5546" width="7.6328125" style="3" bestFit="1" customWidth="1"/>
    <col min="5547" max="5552" width="4.36328125" style="3" customWidth="1"/>
    <col min="5553" max="5553" width="20.6328125" style="3" customWidth="1"/>
    <col min="5554" max="5785" width="8.7265625" style="3"/>
    <col min="5786" max="5787" width="4.36328125" style="3" customWidth="1"/>
    <col min="5788" max="5788" width="8" style="3" customWidth="1"/>
    <col min="5789" max="5789" width="9.6328125" style="3" customWidth="1"/>
    <col min="5790" max="5790" width="20.6328125" style="3" customWidth="1"/>
    <col min="5791" max="5791" width="6.453125" style="3" customWidth="1"/>
    <col min="5792" max="5795" width="7.6328125" style="3" bestFit="1" customWidth="1"/>
    <col min="5796" max="5798" width="9.90625" style="3" bestFit="1" customWidth="1"/>
    <col min="5799" max="5802" width="7.6328125" style="3" bestFit="1" customWidth="1"/>
    <col min="5803" max="5808" width="4.36328125" style="3" customWidth="1"/>
    <col min="5809" max="5809" width="20.6328125" style="3" customWidth="1"/>
    <col min="5810" max="6041" width="8.7265625" style="3"/>
    <col min="6042" max="6043" width="4.36328125" style="3" customWidth="1"/>
    <col min="6044" max="6044" width="8" style="3" customWidth="1"/>
    <col min="6045" max="6045" width="9.6328125" style="3" customWidth="1"/>
    <col min="6046" max="6046" width="20.6328125" style="3" customWidth="1"/>
    <col min="6047" max="6047" width="6.453125" style="3" customWidth="1"/>
    <col min="6048" max="6051" width="7.6328125" style="3" bestFit="1" customWidth="1"/>
    <col min="6052" max="6054" width="9.90625" style="3" bestFit="1" customWidth="1"/>
    <col min="6055" max="6058" width="7.6328125" style="3" bestFit="1" customWidth="1"/>
    <col min="6059" max="6064" width="4.36328125" style="3" customWidth="1"/>
    <col min="6065" max="6065" width="20.6328125" style="3" customWidth="1"/>
    <col min="6066" max="6297" width="8.7265625" style="3"/>
    <col min="6298" max="6299" width="4.36328125" style="3" customWidth="1"/>
    <col min="6300" max="6300" width="8" style="3" customWidth="1"/>
    <col min="6301" max="6301" width="9.6328125" style="3" customWidth="1"/>
    <col min="6302" max="6302" width="20.6328125" style="3" customWidth="1"/>
    <col min="6303" max="6303" width="6.453125" style="3" customWidth="1"/>
    <col min="6304" max="6307" width="7.6328125" style="3" bestFit="1" customWidth="1"/>
    <col min="6308" max="6310" width="9.90625" style="3" bestFit="1" customWidth="1"/>
    <col min="6311" max="6314" width="7.6328125" style="3" bestFit="1" customWidth="1"/>
    <col min="6315" max="6320" width="4.36328125" style="3" customWidth="1"/>
    <col min="6321" max="6321" width="20.6328125" style="3" customWidth="1"/>
    <col min="6322" max="6553" width="8.7265625" style="3"/>
    <col min="6554" max="6555" width="4.36328125" style="3" customWidth="1"/>
    <col min="6556" max="6556" width="8" style="3" customWidth="1"/>
    <col min="6557" max="6557" width="9.6328125" style="3" customWidth="1"/>
    <col min="6558" max="6558" width="20.6328125" style="3" customWidth="1"/>
    <col min="6559" max="6559" width="6.453125" style="3" customWidth="1"/>
    <col min="6560" max="6563" width="7.6328125" style="3" bestFit="1" customWidth="1"/>
    <col min="6564" max="6566" width="9.90625" style="3" bestFit="1" customWidth="1"/>
    <col min="6567" max="6570" width="7.6328125" style="3" bestFit="1" customWidth="1"/>
    <col min="6571" max="6576" width="4.36328125" style="3" customWidth="1"/>
    <col min="6577" max="6577" width="20.6328125" style="3" customWidth="1"/>
    <col min="6578" max="6809" width="8.7265625" style="3"/>
    <col min="6810" max="6811" width="4.36328125" style="3" customWidth="1"/>
    <col min="6812" max="6812" width="8" style="3" customWidth="1"/>
    <col min="6813" max="6813" width="9.6328125" style="3" customWidth="1"/>
    <col min="6814" max="6814" width="20.6328125" style="3" customWidth="1"/>
    <col min="6815" max="6815" width="6.453125" style="3" customWidth="1"/>
    <col min="6816" max="6819" width="7.6328125" style="3" bestFit="1" customWidth="1"/>
    <col min="6820" max="6822" width="9.90625" style="3" bestFit="1" customWidth="1"/>
    <col min="6823" max="6826" width="7.6328125" style="3" bestFit="1" customWidth="1"/>
    <col min="6827" max="6832" width="4.36328125" style="3" customWidth="1"/>
    <col min="6833" max="6833" width="20.6328125" style="3" customWidth="1"/>
    <col min="6834" max="7065" width="8.7265625" style="3"/>
    <col min="7066" max="7067" width="4.36328125" style="3" customWidth="1"/>
    <col min="7068" max="7068" width="8" style="3" customWidth="1"/>
    <col min="7069" max="7069" width="9.6328125" style="3" customWidth="1"/>
    <col min="7070" max="7070" width="20.6328125" style="3" customWidth="1"/>
    <col min="7071" max="7071" width="6.453125" style="3" customWidth="1"/>
    <col min="7072" max="7075" width="7.6328125" style="3" bestFit="1" customWidth="1"/>
    <col min="7076" max="7078" width="9.90625" style="3" bestFit="1" customWidth="1"/>
    <col min="7079" max="7082" width="7.6328125" style="3" bestFit="1" customWidth="1"/>
    <col min="7083" max="7088" width="4.36328125" style="3" customWidth="1"/>
    <col min="7089" max="7089" width="20.6328125" style="3" customWidth="1"/>
    <col min="7090" max="7321" width="8.7265625" style="3"/>
    <col min="7322" max="7323" width="4.36328125" style="3" customWidth="1"/>
    <col min="7324" max="7324" width="8" style="3" customWidth="1"/>
    <col min="7325" max="7325" width="9.6328125" style="3" customWidth="1"/>
    <col min="7326" max="7326" width="20.6328125" style="3" customWidth="1"/>
    <col min="7327" max="7327" width="6.453125" style="3" customWidth="1"/>
    <col min="7328" max="7331" width="7.6328125" style="3" bestFit="1" customWidth="1"/>
    <col min="7332" max="7334" width="9.90625" style="3" bestFit="1" customWidth="1"/>
    <col min="7335" max="7338" width="7.6328125" style="3" bestFit="1" customWidth="1"/>
    <col min="7339" max="7344" width="4.36328125" style="3" customWidth="1"/>
    <col min="7345" max="7345" width="20.6328125" style="3" customWidth="1"/>
    <col min="7346" max="7577" width="8.7265625" style="3"/>
    <col min="7578" max="7579" width="4.36328125" style="3" customWidth="1"/>
    <col min="7580" max="7580" width="8" style="3" customWidth="1"/>
    <col min="7581" max="7581" width="9.6328125" style="3" customWidth="1"/>
    <col min="7582" max="7582" width="20.6328125" style="3" customWidth="1"/>
    <col min="7583" max="7583" width="6.453125" style="3" customWidth="1"/>
    <col min="7584" max="7587" width="7.6328125" style="3" bestFit="1" customWidth="1"/>
    <col min="7588" max="7590" width="9.90625" style="3" bestFit="1" customWidth="1"/>
    <col min="7591" max="7594" width="7.6328125" style="3" bestFit="1" customWidth="1"/>
    <col min="7595" max="7600" width="4.36328125" style="3" customWidth="1"/>
    <col min="7601" max="7601" width="20.6328125" style="3" customWidth="1"/>
    <col min="7602" max="7833" width="8.7265625" style="3"/>
    <col min="7834" max="7835" width="4.36328125" style="3" customWidth="1"/>
    <col min="7836" max="7836" width="8" style="3" customWidth="1"/>
    <col min="7837" max="7837" width="9.6328125" style="3" customWidth="1"/>
    <col min="7838" max="7838" width="20.6328125" style="3" customWidth="1"/>
    <col min="7839" max="7839" width="6.453125" style="3" customWidth="1"/>
    <col min="7840" max="7843" width="7.6328125" style="3" bestFit="1" customWidth="1"/>
    <col min="7844" max="7846" width="9.90625" style="3" bestFit="1" customWidth="1"/>
    <col min="7847" max="7850" width="7.6328125" style="3" bestFit="1" customWidth="1"/>
    <col min="7851" max="7856" width="4.36328125" style="3" customWidth="1"/>
    <col min="7857" max="7857" width="20.6328125" style="3" customWidth="1"/>
    <col min="7858" max="8089" width="8.7265625" style="3"/>
    <col min="8090" max="8091" width="4.36328125" style="3" customWidth="1"/>
    <col min="8092" max="8092" width="8" style="3" customWidth="1"/>
    <col min="8093" max="8093" width="9.6328125" style="3" customWidth="1"/>
    <col min="8094" max="8094" width="20.6328125" style="3" customWidth="1"/>
    <col min="8095" max="8095" width="6.453125" style="3" customWidth="1"/>
    <col min="8096" max="8099" width="7.6328125" style="3" bestFit="1" customWidth="1"/>
    <col min="8100" max="8102" width="9.90625" style="3" bestFit="1" customWidth="1"/>
    <col min="8103" max="8106" width="7.6328125" style="3" bestFit="1" customWidth="1"/>
    <col min="8107" max="8112" width="4.36328125" style="3" customWidth="1"/>
    <col min="8113" max="8113" width="20.6328125" style="3" customWidth="1"/>
    <col min="8114" max="8345" width="8.7265625" style="3"/>
    <col min="8346" max="8347" width="4.36328125" style="3" customWidth="1"/>
    <col min="8348" max="8348" width="8" style="3" customWidth="1"/>
    <col min="8349" max="8349" width="9.6328125" style="3" customWidth="1"/>
    <col min="8350" max="8350" width="20.6328125" style="3" customWidth="1"/>
    <col min="8351" max="8351" width="6.453125" style="3" customWidth="1"/>
    <col min="8352" max="8355" width="7.6328125" style="3" bestFit="1" customWidth="1"/>
    <col min="8356" max="8358" width="9.90625" style="3" bestFit="1" customWidth="1"/>
    <col min="8359" max="8362" width="7.6328125" style="3" bestFit="1" customWidth="1"/>
    <col min="8363" max="8368" width="4.36328125" style="3" customWidth="1"/>
    <col min="8369" max="8369" width="20.6328125" style="3" customWidth="1"/>
    <col min="8370" max="8601" width="8.7265625" style="3"/>
    <col min="8602" max="8603" width="4.36328125" style="3" customWidth="1"/>
    <col min="8604" max="8604" width="8" style="3" customWidth="1"/>
    <col min="8605" max="8605" width="9.6328125" style="3" customWidth="1"/>
    <col min="8606" max="8606" width="20.6328125" style="3" customWidth="1"/>
    <col min="8607" max="8607" width="6.453125" style="3" customWidth="1"/>
    <col min="8608" max="8611" width="7.6328125" style="3" bestFit="1" customWidth="1"/>
    <col min="8612" max="8614" width="9.90625" style="3" bestFit="1" customWidth="1"/>
    <col min="8615" max="8618" width="7.6328125" style="3" bestFit="1" customWidth="1"/>
    <col min="8619" max="8624" width="4.36328125" style="3" customWidth="1"/>
    <col min="8625" max="8625" width="20.6328125" style="3" customWidth="1"/>
    <col min="8626" max="8857" width="8.7265625" style="3"/>
    <col min="8858" max="8859" width="4.36328125" style="3" customWidth="1"/>
    <col min="8860" max="8860" width="8" style="3" customWidth="1"/>
    <col min="8861" max="8861" width="9.6328125" style="3" customWidth="1"/>
    <col min="8862" max="8862" width="20.6328125" style="3" customWidth="1"/>
    <col min="8863" max="8863" width="6.453125" style="3" customWidth="1"/>
    <col min="8864" max="8867" width="7.6328125" style="3" bestFit="1" customWidth="1"/>
    <col min="8868" max="8870" width="9.90625" style="3" bestFit="1" customWidth="1"/>
    <col min="8871" max="8874" width="7.6328125" style="3" bestFit="1" customWidth="1"/>
    <col min="8875" max="8880" width="4.36328125" style="3" customWidth="1"/>
    <col min="8881" max="8881" width="20.6328125" style="3" customWidth="1"/>
    <col min="8882" max="9113" width="8.7265625" style="3"/>
    <col min="9114" max="9115" width="4.36328125" style="3" customWidth="1"/>
    <col min="9116" max="9116" width="8" style="3" customWidth="1"/>
    <col min="9117" max="9117" width="9.6328125" style="3" customWidth="1"/>
    <col min="9118" max="9118" width="20.6328125" style="3" customWidth="1"/>
    <col min="9119" max="9119" width="6.453125" style="3" customWidth="1"/>
    <col min="9120" max="9123" width="7.6328125" style="3" bestFit="1" customWidth="1"/>
    <col min="9124" max="9126" width="9.90625" style="3" bestFit="1" customWidth="1"/>
    <col min="9127" max="9130" width="7.6328125" style="3" bestFit="1" customWidth="1"/>
    <col min="9131" max="9136" width="4.36328125" style="3" customWidth="1"/>
    <col min="9137" max="9137" width="20.6328125" style="3" customWidth="1"/>
    <col min="9138" max="9369" width="8.7265625" style="3"/>
    <col min="9370" max="9371" width="4.36328125" style="3" customWidth="1"/>
    <col min="9372" max="9372" width="8" style="3" customWidth="1"/>
    <col min="9373" max="9373" width="9.6328125" style="3" customWidth="1"/>
    <col min="9374" max="9374" width="20.6328125" style="3" customWidth="1"/>
    <col min="9375" max="9375" width="6.453125" style="3" customWidth="1"/>
    <col min="9376" max="9379" width="7.6328125" style="3" bestFit="1" customWidth="1"/>
    <col min="9380" max="9382" width="9.90625" style="3" bestFit="1" customWidth="1"/>
    <col min="9383" max="9386" width="7.6328125" style="3" bestFit="1" customWidth="1"/>
    <col min="9387" max="9392" width="4.36328125" style="3" customWidth="1"/>
    <col min="9393" max="9393" width="20.6328125" style="3" customWidth="1"/>
    <col min="9394" max="9625" width="8.7265625" style="3"/>
    <col min="9626" max="9627" width="4.36328125" style="3" customWidth="1"/>
    <col min="9628" max="9628" width="8" style="3" customWidth="1"/>
    <col min="9629" max="9629" width="9.6328125" style="3" customWidth="1"/>
    <col min="9630" max="9630" width="20.6328125" style="3" customWidth="1"/>
    <col min="9631" max="9631" width="6.453125" style="3" customWidth="1"/>
    <col min="9632" max="9635" width="7.6328125" style="3" bestFit="1" customWidth="1"/>
    <col min="9636" max="9638" width="9.90625" style="3" bestFit="1" customWidth="1"/>
    <col min="9639" max="9642" width="7.6328125" style="3" bestFit="1" customWidth="1"/>
    <col min="9643" max="9648" width="4.36328125" style="3" customWidth="1"/>
    <col min="9649" max="9649" width="20.6328125" style="3" customWidth="1"/>
    <col min="9650" max="9881" width="8.7265625" style="3"/>
    <col min="9882" max="9883" width="4.36328125" style="3" customWidth="1"/>
    <col min="9884" max="9884" width="8" style="3" customWidth="1"/>
    <col min="9885" max="9885" width="9.6328125" style="3" customWidth="1"/>
    <col min="9886" max="9886" width="20.6328125" style="3" customWidth="1"/>
    <col min="9887" max="9887" width="6.453125" style="3" customWidth="1"/>
    <col min="9888" max="9891" width="7.6328125" style="3" bestFit="1" customWidth="1"/>
    <col min="9892" max="9894" width="9.90625" style="3" bestFit="1" customWidth="1"/>
    <col min="9895" max="9898" width="7.6328125" style="3" bestFit="1" customWidth="1"/>
    <col min="9899" max="9904" width="4.36328125" style="3" customWidth="1"/>
    <col min="9905" max="9905" width="20.6328125" style="3" customWidth="1"/>
    <col min="9906" max="10137" width="8.7265625" style="3"/>
    <col min="10138" max="10139" width="4.36328125" style="3" customWidth="1"/>
    <col min="10140" max="10140" width="8" style="3" customWidth="1"/>
    <col min="10141" max="10141" width="9.6328125" style="3" customWidth="1"/>
    <col min="10142" max="10142" width="20.6328125" style="3" customWidth="1"/>
    <col min="10143" max="10143" width="6.453125" style="3" customWidth="1"/>
    <col min="10144" max="10147" width="7.6328125" style="3" bestFit="1" customWidth="1"/>
    <col min="10148" max="10150" width="9.90625" style="3" bestFit="1" customWidth="1"/>
    <col min="10151" max="10154" width="7.6328125" style="3" bestFit="1" customWidth="1"/>
    <col min="10155" max="10160" width="4.36328125" style="3" customWidth="1"/>
    <col min="10161" max="10161" width="20.6328125" style="3" customWidth="1"/>
    <col min="10162" max="10393" width="8.7265625" style="3"/>
    <col min="10394" max="10395" width="4.36328125" style="3" customWidth="1"/>
    <col min="10396" max="10396" width="8" style="3" customWidth="1"/>
    <col min="10397" max="10397" width="9.6328125" style="3" customWidth="1"/>
    <col min="10398" max="10398" width="20.6328125" style="3" customWidth="1"/>
    <col min="10399" max="10399" width="6.453125" style="3" customWidth="1"/>
    <col min="10400" max="10403" width="7.6328125" style="3" bestFit="1" customWidth="1"/>
    <col min="10404" max="10406" width="9.90625" style="3" bestFit="1" customWidth="1"/>
    <col min="10407" max="10410" width="7.6328125" style="3" bestFit="1" customWidth="1"/>
    <col min="10411" max="10416" width="4.36328125" style="3" customWidth="1"/>
    <col min="10417" max="10417" width="20.6328125" style="3" customWidth="1"/>
    <col min="10418" max="10649" width="8.7265625" style="3"/>
    <col min="10650" max="10651" width="4.36328125" style="3" customWidth="1"/>
    <col min="10652" max="10652" width="8" style="3" customWidth="1"/>
    <col min="10653" max="10653" width="9.6328125" style="3" customWidth="1"/>
    <col min="10654" max="10654" width="20.6328125" style="3" customWidth="1"/>
    <col min="10655" max="10655" width="6.453125" style="3" customWidth="1"/>
    <col min="10656" max="10659" width="7.6328125" style="3" bestFit="1" customWidth="1"/>
    <col min="10660" max="10662" width="9.90625" style="3" bestFit="1" customWidth="1"/>
    <col min="10663" max="10666" width="7.6328125" style="3" bestFit="1" customWidth="1"/>
    <col min="10667" max="10672" width="4.36328125" style="3" customWidth="1"/>
    <col min="10673" max="10673" width="20.6328125" style="3" customWidth="1"/>
    <col min="10674" max="10905" width="8.7265625" style="3"/>
    <col min="10906" max="10907" width="4.36328125" style="3" customWidth="1"/>
    <col min="10908" max="10908" width="8" style="3" customWidth="1"/>
    <col min="10909" max="10909" width="9.6328125" style="3" customWidth="1"/>
    <col min="10910" max="10910" width="20.6328125" style="3" customWidth="1"/>
    <col min="10911" max="10911" width="6.453125" style="3" customWidth="1"/>
    <col min="10912" max="10915" width="7.6328125" style="3" bestFit="1" customWidth="1"/>
    <col min="10916" max="10918" width="9.90625" style="3" bestFit="1" customWidth="1"/>
    <col min="10919" max="10922" width="7.6328125" style="3" bestFit="1" customWidth="1"/>
    <col min="10923" max="10928" width="4.36328125" style="3" customWidth="1"/>
    <col min="10929" max="10929" width="20.6328125" style="3" customWidth="1"/>
    <col min="10930" max="11161" width="8.7265625" style="3"/>
    <col min="11162" max="11163" width="4.36328125" style="3" customWidth="1"/>
    <col min="11164" max="11164" width="8" style="3" customWidth="1"/>
    <col min="11165" max="11165" width="9.6328125" style="3" customWidth="1"/>
    <col min="11166" max="11166" width="20.6328125" style="3" customWidth="1"/>
    <col min="11167" max="11167" width="6.453125" style="3" customWidth="1"/>
    <col min="11168" max="11171" width="7.6328125" style="3" bestFit="1" customWidth="1"/>
    <col min="11172" max="11174" width="9.90625" style="3" bestFit="1" customWidth="1"/>
    <col min="11175" max="11178" width="7.6328125" style="3" bestFit="1" customWidth="1"/>
    <col min="11179" max="11184" width="4.36328125" style="3" customWidth="1"/>
    <col min="11185" max="11185" width="20.6328125" style="3" customWidth="1"/>
    <col min="11186" max="11417" width="8.7265625" style="3"/>
    <col min="11418" max="11419" width="4.36328125" style="3" customWidth="1"/>
    <col min="11420" max="11420" width="8" style="3" customWidth="1"/>
    <col min="11421" max="11421" width="9.6328125" style="3" customWidth="1"/>
    <col min="11422" max="11422" width="20.6328125" style="3" customWidth="1"/>
    <col min="11423" max="11423" width="6.453125" style="3" customWidth="1"/>
    <col min="11424" max="11427" width="7.6328125" style="3" bestFit="1" customWidth="1"/>
    <col min="11428" max="11430" width="9.90625" style="3" bestFit="1" customWidth="1"/>
    <col min="11431" max="11434" width="7.6328125" style="3" bestFit="1" customWidth="1"/>
    <col min="11435" max="11440" width="4.36328125" style="3" customWidth="1"/>
    <col min="11441" max="11441" width="20.6328125" style="3" customWidth="1"/>
    <col min="11442" max="11673" width="8.7265625" style="3"/>
    <col min="11674" max="11675" width="4.36328125" style="3" customWidth="1"/>
    <col min="11676" max="11676" width="8" style="3" customWidth="1"/>
    <col min="11677" max="11677" width="9.6328125" style="3" customWidth="1"/>
    <col min="11678" max="11678" width="20.6328125" style="3" customWidth="1"/>
    <col min="11679" max="11679" width="6.453125" style="3" customWidth="1"/>
    <col min="11680" max="11683" width="7.6328125" style="3" bestFit="1" customWidth="1"/>
    <col min="11684" max="11686" width="9.90625" style="3" bestFit="1" customWidth="1"/>
    <col min="11687" max="11690" width="7.6328125" style="3" bestFit="1" customWidth="1"/>
    <col min="11691" max="11696" width="4.36328125" style="3" customWidth="1"/>
    <col min="11697" max="11697" width="20.6328125" style="3" customWidth="1"/>
    <col min="11698" max="11929" width="8.7265625" style="3"/>
    <col min="11930" max="11931" width="4.36328125" style="3" customWidth="1"/>
    <col min="11932" max="11932" width="8" style="3" customWidth="1"/>
    <col min="11933" max="11933" width="9.6328125" style="3" customWidth="1"/>
    <col min="11934" max="11934" width="20.6328125" style="3" customWidth="1"/>
    <col min="11935" max="11935" width="6.453125" style="3" customWidth="1"/>
    <col min="11936" max="11939" width="7.6328125" style="3" bestFit="1" customWidth="1"/>
    <col min="11940" max="11942" width="9.90625" style="3" bestFit="1" customWidth="1"/>
    <col min="11943" max="11946" width="7.6328125" style="3" bestFit="1" customWidth="1"/>
    <col min="11947" max="11952" width="4.36328125" style="3" customWidth="1"/>
    <col min="11953" max="11953" width="20.6328125" style="3" customWidth="1"/>
    <col min="11954" max="12185" width="8.7265625" style="3"/>
    <col min="12186" max="12187" width="4.36328125" style="3" customWidth="1"/>
    <col min="12188" max="12188" width="8" style="3" customWidth="1"/>
    <col min="12189" max="12189" width="9.6328125" style="3" customWidth="1"/>
    <col min="12190" max="12190" width="20.6328125" style="3" customWidth="1"/>
    <col min="12191" max="12191" width="6.453125" style="3" customWidth="1"/>
    <col min="12192" max="12195" width="7.6328125" style="3" bestFit="1" customWidth="1"/>
    <col min="12196" max="12198" width="9.90625" style="3" bestFit="1" customWidth="1"/>
    <col min="12199" max="12202" width="7.6328125" style="3" bestFit="1" customWidth="1"/>
    <col min="12203" max="12208" width="4.36328125" style="3" customWidth="1"/>
    <col min="12209" max="12209" width="20.6328125" style="3" customWidth="1"/>
    <col min="12210" max="12441" width="8.7265625" style="3"/>
    <col min="12442" max="12443" width="4.36328125" style="3" customWidth="1"/>
    <col min="12444" max="12444" width="8" style="3" customWidth="1"/>
    <col min="12445" max="12445" width="9.6328125" style="3" customWidth="1"/>
    <col min="12446" max="12446" width="20.6328125" style="3" customWidth="1"/>
    <col min="12447" max="12447" width="6.453125" style="3" customWidth="1"/>
    <col min="12448" max="12451" width="7.6328125" style="3" bestFit="1" customWidth="1"/>
    <col min="12452" max="12454" width="9.90625" style="3" bestFit="1" customWidth="1"/>
    <col min="12455" max="12458" width="7.6328125" style="3" bestFit="1" customWidth="1"/>
    <col min="12459" max="12464" width="4.36328125" style="3" customWidth="1"/>
    <col min="12465" max="12465" width="20.6328125" style="3" customWidth="1"/>
    <col min="12466" max="12697" width="8.7265625" style="3"/>
    <col min="12698" max="12699" width="4.36328125" style="3" customWidth="1"/>
    <col min="12700" max="12700" width="8" style="3" customWidth="1"/>
    <col min="12701" max="12701" width="9.6328125" style="3" customWidth="1"/>
    <col min="12702" max="12702" width="20.6328125" style="3" customWidth="1"/>
    <col min="12703" max="12703" width="6.453125" style="3" customWidth="1"/>
    <col min="12704" max="12707" width="7.6328125" style="3" bestFit="1" customWidth="1"/>
    <col min="12708" max="12710" width="9.90625" style="3" bestFit="1" customWidth="1"/>
    <col min="12711" max="12714" width="7.6328125" style="3" bestFit="1" customWidth="1"/>
    <col min="12715" max="12720" width="4.36328125" style="3" customWidth="1"/>
    <col min="12721" max="12721" width="20.6328125" style="3" customWidth="1"/>
    <col min="12722" max="12953" width="8.7265625" style="3"/>
    <col min="12954" max="12955" width="4.36328125" style="3" customWidth="1"/>
    <col min="12956" max="12956" width="8" style="3" customWidth="1"/>
    <col min="12957" max="12957" width="9.6328125" style="3" customWidth="1"/>
    <col min="12958" max="12958" width="20.6328125" style="3" customWidth="1"/>
    <col min="12959" max="12959" width="6.453125" style="3" customWidth="1"/>
    <col min="12960" max="12963" width="7.6328125" style="3" bestFit="1" customWidth="1"/>
    <col min="12964" max="12966" width="9.90625" style="3" bestFit="1" customWidth="1"/>
    <col min="12967" max="12970" width="7.6328125" style="3" bestFit="1" customWidth="1"/>
    <col min="12971" max="12976" width="4.36328125" style="3" customWidth="1"/>
    <col min="12977" max="12977" width="20.6328125" style="3" customWidth="1"/>
    <col min="12978" max="13209" width="8.7265625" style="3"/>
    <col min="13210" max="13211" width="4.36328125" style="3" customWidth="1"/>
    <col min="13212" max="13212" width="8" style="3" customWidth="1"/>
    <col min="13213" max="13213" width="9.6328125" style="3" customWidth="1"/>
    <col min="13214" max="13214" width="20.6328125" style="3" customWidth="1"/>
    <col min="13215" max="13215" width="6.453125" style="3" customWidth="1"/>
    <col min="13216" max="13219" width="7.6328125" style="3" bestFit="1" customWidth="1"/>
    <col min="13220" max="13222" width="9.90625" style="3" bestFit="1" customWidth="1"/>
    <col min="13223" max="13226" width="7.6328125" style="3" bestFit="1" customWidth="1"/>
    <col min="13227" max="13232" width="4.36328125" style="3" customWidth="1"/>
    <col min="13233" max="13233" width="20.6328125" style="3" customWidth="1"/>
    <col min="13234" max="13465" width="8.7265625" style="3"/>
    <col min="13466" max="13467" width="4.36328125" style="3" customWidth="1"/>
    <col min="13468" max="13468" width="8" style="3" customWidth="1"/>
    <col min="13469" max="13469" width="9.6328125" style="3" customWidth="1"/>
    <col min="13470" max="13470" width="20.6328125" style="3" customWidth="1"/>
    <col min="13471" max="13471" width="6.453125" style="3" customWidth="1"/>
    <col min="13472" max="13475" width="7.6328125" style="3" bestFit="1" customWidth="1"/>
    <col min="13476" max="13478" width="9.90625" style="3" bestFit="1" customWidth="1"/>
    <col min="13479" max="13482" width="7.6328125" style="3" bestFit="1" customWidth="1"/>
    <col min="13483" max="13488" width="4.36328125" style="3" customWidth="1"/>
    <col min="13489" max="13489" width="20.6328125" style="3" customWidth="1"/>
    <col min="13490" max="13721" width="8.7265625" style="3"/>
    <col min="13722" max="13723" width="4.36328125" style="3" customWidth="1"/>
    <col min="13724" max="13724" width="8" style="3" customWidth="1"/>
    <col min="13725" max="13725" width="9.6328125" style="3" customWidth="1"/>
    <col min="13726" max="13726" width="20.6328125" style="3" customWidth="1"/>
    <col min="13727" max="13727" width="6.453125" style="3" customWidth="1"/>
    <col min="13728" max="13731" width="7.6328125" style="3" bestFit="1" customWidth="1"/>
    <col min="13732" max="13734" width="9.90625" style="3" bestFit="1" customWidth="1"/>
    <col min="13735" max="13738" width="7.6328125" style="3" bestFit="1" customWidth="1"/>
    <col min="13739" max="13744" width="4.36328125" style="3" customWidth="1"/>
    <col min="13745" max="13745" width="20.6328125" style="3" customWidth="1"/>
    <col min="13746" max="13977" width="8.7265625" style="3"/>
    <col min="13978" max="13979" width="4.36328125" style="3" customWidth="1"/>
    <col min="13980" max="13980" width="8" style="3" customWidth="1"/>
    <col min="13981" max="13981" width="9.6328125" style="3" customWidth="1"/>
    <col min="13982" max="13982" width="20.6328125" style="3" customWidth="1"/>
    <col min="13983" max="13983" width="6.453125" style="3" customWidth="1"/>
    <col min="13984" max="13987" width="7.6328125" style="3" bestFit="1" customWidth="1"/>
    <col min="13988" max="13990" width="9.90625" style="3" bestFit="1" customWidth="1"/>
    <col min="13991" max="13994" width="7.6328125" style="3" bestFit="1" customWidth="1"/>
    <col min="13995" max="14000" width="4.36328125" style="3" customWidth="1"/>
    <col min="14001" max="14001" width="20.6328125" style="3" customWidth="1"/>
    <col min="14002" max="14233" width="8.7265625" style="3"/>
    <col min="14234" max="14235" width="4.36328125" style="3" customWidth="1"/>
    <col min="14236" max="14236" width="8" style="3" customWidth="1"/>
    <col min="14237" max="14237" width="9.6328125" style="3" customWidth="1"/>
    <col min="14238" max="14238" width="20.6328125" style="3" customWidth="1"/>
    <col min="14239" max="14239" width="6.453125" style="3" customWidth="1"/>
    <col min="14240" max="14243" width="7.6328125" style="3" bestFit="1" customWidth="1"/>
    <col min="14244" max="14246" width="9.90625" style="3" bestFit="1" customWidth="1"/>
    <col min="14247" max="14250" width="7.6328125" style="3" bestFit="1" customWidth="1"/>
    <col min="14251" max="14256" width="4.36328125" style="3" customWidth="1"/>
    <col min="14257" max="14257" width="20.6328125" style="3" customWidth="1"/>
    <col min="14258" max="14489" width="8.7265625" style="3"/>
    <col min="14490" max="14491" width="4.36328125" style="3" customWidth="1"/>
    <col min="14492" max="14492" width="8" style="3" customWidth="1"/>
    <col min="14493" max="14493" width="9.6328125" style="3" customWidth="1"/>
    <col min="14494" max="14494" width="20.6328125" style="3" customWidth="1"/>
    <col min="14495" max="14495" width="6.453125" style="3" customWidth="1"/>
    <col min="14496" max="14499" width="7.6328125" style="3" bestFit="1" customWidth="1"/>
    <col min="14500" max="14502" width="9.90625" style="3" bestFit="1" customWidth="1"/>
    <col min="14503" max="14506" width="7.6328125" style="3" bestFit="1" customWidth="1"/>
    <col min="14507" max="14512" width="4.36328125" style="3" customWidth="1"/>
    <col min="14513" max="14513" width="20.6328125" style="3" customWidth="1"/>
    <col min="14514" max="14745" width="8.7265625" style="3"/>
    <col min="14746" max="14747" width="4.36328125" style="3" customWidth="1"/>
    <col min="14748" max="14748" width="8" style="3" customWidth="1"/>
    <col min="14749" max="14749" width="9.6328125" style="3" customWidth="1"/>
    <col min="14750" max="14750" width="20.6328125" style="3" customWidth="1"/>
    <col min="14751" max="14751" width="6.453125" style="3" customWidth="1"/>
    <col min="14752" max="14755" width="7.6328125" style="3" bestFit="1" customWidth="1"/>
    <col min="14756" max="14758" width="9.90625" style="3" bestFit="1" customWidth="1"/>
    <col min="14759" max="14762" width="7.6328125" style="3" bestFit="1" customWidth="1"/>
    <col min="14763" max="14768" width="4.36328125" style="3" customWidth="1"/>
    <col min="14769" max="14769" width="20.6328125" style="3" customWidth="1"/>
    <col min="14770" max="15001" width="8.7265625" style="3"/>
    <col min="15002" max="15003" width="4.36328125" style="3" customWidth="1"/>
    <col min="15004" max="15004" width="8" style="3" customWidth="1"/>
    <col min="15005" max="15005" width="9.6328125" style="3" customWidth="1"/>
    <col min="15006" max="15006" width="20.6328125" style="3" customWidth="1"/>
    <col min="15007" max="15007" width="6.453125" style="3" customWidth="1"/>
    <col min="15008" max="15011" width="7.6328125" style="3" bestFit="1" customWidth="1"/>
    <col min="15012" max="15014" width="9.90625" style="3" bestFit="1" customWidth="1"/>
    <col min="15015" max="15018" width="7.6328125" style="3" bestFit="1" customWidth="1"/>
    <col min="15019" max="15024" width="4.36328125" style="3" customWidth="1"/>
    <col min="15025" max="15025" width="20.6328125" style="3" customWidth="1"/>
    <col min="15026" max="15257" width="8.7265625" style="3"/>
    <col min="15258" max="15259" width="4.36328125" style="3" customWidth="1"/>
    <col min="15260" max="15260" width="8" style="3" customWidth="1"/>
    <col min="15261" max="15261" width="9.6328125" style="3" customWidth="1"/>
    <col min="15262" max="15262" width="20.6328125" style="3" customWidth="1"/>
    <col min="15263" max="15263" width="6.453125" style="3" customWidth="1"/>
    <col min="15264" max="15267" width="7.6328125" style="3" bestFit="1" customWidth="1"/>
    <col min="15268" max="15270" width="9.90625" style="3" bestFit="1" customWidth="1"/>
    <col min="15271" max="15274" width="7.6328125" style="3" bestFit="1" customWidth="1"/>
    <col min="15275" max="15280" width="4.36328125" style="3" customWidth="1"/>
    <col min="15281" max="15281" width="20.6328125" style="3" customWidth="1"/>
    <col min="15282" max="15513" width="8.7265625" style="3"/>
    <col min="15514" max="15515" width="4.36328125" style="3" customWidth="1"/>
    <col min="15516" max="15516" width="8" style="3" customWidth="1"/>
    <col min="15517" max="15517" width="9.6328125" style="3" customWidth="1"/>
    <col min="15518" max="15518" width="20.6328125" style="3" customWidth="1"/>
    <col min="15519" max="15519" width="6.453125" style="3" customWidth="1"/>
    <col min="15520" max="15523" width="7.6328125" style="3" bestFit="1" customWidth="1"/>
    <col min="15524" max="15526" width="9.90625" style="3" bestFit="1" customWidth="1"/>
    <col min="15527" max="15530" width="7.6328125" style="3" bestFit="1" customWidth="1"/>
    <col min="15531" max="15536" width="4.36328125" style="3" customWidth="1"/>
    <col min="15537" max="15537" width="20.6328125" style="3" customWidth="1"/>
    <col min="15538" max="15769" width="8.7265625" style="3"/>
    <col min="15770" max="15771" width="4.36328125" style="3" customWidth="1"/>
    <col min="15772" max="15772" width="8" style="3" customWidth="1"/>
    <col min="15773" max="15773" width="9.6328125" style="3" customWidth="1"/>
    <col min="15774" max="15774" width="20.6328125" style="3" customWidth="1"/>
    <col min="15775" max="15775" width="6.453125" style="3" customWidth="1"/>
    <col min="15776" max="15779" width="7.6328125" style="3" bestFit="1" customWidth="1"/>
    <col min="15780" max="15782" width="9.90625" style="3" bestFit="1" customWidth="1"/>
    <col min="15783" max="15786" width="7.6328125" style="3" bestFit="1" customWidth="1"/>
    <col min="15787" max="15792" width="4.36328125" style="3" customWidth="1"/>
    <col min="15793" max="15793" width="20.6328125" style="3" customWidth="1"/>
    <col min="15794" max="16025" width="8.7265625" style="3"/>
    <col min="16026" max="16027" width="4.36328125" style="3" customWidth="1"/>
    <col min="16028" max="16028" width="8" style="3" customWidth="1"/>
    <col min="16029" max="16029" width="9.6328125" style="3" customWidth="1"/>
    <col min="16030" max="16030" width="20.6328125" style="3" customWidth="1"/>
    <col min="16031" max="16031" width="6.453125" style="3" customWidth="1"/>
    <col min="16032" max="16035" width="7.6328125" style="3" bestFit="1" customWidth="1"/>
    <col min="16036" max="16038" width="9.90625" style="3" bestFit="1" customWidth="1"/>
    <col min="16039" max="16042" width="7.6328125" style="3" bestFit="1" customWidth="1"/>
    <col min="16043" max="16048" width="4.36328125" style="3" customWidth="1"/>
    <col min="16049" max="16049" width="20.6328125" style="3" customWidth="1"/>
    <col min="16050" max="16305" width="8.7265625" style="3"/>
    <col min="16306" max="16330" width="8.7265625" style="3" customWidth="1"/>
    <col min="16331" max="16384" width="8.7265625" style="3"/>
  </cols>
  <sheetData>
    <row r="1" spans="1:24" s="71" customFormat="1" ht="23.15" customHeight="1">
      <c r="A1" s="209" t="s">
        <v>4984</v>
      </c>
      <c r="D1" s="70"/>
      <c r="G1" s="142"/>
      <c r="I1" s="74"/>
      <c r="L1" s="74"/>
      <c r="O1" s="74"/>
      <c r="P1" s="74"/>
    </row>
    <row r="2" spans="1:24" ht="5.15" customHeight="1" thickBot="1">
      <c r="C2" s="4"/>
      <c r="D2" s="5"/>
      <c r="E2" s="5"/>
      <c r="F2" s="5"/>
      <c r="G2" s="2"/>
      <c r="H2" s="2"/>
      <c r="I2" s="2"/>
      <c r="J2" s="2"/>
      <c r="K2" s="2"/>
      <c r="L2" s="2"/>
      <c r="M2" s="2"/>
      <c r="N2" s="2"/>
      <c r="O2" s="2"/>
      <c r="P2" s="2"/>
      <c r="Q2" s="2"/>
      <c r="R2" s="2"/>
      <c r="S2" s="2"/>
      <c r="T2" s="2"/>
      <c r="U2" s="2"/>
      <c r="V2" s="2"/>
      <c r="W2" s="2"/>
      <c r="X2" s="2"/>
    </row>
    <row r="3" spans="1:24" s="10" customFormat="1" ht="19" customHeight="1" thickBot="1">
      <c r="A3" s="235" t="s">
        <v>829</v>
      </c>
      <c r="B3" s="236"/>
      <c r="C3" s="236"/>
      <c r="D3" s="236"/>
      <c r="E3" s="237"/>
      <c r="F3" s="240" t="s">
        <v>833</v>
      </c>
      <c r="G3" s="25"/>
      <c r="H3" s="25"/>
      <c r="I3" s="139" t="s">
        <v>835</v>
      </c>
      <c r="J3" s="140"/>
      <c r="K3" s="140"/>
      <c r="L3" s="140"/>
      <c r="M3" s="140"/>
      <c r="N3" s="140"/>
      <c r="O3" s="140"/>
      <c r="P3" s="140"/>
      <c r="Q3" s="140"/>
      <c r="R3" s="141"/>
      <c r="S3" s="139" t="s">
        <v>837</v>
      </c>
      <c r="T3" s="140"/>
      <c r="U3" s="140"/>
      <c r="V3" s="140"/>
      <c r="W3" s="140"/>
      <c r="X3" s="141"/>
    </row>
    <row r="4" spans="1:24" s="10" customFormat="1" ht="19" customHeight="1" thickBot="1">
      <c r="A4" s="238">
        <v>2022</v>
      </c>
      <c r="B4" s="239"/>
      <c r="C4" s="233">
        <v>2017</v>
      </c>
      <c r="D4" s="234"/>
      <c r="E4" s="29"/>
      <c r="F4" s="241"/>
      <c r="G4" s="26"/>
      <c r="H4" s="26"/>
      <c r="I4" s="20" t="s">
        <v>836</v>
      </c>
      <c r="J4" s="21"/>
      <c r="K4" s="21"/>
      <c r="L4" s="21"/>
      <c r="M4" s="21"/>
      <c r="N4" s="21"/>
      <c r="O4" s="21"/>
      <c r="P4" s="21"/>
      <c r="Q4" s="21"/>
      <c r="R4" s="79"/>
      <c r="S4" s="145" t="s">
        <v>838</v>
      </c>
      <c r="T4" s="146"/>
      <c r="U4" s="146"/>
      <c r="V4" s="146"/>
      <c r="W4" s="146"/>
      <c r="X4" s="219"/>
    </row>
    <row r="5" spans="1:24" s="10" customFormat="1" ht="13" customHeight="1">
      <c r="A5" s="27"/>
      <c r="B5" s="28"/>
      <c r="C5" s="27"/>
      <c r="D5" s="28"/>
      <c r="E5" s="29"/>
      <c r="F5" s="241"/>
      <c r="G5" s="26"/>
      <c r="H5" s="26"/>
      <c r="I5" s="13">
        <v>1</v>
      </c>
      <c r="J5" s="14">
        <v>2</v>
      </c>
      <c r="K5" s="14">
        <v>4</v>
      </c>
      <c r="L5" s="14">
        <v>6</v>
      </c>
      <c r="M5" s="14">
        <v>8</v>
      </c>
      <c r="N5" s="14">
        <v>11</v>
      </c>
      <c r="O5" s="14">
        <v>55</v>
      </c>
      <c r="P5" s="14">
        <v>73</v>
      </c>
      <c r="Q5" s="14">
        <v>178</v>
      </c>
      <c r="R5" s="14">
        <v>191</v>
      </c>
      <c r="S5" s="143">
        <v>300</v>
      </c>
      <c r="T5" s="144"/>
      <c r="U5" s="147"/>
      <c r="V5" s="147"/>
      <c r="W5" s="147"/>
      <c r="X5" s="220"/>
    </row>
    <row r="6" spans="1:24"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 Marital Status")</f>
        <v xml:space="preserve"> Marital Status</v>
      </c>
      <c r="K6" s="217" t="str">
        <f>HYPERLINK("#List_of_Classified_Items! $B$33 ","Relationship to the Head of Household, Marital Status")</f>
        <v>Relationship to the Head of Household, Marital Status</v>
      </c>
      <c r="L6" s="217" t="str">
        <f>HYPERLINK("#List_of_Classified_Items! $B$57 "," Age")</f>
        <v xml:space="preserve"> Age</v>
      </c>
      <c r="M6" s="217" t="str">
        <f>HYPERLINK("#List_of_Classified_Items! $B$377 "," Education")</f>
        <v xml:space="preserve"> Education</v>
      </c>
      <c r="N6" s="217" t="str">
        <f>HYPERLINK("#List_of_Classified_Items! $B$459 "," Labour Force Status, Working Mainly or Partly")</f>
        <v xml:space="preserve"> Labour Force Status, Working Mainly or Partly</v>
      </c>
      <c r="O6" s="217" t="str">
        <f>HYPERLINK("#List_of_Classified_Items! $B$2192 "," Whether Wishing to Work, Whether Seeking a Job")</f>
        <v xml:space="preserve"> Whether Wishing to Work, Whether Seeking a Job</v>
      </c>
      <c r="P6" s="217" t="str">
        <f>HYPERLINK("#List_of_Classified_Items! $B$2566 ","Whether Had a Job, Duration of Leaving the Previous Job")</f>
        <v>Whether Had a Job, Duration of Leaving the Previous Job</v>
      </c>
      <c r="Q6" s="217" t="str">
        <f>HYPERLINK("#List_of_Classified_Items! $B$4737 ","Family Type of Household")</f>
        <v>Family Type of Household</v>
      </c>
      <c r="R6" s="217" t="str">
        <f>HYPERLINK("#List_of_Classified_Items! $B$5038 ","Income of Household")</f>
        <v>Income of Household</v>
      </c>
      <c r="S6" s="213" t="str">
        <f>HYPERLINK("#List_of_Classified_Items! $B$5222 "," Area Classification")</f>
        <v xml:space="preserve"> Area Classification</v>
      </c>
      <c r="T6" s="214" t="s">
        <v>846</v>
      </c>
      <c r="U6" s="215" t="s">
        <v>847</v>
      </c>
      <c r="V6" s="215" t="s">
        <v>848</v>
      </c>
      <c r="W6" s="215" t="s">
        <v>849</v>
      </c>
      <c r="X6" s="221" t="s">
        <v>850</v>
      </c>
    </row>
    <row r="7" spans="1:24" s="7" customFormat="1" ht="24">
      <c r="A7" s="31" t="s">
        <v>236</v>
      </c>
      <c r="B7" s="32"/>
      <c r="C7" s="31" t="s">
        <v>87</v>
      </c>
      <c r="D7" s="32" t="s">
        <v>6</v>
      </c>
      <c r="E7" s="85" t="s">
        <v>83</v>
      </c>
      <c r="F7" s="85" t="s">
        <v>452</v>
      </c>
      <c r="G7" s="33" t="s">
        <v>5011</v>
      </c>
      <c r="H7" s="33" t="s">
        <v>5003</v>
      </c>
      <c r="I7" s="16">
        <v>3</v>
      </c>
      <c r="J7" s="17"/>
      <c r="K7" s="17">
        <v>3</v>
      </c>
      <c r="L7" s="17">
        <v>16</v>
      </c>
      <c r="M7" s="19">
        <v>15</v>
      </c>
      <c r="N7" s="17">
        <v>4</v>
      </c>
      <c r="O7" s="17">
        <v>5</v>
      </c>
      <c r="P7" s="17"/>
      <c r="Q7" s="17">
        <v>10</v>
      </c>
      <c r="R7" s="17"/>
      <c r="S7" s="86">
        <v>1</v>
      </c>
      <c r="T7" s="17" t="s">
        <v>88</v>
      </c>
      <c r="U7" s="51"/>
      <c r="V7" s="51"/>
      <c r="W7" s="51"/>
      <c r="X7" s="222"/>
    </row>
    <row r="8" spans="1:24" s="7" customFormat="1" ht="24">
      <c r="A8" s="34" t="s">
        <v>237</v>
      </c>
      <c r="B8" s="35"/>
      <c r="C8" s="34" t="s">
        <v>89</v>
      </c>
      <c r="D8" s="35" t="s">
        <v>6</v>
      </c>
      <c r="E8" s="56" t="s">
        <v>84</v>
      </c>
      <c r="F8" s="56" t="s">
        <v>453</v>
      </c>
      <c r="G8" s="36" t="s">
        <v>5011</v>
      </c>
      <c r="H8" s="36" t="s">
        <v>5003</v>
      </c>
      <c r="I8" s="18">
        <v>3</v>
      </c>
      <c r="J8" s="19"/>
      <c r="K8" s="19">
        <v>3</v>
      </c>
      <c r="L8" s="19" t="s">
        <v>90</v>
      </c>
      <c r="M8" s="19"/>
      <c r="N8" s="19">
        <v>4</v>
      </c>
      <c r="O8" s="19">
        <v>5</v>
      </c>
      <c r="P8" s="19"/>
      <c r="Q8" s="19">
        <v>10</v>
      </c>
      <c r="R8" s="19">
        <v>15</v>
      </c>
      <c r="S8" s="87">
        <v>1</v>
      </c>
      <c r="T8" s="19" t="s">
        <v>88</v>
      </c>
      <c r="U8" s="52"/>
      <c r="V8" s="52"/>
      <c r="W8" s="52"/>
      <c r="X8" s="223"/>
    </row>
    <row r="9" spans="1:24" s="7" customFormat="1" ht="24.5" thickBot="1">
      <c r="A9" s="88" t="s">
        <v>238</v>
      </c>
      <c r="B9" s="63"/>
      <c r="C9" s="88" t="s">
        <v>298</v>
      </c>
      <c r="D9" s="63" t="s">
        <v>6</v>
      </c>
      <c r="E9" s="89" t="s">
        <v>85</v>
      </c>
      <c r="F9" s="89" t="s">
        <v>454</v>
      </c>
      <c r="G9" s="64" t="s">
        <v>842</v>
      </c>
      <c r="H9" s="64" t="s">
        <v>5003</v>
      </c>
      <c r="I9" s="65">
        <v>3</v>
      </c>
      <c r="J9" s="66">
        <v>2</v>
      </c>
      <c r="K9" s="66"/>
      <c r="L9" s="66">
        <v>16</v>
      </c>
      <c r="M9" s="66">
        <v>15</v>
      </c>
      <c r="N9" s="66">
        <v>4</v>
      </c>
      <c r="O9" s="123">
        <v>5</v>
      </c>
      <c r="P9" s="66">
        <v>17</v>
      </c>
      <c r="Q9" s="66"/>
      <c r="R9" s="66"/>
      <c r="S9" s="90">
        <v>1</v>
      </c>
      <c r="T9" s="66" t="s">
        <v>88</v>
      </c>
      <c r="U9" s="68"/>
      <c r="V9" s="68"/>
      <c r="W9" s="68"/>
      <c r="X9" s="69"/>
    </row>
    <row r="10" spans="1:24" s="7" customFormat="1" ht="12" customHeight="1">
      <c r="S10"/>
      <c r="T10"/>
      <c r="U10"/>
      <c r="V10"/>
      <c r="W10"/>
      <c r="X10"/>
    </row>
    <row r="11" spans="1:24" s="7" customFormat="1" ht="25.9" customHeight="1">
      <c r="S11"/>
      <c r="T11"/>
      <c r="U11"/>
      <c r="V11"/>
      <c r="W11"/>
      <c r="X11"/>
    </row>
    <row r="12" spans="1:24" s="7" customFormat="1" ht="25.9" customHeight="1">
      <c r="S12"/>
      <c r="T12"/>
      <c r="U12"/>
      <c r="V12"/>
      <c r="W12"/>
      <c r="X12"/>
    </row>
    <row r="13" spans="1:24" s="6" customFormat="1" ht="27" customHeight="1">
      <c r="S13"/>
      <c r="T13"/>
      <c r="U13"/>
      <c r="V13"/>
      <c r="W13"/>
      <c r="X13"/>
    </row>
    <row r="14" spans="1:24" s="6" customFormat="1" ht="27" customHeight="1">
      <c r="S14"/>
      <c r="T14"/>
      <c r="U14"/>
      <c r="V14"/>
      <c r="W14"/>
      <c r="X14"/>
    </row>
    <row r="15" spans="1:24" s="6" customFormat="1" ht="27" customHeight="1">
      <c r="S15"/>
      <c r="T15"/>
      <c r="U15"/>
      <c r="V15"/>
      <c r="W15"/>
      <c r="X15"/>
    </row>
    <row r="16" spans="1:24" s="6" customFormat="1" ht="27" customHeight="1">
      <c r="S16"/>
      <c r="T16"/>
      <c r="U16"/>
      <c r="V16"/>
      <c r="W16"/>
      <c r="X16"/>
    </row>
    <row r="17" spans="19:24" s="6" customFormat="1">
      <c r="S17"/>
      <c r="T17"/>
      <c r="U17"/>
      <c r="V17"/>
      <c r="W17"/>
      <c r="X17"/>
    </row>
    <row r="18" spans="19:24" s="6" customFormat="1">
      <c r="S18"/>
      <c r="T18"/>
      <c r="U18"/>
      <c r="V18"/>
      <c r="W18"/>
      <c r="X18"/>
    </row>
    <row r="19" spans="19:24" s="6" customFormat="1">
      <c r="S19"/>
      <c r="T19"/>
      <c r="U19"/>
      <c r="V19"/>
      <c r="W19"/>
      <c r="X19"/>
    </row>
    <row r="20" spans="19:24" s="6" customFormat="1">
      <c r="S20"/>
      <c r="T20"/>
      <c r="U20"/>
      <c r="V20"/>
      <c r="W20"/>
      <c r="X20"/>
    </row>
    <row r="21" spans="19:24" s="6" customFormat="1">
      <c r="S21"/>
      <c r="T21"/>
      <c r="U21"/>
      <c r="V21"/>
      <c r="W21"/>
      <c r="X21"/>
    </row>
    <row r="22" spans="19:24" s="6" customFormat="1">
      <c r="S22"/>
      <c r="T22"/>
      <c r="U22"/>
      <c r="V22"/>
      <c r="W22"/>
      <c r="X22"/>
    </row>
    <row r="23" spans="19:24" s="6" customFormat="1">
      <c r="S23"/>
      <c r="T23"/>
      <c r="U23"/>
      <c r="V23"/>
      <c r="W23"/>
      <c r="X23"/>
    </row>
    <row r="24" spans="19:24" s="6" customFormat="1">
      <c r="S24"/>
      <c r="T24"/>
      <c r="U24"/>
      <c r="V24"/>
      <c r="W24"/>
      <c r="X24"/>
    </row>
    <row r="25" spans="19:24" s="6" customFormat="1">
      <c r="S25"/>
      <c r="T25"/>
      <c r="U25"/>
      <c r="V25"/>
      <c r="W25"/>
      <c r="X25"/>
    </row>
    <row r="26" spans="19:24" s="6" customFormat="1">
      <c r="S26"/>
      <c r="T26"/>
      <c r="U26"/>
      <c r="V26"/>
      <c r="W26"/>
      <c r="X26"/>
    </row>
    <row r="27" spans="19:24" s="6" customFormat="1">
      <c r="S27"/>
      <c r="T27"/>
      <c r="U27"/>
      <c r="V27"/>
      <c r="W27"/>
      <c r="X27"/>
    </row>
    <row r="28" spans="19:24" s="6" customFormat="1">
      <c r="S28"/>
      <c r="T28"/>
      <c r="U28"/>
      <c r="V28"/>
      <c r="W28"/>
      <c r="X28"/>
    </row>
    <row r="29" spans="19:24" s="6" customFormat="1">
      <c r="S29"/>
      <c r="T29"/>
      <c r="U29"/>
      <c r="V29"/>
      <c r="W29"/>
      <c r="X29"/>
    </row>
    <row r="30" spans="19:24" s="6" customFormat="1">
      <c r="S30"/>
      <c r="T30"/>
      <c r="U30"/>
      <c r="V30"/>
      <c r="W30"/>
      <c r="X30"/>
    </row>
    <row r="31" spans="19:24" s="6" customFormat="1">
      <c r="S31"/>
      <c r="T31"/>
      <c r="U31"/>
      <c r="V31"/>
      <c r="W31"/>
      <c r="X31"/>
    </row>
    <row r="32" spans="19:24" s="6" customFormat="1">
      <c r="S32"/>
      <c r="T32"/>
      <c r="U32"/>
      <c r="V32"/>
      <c r="W32"/>
      <c r="X32"/>
    </row>
    <row r="33" spans="19:24" s="6" customFormat="1">
      <c r="S33"/>
      <c r="T33"/>
      <c r="U33"/>
      <c r="V33"/>
      <c r="W33"/>
      <c r="X33"/>
    </row>
    <row r="34" spans="19:24" s="6" customFormat="1">
      <c r="S34"/>
      <c r="T34"/>
      <c r="U34"/>
      <c r="V34"/>
      <c r="W34"/>
      <c r="X34"/>
    </row>
    <row r="35" spans="19:24" s="6" customFormat="1">
      <c r="S35"/>
      <c r="T35"/>
      <c r="U35"/>
      <c r="V35"/>
      <c r="W35"/>
      <c r="X35"/>
    </row>
    <row r="36" spans="19:24" s="6" customFormat="1" ht="12"/>
    <row r="37" spans="19:24" s="6" customFormat="1" ht="12"/>
    <row r="38" spans="19:24" s="6" customFormat="1" ht="12"/>
    <row r="39" spans="19:24" s="6" customFormat="1" ht="12"/>
    <row r="40" spans="19:24" s="6" customFormat="1" ht="12"/>
    <row r="41" spans="19:24" s="6" customFormat="1" ht="12"/>
    <row r="42" spans="19:24" s="6" customFormat="1" ht="12"/>
    <row r="43" spans="19:24" s="6" customFormat="1" ht="12"/>
    <row r="44" spans="19:24" s="6" customFormat="1" ht="12"/>
    <row r="45" spans="19:24" s="6" customFormat="1" ht="12"/>
    <row r="46" spans="19:24" s="6" customFormat="1" ht="12"/>
    <row r="47" spans="19:24" s="6" customFormat="1" ht="12"/>
    <row r="48" spans="19:24"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6" customFormat="1" ht="12"/>
    <row r="82" s="6" customFormat="1" ht="12"/>
    <row r="83" s="6" customFormat="1" ht="12"/>
    <row r="84" s="6" customFormat="1" ht="12"/>
    <row r="85" s="6" customFormat="1" ht="12"/>
    <row r="86" s="6" customFormat="1" ht="12"/>
    <row r="87" s="6" customFormat="1" ht="12"/>
    <row r="88" s="6" customFormat="1" ht="12"/>
    <row r="89" s="6" customFormat="1" ht="12"/>
    <row r="90" s="6" customFormat="1" ht="12"/>
    <row r="91" s="6" customFormat="1" ht="12"/>
    <row r="92" s="6" customFormat="1" ht="12"/>
    <row r="93" s="6" customFormat="1" ht="12"/>
    <row r="94" s="6" customFormat="1" ht="12"/>
    <row r="95" s="6" customFormat="1" ht="12"/>
    <row r="96" s="6" customFormat="1" ht="12"/>
    <row r="97" s="6" customFormat="1" ht="12"/>
    <row r="98" s="6" customFormat="1" ht="12"/>
    <row r="99" s="6" customFormat="1" ht="12"/>
    <row r="100" s="6" customFormat="1" ht="15" customHeight="1"/>
  </sheetData>
  <autoFilter ref="A6:X6" xr:uid="{56D1746B-BFF3-4C4D-836F-9246E03347B9}"/>
  <mergeCells count="4">
    <mergeCell ref="C4:D4"/>
    <mergeCell ref="A4:B4"/>
    <mergeCell ref="A3:E3"/>
    <mergeCell ref="F3:F6"/>
  </mergeCells>
  <phoneticPr fontId="6"/>
  <pageMargins left="0.70866141732283472" right="0.70866141732283472" top="0.74803149606299213" bottom="0.74803149606299213" header="0.31496062992125984" footer="0.31496062992125984"/>
  <pageSetup paperSize="8" scale="96"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AL193"/>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32" width="8.36328125" style="3" customWidth="1"/>
    <col min="33" max="38" width="5.36328125" style="3" customWidth="1"/>
    <col min="39" max="39" width="2.1796875" style="3" customWidth="1"/>
    <col min="40" max="242" width="8.7265625" style="3"/>
    <col min="243" max="244" width="4.36328125" style="3" customWidth="1"/>
    <col min="245" max="245" width="8" style="3" customWidth="1"/>
    <col min="246" max="246" width="9.6328125" style="3" customWidth="1"/>
    <col min="247" max="247" width="20.6328125" style="3" customWidth="1"/>
    <col min="248" max="248" width="6.453125" style="3" customWidth="1"/>
    <col min="249" max="252" width="7.6328125" style="3" bestFit="1" customWidth="1"/>
    <col min="253" max="255" width="9.90625" style="3" bestFit="1" customWidth="1"/>
    <col min="256" max="259" width="7.6328125" style="3" bestFit="1" customWidth="1"/>
    <col min="260" max="265" width="4.36328125" style="3" customWidth="1"/>
    <col min="266" max="266" width="20.6328125" style="3" customWidth="1"/>
    <col min="267" max="498" width="8.7265625" style="3"/>
    <col min="499" max="500" width="4.36328125" style="3" customWidth="1"/>
    <col min="501" max="501" width="8" style="3" customWidth="1"/>
    <col min="502" max="502" width="9.6328125" style="3" customWidth="1"/>
    <col min="503" max="503" width="20.6328125" style="3" customWidth="1"/>
    <col min="504" max="504" width="6.453125" style="3" customWidth="1"/>
    <col min="505" max="508" width="7.6328125" style="3" bestFit="1" customWidth="1"/>
    <col min="509" max="511" width="9.90625" style="3" bestFit="1" customWidth="1"/>
    <col min="512" max="515" width="7.6328125" style="3" bestFit="1" customWidth="1"/>
    <col min="516" max="521" width="4.36328125" style="3" customWidth="1"/>
    <col min="522" max="522" width="20.6328125" style="3" customWidth="1"/>
    <col min="523" max="754" width="8.7265625" style="3"/>
    <col min="755" max="756" width="4.36328125" style="3" customWidth="1"/>
    <col min="757" max="757" width="8" style="3" customWidth="1"/>
    <col min="758" max="758" width="9.6328125" style="3" customWidth="1"/>
    <col min="759" max="759" width="20.6328125" style="3" customWidth="1"/>
    <col min="760" max="760" width="6.453125" style="3" customWidth="1"/>
    <col min="761" max="764" width="7.6328125" style="3" bestFit="1" customWidth="1"/>
    <col min="765" max="767" width="9.90625" style="3" bestFit="1" customWidth="1"/>
    <col min="768" max="771" width="7.6328125" style="3" bestFit="1" customWidth="1"/>
    <col min="772" max="777" width="4.36328125" style="3" customWidth="1"/>
    <col min="778" max="778" width="20.6328125" style="3" customWidth="1"/>
    <col min="779" max="1010" width="8.7265625" style="3"/>
    <col min="1011" max="1012" width="4.36328125" style="3" customWidth="1"/>
    <col min="1013" max="1013" width="8" style="3" customWidth="1"/>
    <col min="1014" max="1014" width="9.6328125" style="3" customWidth="1"/>
    <col min="1015" max="1015" width="20.6328125" style="3" customWidth="1"/>
    <col min="1016" max="1016" width="6.453125" style="3" customWidth="1"/>
    <col min="1017" max="1020" width="7.6328125" style="3" bestFit="1" customWidth="1"/>
    <col min="1021" max="1023" width="9.90625" style="3" bestFit="1" customWidth="1"/>
    <col min="1024" max="1027" width="7.6328125" style="3" bestFit="1" customWidth="1"/>
    <col min="1028" max="1033" width="4.36328125" style="3" customWidth="1"/>
    <col min="1034" max="1034" width="20.6328125" style="3" customWidth="1"/>
    <col min="1035" max="1266" width="8.7265625" style="3"/>
    <col min="1267" max="1268" width="4.36328125" style="3" customWidth="1"/>
    <col min="1269" max="1269" width="8" style="3" customWidth="1"/>
    <col min="1270" max="1270" width="9.6328125" style="3" customWidth="1"/>
    <col min="1271" max="1271" width="20.6328125" style="3" customWidth="1"/>
    <col min="1272" max="1272" width="6.453125" style="3" customWidth="1"/>
    <col min="1273" max="1276" width="7.6328125" style="3" bestFit="1" customWidth="1"/>
    <col min="1277" max="1279" width="9.90625" style="3" bestFit="1" customWidth="1"/>
    <col min="1280" max="1283" width="7.6328125" style="3" bestFit="1" customWidth="1"/>
    <col min="1284" max="1289" width="4.36328125" style="3" customWidth="1"/>
    <col min="1290" max="1290" width="20.6328125" style="3" customWidth="1"/>
    <col min="1291" max="1522" width="8.7265625" style="3"/>
    <col min="1523" max="1524" width="4.36328125" style="3" customWidth="1"/>
    <col min="1525" max="1525" width="8" style="3" customWidth="1"/>
    <col min="1526" max="1526" width="9.6328125" style="3" customWidth="1"/>
    <col min="1527" max="1527" width="20.6328125" style="3" customWidth="1"/>
    <col min="1528" max="1528" width="6.453125" style="3" customWidth="1"/>
    <col min="1529" max="1532" width="7.6328125" style="3" bestFit="1" customWidth="1"/>
    <col min="1533" max="1535" width="9.90625" style="3" bestFit="1" customWidth="1"/>
    <col min="1536" max="1539" width="7.6328125" style="3" bestFit="1" customWidth="1"/>
    <col min="1540" max="1545" width="4.36328125" style="3" customWidth="1"/>
    <col min="1546" max="1546" width="20.6328125" style="3" customWidth="1"/>
    <col min="1547" max="1778" width="8.7265625" style="3"/>
    <col min="1779" max="1780" width="4.36328125" style="3" customWidth="1"/>
    <col min="1781" max="1781" width="8" style="3" customWidth="1"/>
    <col min="1782" max="1782" width="9.6328125" style="3" customWidth="1"/>
    <col min="1783" max="1783" width="20.6328125" style="3" customWidth="1"/>
    <col min="1784" max="1784" width="6.453125" style="3" customWidth="1"/>
    <col min="1785" max="1788" width="7.6328125" style="3" bestFit="1" customWidth="1"/>
    <col min="1789" max="1791" width="9.90625" style="3" bestFit="1" customWidth="1"/>
    <col min="1792" max="1795" width="7.6328125" style="3" bestFit="1" customWidth="1"/>
    <col min="1796" max="1801" width="4.36328125" style="3" customWidth="1"/>
    <col min="1802" max="1802" width="20.6328125" style="3" customWidth="1"/>
    <col min="1803" max="2034" width="8.7265625" style="3"/>
    <col min="2035" max="2036" width="4.36328125" style="3" customWidth="1"/>
    <col min="2037" max="2037" width="8" style="3" customWidth="1"/>
    <col min="2038" max="2038" width="9.6328125" style="3" customWidth="1"/>
    <col min="2039" max="2039" width="20.6328125" style="3" customWidth="1"/>
    <col min="2040" max="2040" width="6.453125" style="3" customWidth="1"/>
    <col min="2041" max="2044" width="7.6328125" style="3" bestFit="1" customWidth="1"/>
    <col min="2045" max="2047" width="9.90625" style="3" bestFit="1" customWidth="1"/>
    <col min="2048" max="2051" width="7.6328125" style="3" bestFit="1" customWidth="1"/>
    <col min="2052" max="2057" width="4.36328125" style="3" customWidth="1"/>
    <col min="2058" max="2058" width="20.6328125" style="3" customWidth="1"/>
    <col min="2059" max="2290" width="8.7265625" style="3"/>
    <col min="2291" max="2292" width="4.36328125" style="3" customWidth="1"/>
    <col min="2293" max="2293" width="8" style="3" customWidth="1"/>
    <col min="2294" max="2294" width="9.6328125" style="3" customWidth="1"/>
    <col min="2295" max="2295" width="20.6328125" style="3" customWidth="1"/>
    <col min="2296" max="2296" width="6.453125" style="3" customWidth="1"/>
    <col min="2297" max="2300" width="7.6328125" style="3" bestFit="1" customWidth="1"/>
    <col min="2301" max="2303" width="9.90625" style="3" bestFit="1" customWidth="1"/>
    <col min="2304" max="2307" width="7.6328125" style="3" bestFit="1" customWidth="1"/>
    <col min="2308" max="2313" width="4.36328125" style="3" customWidth="1"/>
    <col min="2314" max="2314" width="20.6328125" style="3" customWidth="1"/>
    <col min="2315" max="2546" width="8.7265625" style="3"/>
    <col min="2547" max="2548" width="4.36328125" style="3" customWidth="1"/>
    <col min="2549" max="2549" width="8" style="3" customWidth="1"/>
    <col min="2550" max="2550" width="9.6328125" style="3" customWidth="1"/>
    <col min="2551" max="2551" width="20.6328125" style="3" customWidth="1"/>
    <col min="2552" max="2552" width="6.453125" style="3" customWidth="1"/>
    <col min="2553" max="2556" width="7.6328125" style="3" bestFit="1" customWidth="1"/>
    <col min="2557" max="2559" width="9.90625" style="3" bestFit="1" customWidth="1"/>
    <col min="2560" max="2563" width="7.6328125" style="3" bestFit="1" customWidth="1"/>
    <col min="2564" max="2569" width="4.36328125" style="3" customWidth="1"/>
    <col min="2570" max="2570" width="20.6328125" style="3" customWidth="1"/>
    <col min="2571" max="2802" width="8.7265625" style="3"/>
    <col min="2803" max="2804" width="4.36328125" style="3" customWidth="1"/>
    <col min="2805" max="2805" width="8" style="3" customWidth="1"/>
    <col min="2806" max="2806" width="9.6328125" style="3" customWidth="1"/>
    <col min="2807" max="2807" width="20.6328125" style="3" customWidth="1"/>
    <col min="2808" max="2808" width="6.453125" style="3" customWidth="1"/>
    <col min="2809" max="2812" width="7.6328125" style="3" bestFit="1" customWidth="1"/>
    <col min="2813" max="2815" width="9.90625" style="3" bestFit="1" customWidth="1"/>
    <col min="2816" max="2819" width="7.6328125" style="3" bestFit="1" customWidth="1"/>
    <col min="2820" max="2825" width="4.36328125" style="3" customWidth="1"/>
    <col min="2826" max="2826" width="20.6328125" style="3" customWidth="1"/>
    <col min="2827" max="3058" width="8.7265625" style="3"/>
    <col min="3059" max="3060" width="4.36328125" style="3" customWidth="1"/>
    <col min="3061" max="3061" width="8" style="3" customWidth="1"/>
    <col min="3062" max="3062" width="9.6328125" style="3" customWidth="1"/>
    <col min="3063" max="3063" width="20.6328125" style="3" customWidth="1"/>
    <col min="3064" max="3064" width="6.453125" style="3" customWidth="1"/>
    <col min="3065" max="3068" width="7.6328125" style="3" bestFit="1" customWidth="1"/>
    <col min="3069" max="3071" width="9.90625" style="3" bestFit="1" customWidth="1"/>
    <col min="3072" max="3075" width="7.6328125" style="3" bestFit="1" customWidth="1"/>
    <col min="3076" max="3081" width="4.36328125" style="3" customWidth="1"/>
    <col min="3082" max="3082" width="20.6328125" style="3" customWidth="1"/>
    <col min="3083" max="3314" width="8.7265625" style="3"/>
    <col min="3315" max="3316" width="4.36328125" style="3" customWidth="1"/>
    <col min="3317" max="3317" width="8" style="3" customWidth="1"/>
    <col min="3318" max="3318" width="9.6328125" style="3" customWidth="1"/>
    <col min="3319" max="3319" width="20.6328125" style="3" customWidth="1"/>
    <col min="3320" max="3320" width="6.453125" style="3" customWidth="1"/>
    <col min="3321" max="3324" width="7.6328125" style="3" bestFit="1" customWidth="1"/>
    <col min="3325" max="3327" width="9.90625" style="3" bestFit="1" customWidth="1"/>
    <col min="3328" max="3331" width="7.6328125" style="3" bestFit="1" customWidth="1"/>
    <col min="3332" max="3337" width="4.36328125" style="3" customWidth="1"/>
    <col min="3338" max="3338" width="20.6328125" style="3" customWidth="1"/>
    <col min="3339" max="3570" width="8.7265625" style="3"/>
    <col min="3571" max="3572" width="4.36328125" style="3" customWidth="1"/>
    <col min="3573" max="3573" width="8" style="3" customWidth="1"/>
    <col min="3574" max="3574" width="9.6328125" style="3" customWidth="1"/>
    <col min="3575" max="3575" width="20.6328125" style="3" customWidth="1"/>
    <col min="3576" max="3576" width="6.453125" style="3" customWidth="1"/>
    <col min="3577" max="3580" width="7.6328125" style="3" bestFit="1" customWidth="1"/>
    <col min="3581" max="3583" width="9.90625" style="3" bestFit="1" customWidth="1"/>
    <col min="3584" max="3587" width="7.6328125" style="3" bestFit="1" customWidth="1"/>
    <col min="3588" max="3593" width="4.36328125" style="3" customWidth="1"/>
    <col min="3594" max="3594" width="20.6328125" style="3" customWidth="1"/>
    <col min="3595" max="3826" width="8.7265625" style="3"/>
    <col min="3827" max="3828" width="4.36328125" style="3" customWidth="1"/>
    <col min="3829" max="3829" width="8" style="3" customWidth="1"/>
    <col min="3830" max="3830" width="9.6328125" style="3" customWidth="1"/>
    <col min="3831" max="3831" width="20.6328125" style="3" customWidth="1"/>
    <col min="3832" max="3832" width="6.453125" style="3" customWidth="1"/>
    <col min="3833" max="3836" width="7.6328125" style="3" bestFit="1" customWidth="1"/>
    <col min="3837" max="3839" width="9.90625" style="3" bestFit="1" customWidth="1"/>
    <col min="3840" max="3843" width="7.6328125" style="3" bestFit="1" customWidth="1"/>
    <col min="3844" max="3849" width="4.36328125" style="3" customWidth="1"/>
    <col min="3850" max="3850" width="20.6328125" style="3" customWidth="1"/>
    <col min="3851" max="4082" width="8.7265625" style="3"/>
    <col min="4083" max="4084" width="4.36328125" style="3" customWidth="1"/>
    <col min="4085" max="4085" width="8" style="3" customWidth="1"/>
    <col min="4086" max="4086" width="9.6328125" style="3" customWidth="1"/>
    <col min="4087" max="4087" width="20.6328125" style="3" customWidth="1"/>
    <col min="4088" max="4088" width="6.453125" style="3" customWidth="1"/>
    <col min="4089" max="4092" width="7.6328125" style="3" bestFit="1" customWidth="1"/>
    <col min="4093" max="4095" width="9.90625" style="3" bestFit="1" customWidth="1"/>
    <col min="4096" max="4099" width="7.6328125" style="3" bestFit="1" customWidth="1"/>
    <col min="4100" max="4105" width="4.36328125" style="3" customWidth="1"/>
    <col min="4106" max="4106" width="20.6328125" style="3" customWidth="1"/>
    <col min="4107" max="4338" width="8.7265625" style="3"/>
    <col min="4339" max="4340" width="4.36328125" style="3" customWidth="1"/>
    <col min="4341" max="4341" width="8" style="3" customWidth="1"/>
    <col min="4342" max="4342" width="9.6328125" style="3" customWidth="1"/>
    <col min="4343" max="4343" width="20.6328125" style="3" customWidth="1"/>
    <col min="4344" max="4344" width="6.453125" style="3" customWidth="1"/>
    <col min="4345" max="4348" width="7.6328125" style="3" bestFit="1" customWidth="1"/>
    <col min="4349" max="4351" width="9.90625" style="3" bestFit="1" customWidth="1"/>
    <col min="4352" max="4355" width="7.6328125" style="3" bestFit="1" customWidth="1"/>
    <col min="4356" max="4361" width="4.36328125" style="3" customWidth="1"/>
    <col min="4362" max="4362" width="20.6328125" style="3" customWidth="1"/>
    <col min="4363" max="4594" width="8.7265625" style="3"/>
    <col min="4595" max="4596" width="4.36328125" style="3" customWidth="1"/>
    <col min="4597" max="4597" width="8" style="3" customWidth="1"/>
    <col min="4598" max="4598" width="9.6328125" style="3" customWidth="1"/>
    <col min="4599" max="4599" width="20.6328125" style="3" customWidth="1"/>
    <col min="4600" max="4600" width="6.453125" style="3" customWidth="1"/>
    <col min="4601" max="4604" width="7.6328125" style="3" bestFit="1" customWidth="1"/>
    <col min="4605" max="4607" width="9.90625" style="3" bestFit="1" customWidth="1"/>
    <col min="4608" max="4611" width="7.6328125" style="3" bestFit="1" customWidth="1"/>
    <col min="4612" max="4617" width="4.36328125" style="3" customWidth="1"/>
    <col min="4618" max="4618" width="20.6328125" style="3" customWidth="1"/>
    <col min="4619" max="4850" width="8.7265625" style="3"/>
    <col min="4851" max="4852" width="4.36328125" style="3" customWidth="1"/>
    <col min="4853" max="4853" width="8" style="3" customWidth="1"/>
    <col min="4854" max="4854" width="9.6328125" style="3" customWidth="1"/>
    <col min="4855" max="4855" width="20.6328125" style="3" customWidth="1"/>
    <col min="4856" max="4856" width="6.453125" style="3" customWidth="1"/>
    <col min="4857" max="4860" width="7.6328125" style="3" bestFit="1" customWidth="1"/>
    <col min="4861" max="4863" width="9.90625" style="3" bestFit="1" customWidth="1"/>
    <col min="4864" max="4867" width="7.6328125" style="3" bestFit="1" customWidth="1"/>
    <col min="4868" max="4873" width="4.36328125" style="3" customWidth="1"/>
    <col min="4874" max="4874" width="20.6328125" style="3" customWidth="1"/>
    <col min="4875" max="5106" width="8.7265625" style="3"/>
    <col min="5107" max="5108" width="4.36328125" style="3" customWidth="1"/>
    <col min="5109" max="5109" width="8" style="3" customWidth="1"/>
    <col min="5110" max="5110" width="9.6328125" style="3" customWidth="1"/>
    <col min="5111" max="5111" width="20.6328125" style="3" customWidth="1"/>
    <col min="5112" max="5112" width="6.453125" style="3" customWidth="1"/>
    <col min="5113" max="5116" width="7.6328125" style="3" bestFit="1" customWidth="1"/>
    <col min="5117" max="5119" width="9.90625" style="3" bestFit="1" customWidth="1"/>
    <col min="5120" max="5123" width="7.6328125" style="3" bestFit="1" customWidth="1"/>
    <col min="5124" max="5129" width="4.36328125" style="3" customWidth="1"/>
    <col min="5130" max="5130" width="20.6328125" style="3" customWidth="1"/>
    <col min="5131" max="5362" width="8.7265625" style="3"/>
    <col min="5363" max="5364" width="4.36328125" style="3" customWidth="1"/>
    <col min="5365" max="5365" width="8" style="3" customWidth="1"/>
    <col min="5366" max="5366" width="9.6328125" style="3" customWidth="1"/>
    <col min="5367" max="5367" width="20.6328125" style="3" customWidth="1"/>
    <col min="5368" max="5368" width="6.453125" style="3" customWidth="1"/>
    <col min="5369" max="5372" width="7.6328125" style="3" bestFit="1" customWidth="1"/>
    <col min="5373" max="5375" width="9.90625" style="3" bestFit="1" customWidth="1"/>
    <col min="5376" max="5379" width="7.6328125" style="3" bestFit="1" customWidth="1"/>
    <col min="5380" max="5385" width="4.36328125" style="3" customWidth="1"/>
    <col min="5386" max="5386" width="20.6328125" style="3" customWidth="1"/>
    <col min="5387" max="5618" width="8.7265625" style="3"/>
    <col min="5619" max="5620" width="4.36328125" style="3" customWidth="1"/>
    <col min="5621" max="5621" width="8" style="3" customWidth="1"/>
    <col min="5622" max="5622" width="9.6328125" style="3" customWidth="1"/>
    <col min="5623" max="5623" width="20.6328125" style="3" customWidth="1"/>
    <col min="5624" max="5624" width="6.453125" style="3" customWidth="1"/>
    <col min="5625" max="5628" width="7.6328125" style="3" bestFit="1" customWidth="1"/>
    <col min="5629" max="5631" width="9.90625" style="3" bestFit="1" customWidth="1"/>
    <col min="5632" max="5635" width="7.6328125" style="3" bestFit="1" customWidth="1"/>
    <col min="5636" max="5641" width="4.36328125" style="3" customWidth="1"/>
    <col min="5642" max="5642" width="20.6328125" style="3" customWidth="1"/>
    <col min="5643" max="5874" width="8.7265625" style="3"/>
    <col min="5875" max="5876" width="4.36328125" style="3" customWidth="1"/>
    <col min="5877" max="5877" width="8" style="3" customWidth="1"/>
    <col min="5878" max="5878" width="9.6328125" style="3" customWidth="1"/>
    <col min="5879" max="5879" width="20.6328125" style="3" customWidth="1"/>
    <col min="5880" max="5880" width="6.453125" style="3" customWidth="1"/>
    <col min="5881" max="5884" width="7.6328125" style="3" bestFit="1" customWidth="1"/>
    <col min="5885" max="5887" width="9.90625" style="3" bestFit="1" customWidth="1"/>
    <col min="5888" max="5891" width="7.6328125" style="3" bestFit="1" customWidth="1"/>
    <col min="5892" max="5897" width="4.36328125" style="3" customWidth="1"/>
    <col min="5898" max="5898" width="20.6328125" style="3" customWidth="1"/>
    <col min="5899" max="6130" width="8.7265625" style="3"/>
    <col min="6131" max="6132" width="4.36328125" style="3" customWidth="1"/>
    <col min="6133" max="6133" width="8" style="3" customWidth="1"/>
    <col min="6134" max="6134" width="9.6328125" style="3" customWidth="1"/>
    <col min="6135" max="6135" width="20.6328125" style="3" customWidth="1"/>
    <col min="6136" max="6136" width="6.453125" style="3" customWidth="1"/>
    <col min="6137" max="6140" width="7.6328125" style="3" bestFit="1" customWidth="1"/>
    <col min="6141" max="6143" width="9.90625" style="3" bestFit="1" customWidth="1"/>
    <col min="6144" max="6147" width="7.6328125" style="3" bestFit="1" customWidth="1"/>
    <col min="6148" max="6153" width="4.36328125" style="3" customWidth="1"/>
    <col min="6154" max="6154" width="20.6328125" style="3" customWidth="1"/>
    <col min="6155" max="6386" width="8.7265625" style="3"/>
    <col min="6387" max="6388" width="4.36328125" style="3" customWidth="1"/>
    <col min="6389" max="6389" width="8" style="3" customWidth="1"/>
    <col min="6390" max="6390" width="9.6328125" style="3" customWidth="1"/>
    <col min="6391" max="6391" width="20.6328125" style="3" customWidth="1"/>
    <col min="6392" max="6392" width="6.453125" style="3" customWidth="1"/>
    <col min="6393" max="6396" width="7.6328125" style="3" bestFit="1" customWidth="1"/>
    <col min="6397" max="6399" width="9.90625" style="3" bestFit="1" customWidth="1"/>
    <col min="6400" max="6403" width="7.6328125" style="3" bestFit="1" customWidth="1"/>
    <col min="6404" max="6409" width="4.36328125" style="3" customWidth="1"/>
    <col min="6410" max="6410" width="20.6328125" style="3" customWidth="1"/>
    <col min="6411" max="6642" width="8.7265625" style="3"/>
    <col min="6643" max="6644" width="4.36328125" style="3" customWidth="1"/>
    <col min="6645" max="6645" width="8" style="3" customWidth="1"/>
    <col min="6646" max="6646" width="9.6328125" style="3" customWidth="1"/>
    <col min="6647" max="6647" width="20.6328125" style="3" customWidth="1"/>
    <col min="6648" max="6648" width="6.453125" style="3" customWidth="1"/>
    <col min="6649" max="6652" width="7.6328125" style="3" bestFit="1" customWidth="1"/>
    <col min="6653" max="6655" width="9.90625" style="3" bestFit="1" customWidth="1"/>
    <col min="6656" max="6659" width="7.6328125" style="3" bestFit="1" customWidth="1"/>
    <col min="6660" max="6665" width="4.36328125" style="3" customWidth="1"/>
    <col min="6666" max="6666" width="20.6328125" style="3" customWidth="1"/>
    <col min="6667" max="6898" width="8.7265625" style="3"/>
    <col min="6899" max="6900" width="4.36328125" style="3" customWidth="1"/>
    <col min="6901" max="6901" width="8" style="3" customWidth="1"/>
    <col min="6902" max="6902" width="9.6328125" style="3" customWidth="1"/>
    <col min="6903" max="6903" width="20.6328125" style="3" customWidth="1"/>
    <col min="6904" max="6904" width="6.453125" style="3" customWidth="1"/>
    <col min="6905" max="6908" width="7.6328125" style="3" bestFit="1" customWidth="1"/>
    <col min="6909" max="6911" width="9.90625" style="3" bestFit="1" customWidth="1"/>
    <col min="6912" max="6915" width="7.6328125" style="3" bestFit="1" customWidth="1"/>
    <col min="6916" max="6921" width="4.36328125" style="3" customWidth="1"/>
    <col min="6922" max="6922" width="20.6328125" style="3" customWidth="1"/>
    <col min="6923" max="7154" width="8.7265625" style="3"/>
    <col min="7155" max="7156" width="4.36328125" style="3" customWidth="1"/>
    <col min="7157" max="7157" width="8" style="3" customWidth="1"/>
    <col min="7158" max="7158" width="9.6328125" style="3" customWidth="1"/>
    <col min="7159" max="7159" width="20.6328125" style="3" customWidth="1"/>
    <col min="7160" max="7160" width="6.453125" style="3" customWidth="1"/>
    <col min="7161" max="7164" width="7.6328125" style="3" bestFit="1" customWidth="1"/>
    <col min="7165" max="7167" width="9.90625" style="3" bestFit="1" customWidth="1"/>
    <col min="7168" max="7171" width="7.6328125" style="3" bestFit="1" customWidth="1"/>
    <col min="7172" max="7177" width="4.36328125" style="3" customWidth="1"/>
    <col min="7178" max="7178" width="20.6328125" style="3" customWidth="1"/>
    <col min="7179" max="7410" width="8.7265625" style="3"/>
    <col min="7411" max="7412" width="4.36328125" style="3" customWidth="1"/>
    <col min="7413" max="7413" width="8" style="3" customWidth="1"/>
    <col min="7414" max="7414" width="9.6328125" style="3" customWidth="1"/>
    <col min="7415" max="7415" width="20.6328125" style="3" customWidth="1"/>
    <col min="7416" max="7416" width="6.453125" style="3" customWidth="1"/>
    <col min="7417" max="7420" width="7.6328125" style="3" bestFit="1" customWidth="1"/>
    <col min="7421" max="7423" width="9.90625" style="3" bestFit="1" customWidth="1"/>
    <col min="7424" max="7427" width="7.6328125" style="3" bestFit="1" customWidth="1"/>
    <col min="7428" max="7433" width="4.36328125" style="3" customWidth="1"/>
    <col min="7434" max="7434" width="20.6328125" style="3" customWidth="1"/>
    <col min="7435" max="7666" width="8.7265625" style="3"/>
    <col min="7667" max="7668" width="4.36328125" style="3" customWidth="1"/>
    <col min="7669" max="7669" width="8" style="3" customWidth="1"/>
    <col min="7670" max="7670" width="9.6328125" style="3" customWidth="1"/>
    <col min="7671" max="7671" width="20.6328125" style="3" customWidth="1"/>
    <col min="7672" max="7672" width="6.453125" style="3" customWidth="1"/>
    <col min="7673" max="7676" width="7.6328125" style="3" bestFit="1" customWidth="1"/>
    <col min="7677" max="7679" width="9.90625" style="3" bestFit="1" customWidth="1"/>
    <col min="7680" max="7683" width="7.6328125" style="3" bestFit="1" customWidth="1"/>
    <col min="7684" max="7689" width="4.36328125" style="3" customWidth="1"/>
    <col min="7690" max="7690" width="20.6328125" style="3" customWidth="1"/>
    <col min="7691" max="7922" width="8.7265625" style="3"/>
    <col min="7923" max="7924" width="4.36328125" style="3" customWidth="1"/>
    <col min="7925" max="7925" width="8" style="3" customWidth="1"/>
    <col min="7926" max="7926" width="9.6328125" style="3" customWidth="1"/>
    <col min="7927" max="7927" width="20.6328125" style="3" customWidth="1"/>
    <col min="7928" max="7928" width="6.453125" style="3" customWidth="1"/>
    <col min="7929" max="7932" width="7.6328125" style="3" bestFit="1" customWidth="1"/>
    <col min="7933" max="7935" width="9.90625" style="3" bestFit="1" customWidth="1"/>
    <col min="7936" max="7939" width="7.6328125" style="3" bestFit="1" customWidth="1"/>
    <col min="7940" max="7945" width="4.36328125" style="3" customWidth="1"/>
    <col min="7946" max="7946" width="20.6328125" style="3" customWidth="1"/>
    <col min="7947" max="8178" width="8.7265625" style="3"/>
    <col min="8179" max="8180" width="4.36328125" style="3" customWidth="1"/>
    <col min="8181" max="8181" width="8" style="3" customWidth="1"/>
    <col min="8182" max="8182" width="9.6328125" style="3" customWidth="1"/>
    <col min="8183" max="8183" width="20.6328125" style="3" customWidth="1"/>
    <col min="8184" max="8184" width="6.453125" style="3" customWidth="1"/>
    <col min="8185" max="8188" width="7.6328125" style="3" bestFit="1" customWidth="1"/>
    <col min="8189" max="8191" width="9.90625" style="3" bestFit="1" customWidth="1"/>
    <col min="8192" max="8195" width="7.6328125" style="3" bestFit="1" customWidth="1"/>
    <col min="8196" max="8201" width="4.36328125" style="3" customWidth="1"/>
    <col min="8202" max="8202" width="20.6328125" style="3" customWidth="1"/>
    <col min="8203" max="8434" width="8.7265625" style="3"/>
    <col min="8435" max="8436" width="4.36328125" style="3" customWidth="1"/>
    <col min="8437" max="8437" width="8" style="3" customWidth="1"/>
    <col min="8438" max="8438" width="9.6328125" style="3" customWidth="1"/>
    <col min="8439" max="8439" width="20.6328125" style="3" customWidth="1"/>
    <col min="8440" max="8440" width="6.453125" style="3" customWidth="1"/>
    <col min="8441" max="8444" width="7.6328125" style="3" bestFit="1" customWidth="1"/>
    <col min="8445" max="8447" width="9.90625" style="3" bestFit="1" customWidth="1"/>
    <col min="8448" max="8451" width="7.6328125" style="3" bestFit="1" customWidth="1"/>
    <col min="8452" max="8457" width="4.36328125" style="3" customWidth="1"/>
    <col min="8458" max="8458" width="20.6328125" style="3" customWidth="1"/>
    <col min="8459" max="8690" width="8.7265625" style="3"/>
    <col min="8691" max="8692" width="4.36328125" style="3" customWidth="1"/>
    <col min="8693" max="8693" width="8" style="3" customWidth="1"/>
    <col min="8694" max="8694" width="9.6328125" style="3" customWidth="1"/>
    <col min="8695" max="8695" width="20.6328125" style="3" customWidth="1"/>
    <col min="8696" max="8696" width="6.453125" style="3" customWidth="1"/>
    <col min="8697" max="8700" width="7.6328125" style="3" bestFit="1" customWidth="1"/>
    <col min="8701" max="8703" width="9.90625" style="3" bestFit="1" customWidth="1"/>
    <col min="8704" max="8707" width="7.6328125" style="3" bestFit="1" customWidth="1"/>
    <col min="8708" max="8713" width="4.36328125" style="3" customWidth="1"/>
    <col min="8714" max="8714" width="20.6328125" style="3" customWidth="1"/>
    <col min="8715" max="8946" width="8.7265625" style="3"/>
    <col min="8947" max="8948" width="4.36328125" style="3" customWidth="1"/>
    <col min="8949" max="8949" width="8" style="3" customWidth="1"/>
    <col min="8950" max="8950" width="9.6328125" style="3" customWidth="1"/>
    <col min="8951" max="8951" width="20.6328125" style="3" customWidth="1"/>
    <col min="8952" max="8952" width="6.453125" style="3" customWidth="1"/>
    <col min="8953" max="8956" width="7.6328125" style="3" bestFit="1" customWidth="1"/>
    <col min="8957" max="8959" width="9.90625" style="3" bestFit="1" customWidth="1"/>
    <col min="8960" max="8963" width="7.6328125" style="3" bestFit="1" customWidth="1"/>
    <col min="8964" max="8969" width="4.36328125" style="3" customWidth="1"/>
    <col min="8970" max="8970" width="20.6328125" style="3" customWidth="1"/>
    <col min="8971" max="9202" width="8.7265625" style="3"/>
    <col min="9203" max="9204" width="4.36328125" style="3" customWidth="1"/>
    <col min="9205" max="9205" width="8" style="3" customWidth="1"/>
    <col min="9206" max="9206" width="9.6328125" style="3" customWidth="1"/>
    <col min="9207" max="9207" width="20.6328125" style="3" customWidth="1"/>
    <col min="9208" max="9208" width="6.453125" style="3" customWidth="1"/>
    <col min="9209" max="9212" width="7.6328125" style="3" bestFit="1" customWidth="1"/>
    <col min="9213" max="9215" width="9.90625" style="3" bestFit="1" customWidth="1"/>
    <col min="9216" max="9219" width="7.6328125" style="3" bestFit="1" customWidth="1"/>
    <col min="9220" max="9225" width="4.36328125" style="3" customWidth="1"/>
    <col min="9226" max="9226" width="20.6328125" style="3" customWidth="1"/>
    <col min="9227" max="9458" width="8.7265625" style="3"/>
    <col min="9459" max="9460" width="4.36328125" style="3" customWidth="1"/>
    <col min="9461" max="9461" width="8" style="3" customWidth="1"/>
    <col min="9462" max="9462" width="9.6328125" style="3" customWidth="1"/>
    <col min="9463" max="9463" width="20.6328125" style="3" customWidth="1"/>
    <col min="9464" max="9464" width="6.453125" style="3" customWidth="1"/>
    <col min="9465" max="9468" width="7.6328125" style="3" bestFit="1" customWidth="1"/>
    <col min="9469" max="9471" width="9.90625" style="3" bestFit="1" customWidth="1"/>
    <col min="9472" max="9475" width="7.6328125" style="3" bestFit="1" customWidth="1"/>
    <col min="9476" max="9481" width="4.36328125" style="3" customWidth="1"/>
    <col min="9482" max="9482" width="20.6328125" style="3" customWidth="1"/>
    <col min="9483" max="9714" width="8.7265625" style="3"/>
    <col min="9715" max="9716" width="4.36328125" style="3" customWidth="1"/>
    <col min="9717" max="9717" width="8" style="3" customWidth="1"/>
    <col min="9718" max="9718" width="9.6328125" style="3" customWidth="1"/>
    <col min="9719" max="9719" width="20.6328125" style="3" customWidth="1"/>
    <col min="9720" max="9720" width="6.453125" style="3" customWidth="1"/>
    <col min="9721" max="9724" width="7.6328125" style="3" bestFit="1" customWidth="1"/>
    <col min="9725" max="9727" width="9.90625" style="3" bestFit="1" customWidth="1"/>
    <col min="9728" max="9731" width="7.6328125" style="3" bestFit="1" customWidth="1"/>
    <col min="9732" max="9737" width="4.36328125" style="3" customWidth="1"/>
    <col min="9738" max="9738" width="20.6328125" style="3" customWidth="1"/>
    <col min="9739" max="9970" width="8.7265625" style="3"/>
    <col min="9971" max="9972" width="4.36328125" style="3" customWidth="1"/>
    <col min="9973" max="9973" width="8" style="3" customWidth="1"/>
    <col min="9974" max="9974" width="9.6328125" style="3" customWidth="1"/>
    <col min="9975" max="9975" width="20.6328125" style="3" customWidth="1"/>
    <col min="9976" max="9976" width="6.453125" style="3" customWidth="1"/>
    <col min="9977" max="9980" width="7.6328125" style="3" bestFit="1" customWidth="1"/>
    <col min="9981" max="9983" width="9.90625" style="3" bestFit="1" customWidth="1"/>
    <col min="9984" max="9987" width="7.6328125" style="3" bestFit="1" customWidth="1"/>
    <col min="9988" max="9993" width="4.36328125" style="3" customWidth="1"/>
    <col min="9994" max="9994" width="20.6328125" style="3" customWidth="1"/>
    <col min="9995" max="10226" width="8.7265625" style="3"/>
    <col min="10227" max="10228" width="4.36328125" style="3" customWidth="1"/>
    <col min="10229" max="10229" width="8" style="3" customWidth="1"/>
    <col min="10230" max="10230" width="9.6328125" style="3" customWidth="1"/>
    <col min="10231" max="10231" width="20.6328125" style="3" customWidth="1"/>
    <col min="10232" max="10232" width="6.453125" style="3" customWidth="1"/>
    <col min="10233" max="10236" width="7.6328125" style="3" bestFit="1" customWidth="1"/>
    <col min="10237" max="10239" width="9.90625" style="3" bestFit="1" customWidth="1"/>
    <col min="10240" max="10243" width="7.6328125" style="3" bestFit="1" customWidth="1"/>
    <col min="10244" max="10249" width="4.36328125" style="3" customWidth="1"/>
    <col min="10250" max="10250" width="20.6328125" style="3" customWidth="1"/>
    <col min="10251" max="10482" width="8.7265625" style="3"/>
    <col min="10483" max="10484" width="4.36328125" style="3" customWidth="1"/>
    <col min="10485" max="10485" width="8" style="3" customWidth="1"/>
    <col min="10486" max="10486" width="9.6328125" style="3" customWidth="1"/>
    <col min="10487" max="10487" width="20.6328125" style="3" customWidth="1"/>
    <col min="10488" max="10488" width="6.453125" style="3" customWidth="1"/>
    <col min="10489" max="10492" width="7.6328125" style="3" bestFit="1" customWidth="1"/>
    <col min="10493" max="10495" width="9.90625" style="3" bestFit="1" customWidth="1"/>
    <col min="10496" max="10499" width="7.6328125" style="3" bestFit="1" customWidth="1"/>
    <col min="10500" max="10505" width="4.36328125" style="3" customWidth="1"/>
    <col min="10506" max="10506" width="20.6328125" style="3" customWidth="1"/>
    <col min="10507" max="10738" width="8.7265625" style="3"/>
    <col min="10739" max="10740" width="4.36328125" style="3" customWidth="1"/>
    <col min="10741" max="10741" width="8" style="3" customWidth="1"/>
    <col min="10742" max="10742" width="9.6328125" style="3" customWidth="1"/>
    <col min="10743" max="10743" width="20.6328125" style="3" customWidth="1"/>
    <col min="10744" max="10744" width="6.453125" style="3" customWidth="1"/>
    <col min="10745" max="10748" width="7.6328125" style="3" bestFit="1" customWidth="1"/>
    <col min="10749" max="10751" width="9.90625" style="3" bestFit="1" customWidth="1"/>
    <col min="10752" max="10755" width="7.6328125" style="3" bestFit="1" customWidth="1"/>
    <col min="10756" max="10761" width="4.36328125" style="3" customWidth="1"/>
    <col min="10762" max="10762" width="20.6328125" style="3" customWidth="1"/>
    <col min="10763" max="10994" width="8.7265625" style="3"/>
    <col min="10995" max="10996" width="4.36328125" style="3" customWidth="1"/>
    <col min="10997" max="10997" width="8" style="3" customWidth="1"/>
    <col min="10998" max="10998" width="9.6328125" style="3" customWidth="1"/>
    <col min="10999" max="10999" width="20.6328125" style="3" customWidth="1"/>
    <col min="11000" max="11000" width="6.453125" style="3" customWidth="1"/>
    <col min="11001" max="11004" width="7.6328125" style="3" bestFit="1" customWidth="1"/>
    <col min="11005" max="11007" width="9.90625" style="3" bestFit="1" customWidth="1"/>
    <col min="11008" max="11011" width="7.6328125" style="3" bestFit="1" customWidth="1"/>
    <col min="11012" max="11017" width="4.36328125" style="3" customWidth="1"/>
    <col min="11018" max="11018" width="20.6328125" style="3" customWidth="1"/>
    <col min="11019" max="11250" width="8.7265625" style="3"/>
    <col min="11251" max="11252" width="4.36328125" style="3" customWidth="1"/>
    <col min="11253" max="11253" width="8" style="3" customWidth="1"/>
    <col min="11254" max="11254" width="9.6328125" style="3" customWidth="1"/>
    <col min="11255" max="11255" width="20.6328125" style="3" customWidth="1"/>
    <col min="11256" max="11256" width="6.453125" style="3" customWidth="1"/>
    <col min="11257" max="11260" width="7.6328125" style="3" bestFit="1" customWidth="1"/>
    <col min="11261" max="11263" width="9.90625" style="3" bestFit="1" customWidth="1"/>
    <col min="11264" max="11267" width="7.6328125" style="3" bestFit="1" customWidth="1"/>
    <col min="11268" max="11273" width="4.36328125" style="3" customWidth="1"/>
    <col min="11274" max="11274" width="20.6328125" style="3" customWidth="1"/>
    <col min="11275" max="11506" width="8.7265625" style="3"/>
    <col min="11507" max="11508" width="4.36328125" style="3" customWidth="1"/>
    <col min="11509" max="11509" width="8" style="3" customWidth="1"/>
    <col min="11510" max="11510" width="9.6328125" style="3" customWidth="1"/>
    <col min="11511" max="11511" width="20.6328125" style="3" customWidth="1"/>
    <col min="11512" max="11512" width="6.453125" style="3" customWidth="1"/>
    <col min="11513" max="11516" width="7.6328125" style="3" bestFit="1" customWidth="1"/>
    <col min="11517" max="11519" width="9.90625" style="3" bestFit="1" customWidth="1"/>
    <col min="11520" max="11523" width="7.6328125" style="3" bestFit="1" customWidth="1"/>
    <col min="11524" max="11529" width="4.36328125" style="3" customWidth="1"/>
    <col min="11530" max="11530" width="20.6328125" style="3" customWidth="1"/>
    <col min="11531" max="11762" width="8.7265625" style="3"/>
    <col min="11763" max="11764" width="4.36328125" style="3" customWidth="1"/>
    <col min="11765" max="11765" width="8" style="3" customWidth="1"/>
    <col min="11766" max="11766" width="9.6328125" style="3" customWidth="1"/>
    <col min="11767" max="11767" width="20.6328125" style="3" customWidth="1"/>
    <col min="11768" max="11768" width="6.453125" style="3" customWidth="1"/>
    <col min="11769" max="11772" width="7.6328125" style="3" bestFit="1" customWidth="1"/>
    <col min="11773" max="11775" width="9.90625" style="3" bestFit="1" customWidth="1"/>
    <col min="11776" max="11779" width="7.6328125" style="3" bestFit="1" customWidth="1"/>
    <col min="11780" max="11785" width="4.36328125" style="3" customWidth="1"/>
    <col min="11786" max="11786" width="20.6328125" style="3" customWidth="1"/>
    <col min="11787" max="12018" width="8.7265625" style="3"/>
    <col min="12019" max="12020" width="4.36328125" style="3" customWidth="1"/>
    <col min="12021" max="12021" width="8" style="3" customWidth="1"/>
    <col min="12022" max="12022" width="9.6328125" style="3" customWidth="1"/>
    <col min="12023" max="12023" width="20.6328125" style="3" customWidth="1"/>
    <col min="12024" max="12024" width="6.453125" style="3" customWidth="1"/>
    <col min="12025" max="12028" width="7.6328125" style="3" bestFit="1" customWidth="1"/>
    <col min="12029" max="12031" width="9.90625" style="3" bestFit="1" customWidth="1"/>
    <col min="12032" max="12035" width="7.6328125" style="3" bestFit="1" customWidth="1"/>
    <col min="12036" max="12041" width="4.36328125" style="3" customWidth="1"/>
    <col min="12042" max="12042" width="20.6328125" style="3" customWidth="1"/>
    <col min="12043" max="12274" width="8.7265625" style="3"/>
    <col min="12275" max="12276" width="4.36328125" style="3" customWidth="1"/>
    <col min="12277" max="12277" width="8" style="3" customWidth="1"/>
    <col min="12278" max="12278" width="9.6328125" style="3" customWidth="1"/>
    <col min="12279" max="12279" width="20.6328125" style="3" customWidth="1"/>
    <col min="12280" max="12280" width="6.453125" style="3" customWidth="1"/>
    <col min="12281" max="12284" width="7.6328125" style="3" bestFit="1" customWidth="1"/>
    <col min="12285" max="12287" width="9.90625" style="3" bestFit="1" customWidth="1"/>
    <col min="12288" max="12291" width="7.6328125" style="3" bestFit="1" customWidth="1"/>
    <col min="12292" max="12297" width="4.36328125" style="3" customWidth="1"/>
    <col min="12298" max="12298" width="20.6328125" style="3" customWidth="1"/>
    <col min="12299" max="12530" width="8.7265625" style="3"/>
    <col min="12531" max="12532" width="4.36328125" style="3" customWidth="1"/>
    <col min="12533" max="12533" width="8" style="3" customWidth="1"/>
    <col min="12534" max="12534" width="9.6328125" style="3" customWidth="1"/>
    <col min="12535" max="12535" width="20.6328125" style="3" customWidth="1"/>
    <col min="12536" max="12536" width="6.453125" style="3" customWidth="1"/>
    <col min="12537" max="12540" width="7.6328125" style="3" bestFit="1" customWidth="1"/>
    <col min="12541" max="12543" width="9.90625" style="3" bestFit="1" customWidth="1"/>
    <col min="12544" max="12547" width="7.6328125" style="3" bestFit="1" customWidth="1"/>
    <col min="12548" max="12553" width="4.36328125" style="3" customWidth="1"/>
    <col min="12554" max="12554" width="20.6328125" style="3" customWidth="1"/>
    <col min="12555" max="12786" width="8.7265625" style="3"/>
    <col min="12787" max="12788" width="4.36328125" style="3" customWidth="1"/>
    <col min="12789" max="12789" width="8" style="3" customWidth="1"/>
    <col min="12790" max="12790" width="9.6328125" style="3" customWidth="1"/>
    <col min="12791" max="12791" width="20.6328125" style="3" customWidth="1"/>
    <col min="12792" max="12792" width="6.453125" style="3" customWidth="1"/>
    <col min="12793" max="12796" width="7.6328125" style="3" bestFit="1" customWidth="1"/>
    <col min="12797" max="12799" width="9.90625" style="3" bestFit="1" customWidth="1"/>
    <col min="12800" max="12803" width="7.6328125" style="3" bestFit="1" customWidth="1"/>
    <col min="12804" max="12809" width="4.36328125" style="3" customWidth="1"/>
    <col min="12810" max="12810" width="20.6328125" style="3" customWidth="1"/>
    <col min="12811" max="13042" width="8.7265625" style="3"/>
    <col min="13043" max="13044" width="4.36328125" style="3" customWidth="1"/>
    <col min="13045" max="13045" width="8" style="3" customWidth="1"/>
    <col min="13046" max="13046" width="9.6328125" style="3" customWidth="1"/>
    <col min="13047" max="13047" width="20.6328125" style="3" customWidth="1"/>
    <col min="13048" max="13048" width="6.453125" style="3" customWidth="1"/>
    <col min="13049" max="13052" width="7.6328125" style="3" bestFit="1" customWidth="1"/>
    <col min="13053" max="13055" width="9.90625" style="3" bestFit="1" customWidth="1"/>
    <col min="13056" max="13059" width="7.6328125" style="3" bestFit="1" customWidth="1"/>
    <col min="13060" max="13065" width="4.36328125" style="3" customWidth="1"/>
    <col min="13066" max="13066" width="20.6328125" style="3" customWidth="1"/>
    <col min="13067" max="13298" width="8.7265625" style="3"/>
    <col min="13299" max="13300" width="4.36328125" style="3" customWidth="1"/>
    <col min="13301" max="13301" width="8" style="3" customWidth="1"/>
    <col min="13302" max="13302" width="9.6328125" style="3" customWidth="1"/>
    <col min="13303" max="13303" width="20.6328125" style="3" customWidth="1"/>
    <col min="13304" max="13304" width="6.453125" style="3" customWidth="1"/>
    <col min="13305" max="13308" width="7.6328125" style="3" bestFit="1" customWidth="1"/>
    <col min="13309" max="13311" width="9.90625" style="3" bestFit="1" customWidth="1"/>
    <col min="13312" max="13315" width="7.6328125" style="3" bestFit="1" customWidth="1"/>
    <col min="13316" max="13321" width="4.36328125" style="3" customWidth="1"/>
    <col min="13322" max="13322" width="20.6328125" style="3" customWidth="1"/>
    <col min="13323" max="13554" width="8.7265625" style="3"/>
    <col min="13555" max="13556" width="4.36328125" style="3" customWidth="1"/>
    <col min="13557" max="13557" width="8" style="3" customWidth="1"/>
    <col min="13558" max="13558" width="9.6328125" style="3" customWidth="1"/>
    <col min="13559" max="13559" width="20.6328125" style="3" customWidth="1"/>
    <col min="13560" max="13560" width="6.453125" style="3" customWidth="1"/>
    <col min="13561" max="13564" width="7.6328125" style="3" bestFit="1" customWidth="1"/>
    <col min="13565" max="13567" width="9.90625" style="3" bestFit="1" customWidth="1"/>
    <col min="13568" max="13571" width="7.6328125" style="3" bestFit="1" customWidth="1"/>
    <col min="13572" max="13577" width="4.36328125" style="3" customWidth="1"/>
    <col min="13578" max="13578" width="20.6328125" style="3" customWidth="1"/>
    <col min="13579" max="13810" width="8.7265625" style="3"/>
    <col min="13811" max="13812" width="4.36328125" style="3" customWidth="1"/>
    <col min="13813" max="13813" width="8" style="3" customWidth="1"/>
    <col min="13814" max="13814" width="9.6328125" style="3" customWidth="1"/>
    <col min="13815" max="13815" width="20.6328125" style="3" customWidth="1"/>
    <col min="13816" max="13816" width="6.453125" style="3" customWidth="1"/>
    <col min="13817" max="13820" width="7.6328125" style="3" bestFit="1" customWidth="1"/>
    <col min="13821" max="13823" width="9.90625" style="3" bestFit="1" customWidth="1"/>
    <col min="13824" max="13827" width="7.6328125" style="3" bestFit="1" customWidth="1"/>
    <col min="13828" max="13833" width="4.36328125" style="3" customWidth="1"/>
    <col min="13834" max="13834" width="20.6328125" style="3" customWidth="1"/>
    <col min="13835" max="14066" width="8.7265625" style="3"/>
    <col min="14067" max="14068" width="4.36328125" style="3" customWidth="1"/>
    <col min="14069" max="14069" width="8" style="3" customWidth="1"/>
    <col min="14070" max="14070" width="9.6328125" style="3" customWidth="1"/>
    <col min="14071" max="14071" width="20.6328125" style="3" customWidth="1"/>
    <col min="14072" max="14072" width="6.453125" style="3" customWidth="1"/>
    <col min="14073" max="14076" width="7.6328125" style="3" bestFit="1" customWidth="1"/>
    <col min="14077" max="14079" width="9.90625" style="3" bestFit="1" customWidth="1"/>
    <col min="14080" max="14083" width="7.6328125" style="3" bestFit="1" customWidth="1"/>
    <col min="14084" max="14089" width="4.36328125" style="3" customWidth="1"/>
    <col min="14090" max="14090" width="20.6328125" style="3" customWidth="1"/>
    <col min="14091" max="14322" width="8.7265625" style="3"/>
    <col min="14323" max="14324" width="4.36328125" style="3" customWidth="1"/>
    <col min="14325" max="14325" width="8" style="3" customWidth="1"/>
    <col min="14326" max="14326" width="9.6328125" style="3" customWidth="1"/>
    <col min="14327" max="14327" width="20.6328125" style="3" customWidth="1"/>
    <col min="14328" max="14328" width="6.453125" style="3" customWidth="1"/>
    <col min="14329" max="14332" width="7.6328125" style="3" bestFit="1" customWidth="1"/>
    <col min="14333" max="14335" width="9.90625" style="3" bestFit="1" customWidth="1"/>
    <col min="14336" max="14339" width="7.6328125" style="3" bestFit="1" customWidth="1"/>
    <col min="14340" max="14345" width="4.36328125" style="3" customWidth="1"/>
    <col min="14346" max="14346" width="20.6328125" style="3" customWidth="1"/>
    <col min="14347" max="14578" width="8.7265625" style="3"/>
    <col min="14579" max="14580" width="4.36328125" style="3" customWidth="1"/>
    <col min="14581" max="14581" width="8" style="3" customWidth="1"/>
    <col min="14582" max="14582" width="9.6328125" style="3" customWidth="1"/>
    <col min="14583" max="14583" width="20.6328125" style="3" customWidth="1"/>
    <col min="14584" max="14584" width="6.453125" style="3" customWidth="1"/>
    <col min="14585" max="14588" width="7.6328125" style="3" bestFit="1" customWidth="1"/>
    <col min="14589" max="14591" width="9.90625" style="3" bestFit="1" customWidth="1"/>
    <col min="14592" max="14595" width="7.6328125" style="3" bestFit="1" customWidth="1"/>
    <col min="14596" max="14601" width="4.36328125" style="3" customWidth="1"/>
    <col min="14602" max="14602" width="20.6328125" style="3" customWidth="1"/>
    <col min="14603" max="14834" width="8.7265625" style="3"/>
    <col min="14835" max="14836" width="4.36328125" style="3" customWidth="1"/>
    <col min="14837" max="14837" width="8" style="3" customWidth="1"/>
    <col min="14838" max="14838" width="9.6328125" style="3" customWidth="1"/>
    <col min="14839" max="14839" width="20.6328125" style="3" customWidth="1"/>
    <col min="14840" max="14840" width="6.453125" style="3" customWidth="1"/>
    <col min="14841" max="14844" width="7.6328125" style="3" bestFit="1" customWidth="1"/>
    <col min="14845" max="14847" width="9.90625" style="3" bestFit="1" customWidth="1"/>
    <col min="14848" max="14851" width="7.6328125" style="3" bestFit="1" customWidth="1"/>
    <col min="14852" max="14857" width="4.36328125" style="3" customWidth="1"/>
    <col min="14858" max="14858" width="20.6328125" style="3" customWidth="1"/>
    <col min="14859" max="15090" width="8.7265625" style="3"/>
    <col min="15091" max="15092" width="4.36328125" style="3" customWidth="1"/>
    <col min="15093" max="15093" width="8" style="3" customWidth="1"/>
    <col min="15094" max="15094" width="9.6328125" style="3" customWidth="1"/>
    <col min="15095" max="15095" width="20.6328125" style="3" customWidth="1"/>
    <col min="15096" max="15096" width="6.453125" style="3" customWidth="1"/>
    <col min="15097" max="15100" width="7.6328125" style="3" bestFit="1" customWidth="1"/>
    <col min="15101" max="15103" width="9.90625" style="3" bestFit="1" customWidth="1"/>
    <col min="15104" max="15107" width="7.6328125" style="3" bestFit="1" customWidth="1"/>
    <col min="15108" max="15113" width="4.36328125" style="3" customWidth="1"/>
    <col min="15114" max="15114" width="20.6328125" style="3" customWidth="1"/>
    <col min="15115" max="15346" width="8.7265625" style="3"/>
    <col min="15347" max="15348" width="4.36328125" style="3" customWidth="1"/>
    <col min="15349" max="15349" width="8" style="3" customWidth="1"/>
    <col min="15350" max="15350" width="9.6328125" style="3" customWidth="1"/>
    <col min="15351" max="15351" width="20.6328125" style="3" customWidth="1"/>
    <col min="15352" max="15352" width="6.453125" style="3" customWidth="1"/>
    <col min="15353" max="15356" width="7.6328125" style="3" bestFit="1" customWidth="1"/>
    <col min="15357" max="15359" width="9.90625" style="3" bestFit="1" customWidth="1"/>
    <col min="15360" max="15363" width="7.6328125" style="3" bestFit="1" customWidth="1"/>
    <col min="15364" max="15369" width="4.36328125" style="3" customWidth="1"/>
    <col min="15370" max="15370" width="20.6328125" style="3" customWidth="1"/>
    <col min="15371" max="15602" width="8.7265625" style="3"/>
    <col min="15603" max="15604" width="4.36328125" style="3" customWidth="1"/>
    <col min="15605" max="15605" width="8" style="3" customWidth="1"/>
    <col min="15606" max="15606" width="9.6328125" style="3" customWidth="1"/>
    <col min="15607" max="15607" width="20.6328125" style="3" customWidth="1"/>
    <col min="15608" max="15608" width="6.453125" style="3" customWidth="1"/>
    <col min="15609" max="15612" width="7.6328125" style="3" bestFit="1" customWidth="1"/>
    <col min="15613" max="15615" width="9.90625" style="3" bestFit="1" customWidth="1"/>
    <col min="15616" max="15619" width="7.6328125" style="3" bestFit="1" customWidth="1"/>
    <col min="15620" max="15625" width="4.36328125" style="3" customWidth="1"/>
    <col min="15626" max="15626" width="20.6328125" style="3" customWidth="1"/>
    <col min="15627" max="15858" width="8.7265625" style="3"/>
    <col min="15859" max="15860" width="4.36328125" style="3" customWidth="1"/>
    <col min="15861" max="15861" width="8" style="3" customWidth="1"/>
    <col min="15862" max="15862" width="9.6328125" style="3" customWidth="1"/>
    <col min="15863" max="15863" width="20.6328125" style="3" customWidth="1"/>
    <col min="15864" max="15864" width="6.453125" style="3" customWidth="1"/>
    <col min="15865" max="15868" width="7.6328125" style="3" bestFit="1" customWidth="1"/>
    <col min="15869" max="15871" width="9.90625" style="3" bestFit="1" customWidth="1"/>
    <col min="15872" max="15875" width="7.6328125" style="3" bestFit="1" customWidth="1"/>
    <col min="15876" max="15881" width="4.36328125" style="3" customWidth="1"/>
    <col min="15882" max="15882" width="20.6328125" style="3" customWidth="1"/>
    <col min="15883" max="16114" width="8.7265625" style="3"/>
    <col min="16115" max="16116" width="4.36328125" style="3" customWidth="1"/>
    <col min="16117" max="16117" width="8" style="3" customWidth="1"/>
    <col min="16118" max="16118" width="9.6328125" style="3" customWidth="1"/>
    <col min="16119" max="16119" width="20.6328125" style="3" customWidth="1"/>
    <col min="16120" max="16120" width="6.453125" style="3" customWidth="1"/>
    <col min="16121" max="16124" width="7.6328125" style="3" bestFit="1" customWidth="1"/>
    <col min="16125" max="16127" width="9.90625" style="3" bestFit="1" customWidth="1"/>
    <col min="16128" max="16131" width="7.6328125" style="3" bestFit="1" customWidth="1"/>
    <col min="16132" max="16137" width="4.36328125" style="3" customWidth="1"/>
    <col min="16138" max="16138" width="20.6328125" style="3" customWidth="1"/>
    <col min="16139" max="16384" width="8.7265625" style="3"/>
  </cols>
  <sheetData>
    <row r="1" spans="1:38" s="1" customFormat="1" ht="23.15" customHeight="1">
      <c r="A1" s="209" t="s">
        <v>4985</v>
      </c>
      <c r="B1" s="71"/>
      <c r="C1" s="71"/>
      <c r="D1" s="70"/>
      <c r="E1" s="71"/>
      <c r="F1" s="71"/>
      <c r="G1" s="142"/>
      <c r="I1" s="74"/>
      <c r="J1" s="71"/>
      <c r="K1" s="71"/>
      <c r="L1" s="74"/>
      <c r="M1" s="71"/>
      <c r="N1" s="71"/>
      <c r="O1" s="74"/>
      <c r="P1" s="74"/>
      <c r="Q1" s="71"/>
      <c r="R1" s="71"/>
      <c r="S1" s="71"/>
      <c r="T1" s="71"/>
      <c r="U1" s="71"/>
      <c r="V1" s="71"/>
      <c r="W1" s="71"/>
      <c r="X1" s="71"/>
      <c r="Y1" s="71"/>
      <c r="Z1" s="71"/>
      <c r="AA1" s="71"/>
      <c r="AB1" s="71"/>
      <c r="AC1" s="71"/>
      <c r="AD1" s="71"/>
      <c r="AE1" s="71"/>
      <c r="AF1" s="71"/>
      <c r="AG1" s="71"/>
      <c r="AH1" s="71"/>
      <c r="AI1" s="71"/>
      <c r="AJ1" s="71"/>
      <c r="AK1" s="71"/>
      <c r="AL1" s="71"/>
    </row>
    <row r="2" spans="1:38" ht="5.15" customHeight="1" thickBot="1">
      <c r="C2" s="4"/>
      <c r="D2" s="5"/>
      <c r="E2" s="5"/>
      <c r="F2" s="5"/>
      <c r="G2" s="2"/>
      <c r="H2" s="2"/>
      <c r="I2" s="2"/>
      <c r="J2" s="2"/>
      <c r="K2" s="2"/>
      <c r="L2" s="2"/>
      <c r="M2" s="2"/>
      <c r="N2" s="2"/>
      <c r="O2" s="2"/>
      <c r="P2" s="2"/>
      <c r="Q2" s="2"/>
      <c r="R2" s="2"/>
      <c r="S2" s="2"/>
      <c r="T2" s="2"/>
      <c r="U2" s="2"/>
      <c r="V2" s="2"/>
      <c r="W2" s="2"/>
      <c r="X2" s="2"/>
      <c r="Y2" s="2"/>
      <c r="Z2" s="2"/>
      <c r="AG2" s="2"/>
      <c r="AH2" s="2"/>
      <c r="AI2" s="2"/>
      <c r="AJ2" s="2"/>
      <c r="AK2" s="2"/>
      <c r="AL2" s="2"/>
    </row>
    <row r="3" spans="1:38"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0"/>
      <c r="AA3" s="140"/>
      <c r="AB3" s="140"/>
      <c r="AC3" s="140"/>
      <c r="AD3" s="140"/>
      <c r="AE3" s="140"/>
      <c r="AF3" s="141"/>
      <c r="AG3" s="139" t="s">
        <v>837</v>
      </c>
      <c r="AH3" s="140"/>
      <c r="AI3" s="140"/>
      <c r="AJ3" s="140"/>
      <c r="AK3" s="140"/>
      <c r="AL3" s="141"/>
    </row>
    <row r="4" spans="1:38"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21"/>
      <c r="AB4" s="21"/>
      <c r="AC4" s="21"/>
      <c r="AD4" s="21"/>
      <c r="AE4" s="21"/>
      <c r="AF4" s="79"/>
      <c r="AG4" s="145" t="s">
        <v>838</v>
      </c>
      <c r="AH4" s="146"/>
      <c r="AI4" s="146"/>
      <c r="AJ4" s="146"/>
      <c r="AK4" s="146"/>
      <c r="AL4" s="219"/>
    </row>
    <row r="5" spans="1:38" s="10" customFormat="1" ht="13" customHeight="1">
      <c r="A5" s="27"/>
      <c r="B5" s="28"/>
      <c r="C5" s="27"/>
      <c r="D5" s="28"/>
      <c r="E5" s="29"/>
      <c r="F5" s="241"/>
      <c r="G5" s="26"/>
      <c r="H5" s="26"/>
      <c r="I5" s="13">
        <v>1</v>
      </c>
      <c r="J5" s="14">
        <v>2</v>
      </c>
      <c r="K5" s="14">
        <v>6</v>
      </c>
      <c r="L5" s="14">
        <v>8</v>
      </c>
      <c r="M5" s="14">
        <v>9</v>
      </c>
      <c r="N5" s="14">
        <v>11</v>
      </c>
      <c r="O5" s="14">
        <v>57</v>
      </c>
      <c r="P5" s="14">
        <v>59</v>
      </c>
      <c r="Q5" s="14">
        <v>60</v>
      </c>
      <c r="R5" s="14">
        <v>61</v>
      </c>
      <c r="S5" s="14">
        <v>62</v>
      </c>
      <c r="T5" s="14">
        <v>63</v>
      </c>
      <c r="U5" s="14">
        <v>64</v>
      </c>
      <c r="V5" s="14">
        <v>65</v>
      </c>
      <c r="W5" s="14">
        <v>66</v>
      </c>
      <c r="X5" s="14">
        <v>67</v>
      </c>
      <c r="Y5" s="14">
        <v>71</v>
      </c>
      <c r="Z5" s="14">
        <v>78</v>
      </c>
      <c r="AA5" s="14">
        <v>82</v>
      </c>
      <c r="AB5" s="14">
        <v>94</v>
      </c>
      <c r="AC5" s="14">
        <v>98</v>
      </c>
      <c r="AD5" s="14">
        <v>178</v>
      </c>
      <c r="AE5" s="14">
        <v>184</v>
      </c>
      <c r="AF5" s="14">
        <v>191</v>
      </c>
      <c r="AG5" s="143">
        <v>300</v>
      </c>
      <c r="AH5" s="144"/>
      <c r="AI5" s="147"/>
      <c r="AJ5" s="147"/>
      <c r="AK5" s="147"/>
      <c r="AL5" s="220"/>
    </row>
    <row r="6" spans="1:38"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 Marital Status")</f>
        <v xml:space="preserve"> Marital Status</v>
      </c>
      <c r="K6" s="217" t="str">
        <f>HYPERLINK("#List_of_Classified_Items! $B$57 "," Age")</f>
        <v xml:space="preserve"> Age</v>
      </c>
      <c r="L6" s="217" t="str">
        <f>HYPERLINK("#List_of_Classified_Items! $B$377 "," Education")</f>
        <v xml:space="preserve"> Education</v>
      </c>
      <c r="M6" s="217" t="str">
        <f>HYPERLINK("#List_of_Classified_Items! $B$410 "," Year of Graduation")</f>
        <v xml:space="preserve"> Year of Graduation</v>
      </c>
      <c r="N6" s="217" t="str">
        <f>HYPERLINK("#List_of_Classified_Items! $B$459 "," Labour Force Status, Working Mainly or Partly")</f>
        <v xml:space="preserve"> Labour Force Status, Working Mainly or Partly</v>
      </c>
      <c r="O6" s="217" t="str">
        <f>HYPERLINK("#List_of_Classified_Items! $B$2215 ","Whether Wishing to Work, Whether Seeking a Job, Status of Job Wished to Take")</f>
        <v>Whether Wishing to Work, Whether Seeking a Job, Status of Job Wished to Take</v>
      </c>
      <c r="P6" s="217" t="str">
        <f>HYPERLINK("#List_of_Classified_Items! $B$2267 ","Reason for Wishing to Work")</f>
        <v>Reason for Wishing to Work</v>
      </c>
      <c r="Q6" s="217" t="str">
        <f>HYPERLINK("#List_of_Classified_Items! $B$2282 ","Kind of Job Wished to Take")</f>
        <v>Kind of Job Wished to Take</v>
      </c>
      <c r="R6" s="217" t="str">
        <f>HYPERLINK("#List_of_Classified_Items! $B$2301 ","Status of Job Wished to Take")</f>
        <v>Status of Job Wished to Take</v>
      </c>
      <c r="S6" s="217" t="str">
        <f>HYPERLINK("#List_of_Classified_Items! $B$2316 ","Whether Seeking a Job")</f>
        <v>Whether Seeking a Job</v>
      </c>
      <c r="T6" s="217" t="str">
        <f>HYPERLINK("#List_of_Classified_Items! $B$2324 ","Whether Seeking a Job, Intention to Take up a Job")</f>
        <v>Whether Seeking a Job, Intention to Take up a Job</v>
      </c>
      <c r="U6" s="217" t="str">
        <f>HYPERLINK("#List_of_Classified_Items! $B$2335 ","Reason for Not Seeking a Job")</f>
        <v>Reason for Not Seeking a Job</v>
      </c>
      <c r="V6" s="217" t="str">
        <f>HYPERLINK("#List_of_Classified_Items! $B$2353 ","Duration of Seeking a Job")</f>
        <v>Duration of Seeking a Job</v>
      </c>
      <c r="W6" s="217" t="str">
        <f>HYPERLINK("#List_of_Classified_Items! $B$2397 ","Intention to Take up a Job")</f>
        <v>Intention to Take up a Job</v>
      </c>
      <c r="X6" s="217" t="str">
        <f>HYPERLINK("#List_of_Classified_Items! $B$2407 ","Reason for Not Wishing to Work")</f>
        <v>Reason for Not Wishing to Work</v>
      </c>
      <c r="Y6" s="217" t="str">
        <f>HYPERLINK("#List_of_Classified_Items! $B$2472 ","Whether Had a Job")</f>
        <v>Whether Had a Job</v>
      </c>
      <c r="Z6" s="217" t="str">
        <f>HYPERLINK("#List_of_Classified_Items! $B$2698 ","Whether Had a ''First Job''")</f>
        <v>Whether Had a ''First Job''</v>
      </c>
      <c r="AA6" s="217" t="str">
        <f>HYPERLINK("#List_of_Classified_Items! $B$2762 ","Status in Employment, Type of Employment (First Job)")</f>
        <v>Status in Employment, Type of Employment (First Job)</v>
      </c>
      <c r="AB6" s="217" t="str">
        <f>HYPERLINK("#List_of_Classified_Items! $B$3153 ","Whether Providing Childcare, Frequency of Childcare")</f>
        <v>Whether Providing Childcare, Frequency of Childcare</v>
      </c>
      <c r="AC6" s="217" t="str">
        <f>HYPERLINK("#List_of_Classified_Items! $B$3203 ","Whether Providing Family Care, Frequency of Family Care")</f>
        <v>Whether Providing Family Care, Frequency of Family Care</v>
      </c>
      <c r="AD6" s="217" t="str">
        <f>HYPERLINK("#List_of_Classified_Items! $B$4737 ","Family Type of Household")</f>
        <v>Family Type of Household</v>
      </c>
      <c r="AE6" s="217" t="str">
        <f>HYPERLINK("#List_of_Classified_Items! $B$4948 ","Ordinary Households, One-person Households")</f>
        <v>Ordinary Households, One-person Households</v>
      </c>
      <c r="AF6" s="217" t="str">
        <f>HYPERLINK("#List_of_Classified_Items! $B$5038 ","Income of Household")</f>
        <v>Income of Household</v>
      </c>
      <c r="AG6" s="213" t="str">
        <f>HYPERLINK("#List_of_Classified_Items! $B$5222 "," Area Classification")</f>
        <v xml:space="preserve"> Area Classification</v>
      </c>
      <c r="AH6" s="214" t="s">
        <v>846</v>
      </c>
      <c r="AI6" s="215" t="s">
        <v>847</v>
      </c>
      <c r="AJ6" s="215" t="s">
        <v>848</v>
      </c>
      <c r="AK6" s="215" t="s">
        <v>849</v>
      </c>
      <c r="AL6" s="221" t="s">
        <v>850</v>
      </c>
    </row>
    <row r="7" spans="1:38" s="7" customFormat="1" ht="12">
      <c r="A7" s="34" t="s">
        <v>239</v>
      </c>
      <c r="B7" s="35" t="s">
        <v>6</v>
      </c>
      <c r="C7" s="34" t="s">
        <v>91</v>
      </c>
      <c r="D7" s="35" t="s">
        <v>6</v>
      </c>
      <c r="E7" s="37" t="s">
        <v>86</v>
      </c>
      <c r="F7" s="37" t="s">
        <v>455</v>
      </c>
      <c r="G7" s="36" t="s">
        <v>5012</v>
      </c>
      <c r="H7" s="36" t="s">
        <v>5003</v>
      </c>
      <c r="I7" s="18">
        <v>3</v>
      </c>
      <c r="J7" s="19">
        <v>2</v>
      </c>
      <c r="K7" s="19">
        <v>16</v>
      </c>
      <c r="L7" s="19"/>
      <c r="M7" s="19"/>
      <c r="N7" s="19">
        <v>4</v>
      </c>
      <c r="O7" s="19"/>
      <c r="P7" s="19">
        <v>9</v>
      </c>
      <c r="Q7" s="19"/>
      <c r="R7" s="19"/>
      <c r="S7" s="19"/>
      <c r="T7" s="19">
        <v>5</v>
      </c>
      <c r="U7" s="19"/>
      <c r="V7" s="19"/>
      <c r="W7" s="19"/>
      <c r="X7" s="19"/>
      <c r="Y7" s="19"/>
      <c r="Z7" s="19"/>
      <c r="AA7" s="19"/>
      <c r="AB7" s="19"/>
      <c r="AC7" s="19"/>
      <c r="AD7" s="19"/>
      <c r="AE7" s="19"/>
      <c r="AF7" s="19"/>
      <c r="AG7" s="86">
        <v>1</v>
      </c>
      <c r="AH7" s="17" t="s">
        <v>88</v>
      </c>
      <c r="AI7" s="51"/>
      <c r="AJ7" s="51"/>
      <c r="AK7" s="51"/>
      <c r="AL7" s="222"/>
    </row>
    <row r="8" spans="1:38" s="7" customFormat="1" ht="12">
      <c r="A8" s="34" t="s">
        <v>240</v>
      </c>
      <c r="B8" s="35" t="s">
        <v>6</v>
      </c>
      <c r="C8" s="34" t="s">
        <v>93</v>
      </c>
      <c r="D8" s="35" t="s">
        <v>6</v>
      </c>
      <c r="E8" s="37" t="s">
        <v>87</v>
      </c>
      <c r="F8" s="37" t="s">
        <v>456</v>
      </c>
      <c r="G8" s="36" t="s">
        <v>5012</v>
      </c>
      <c r="H8" s="36" t="s">
        <v>5003</v>
      </c>
      <c r="I8" s="18">
        <v>3</v>
      </c>
      <c r="J8" s="19">
        <v>2</v>
      </c>
      <c r="K8" s="19" t="s">
        <v>52</v>
      </c>
      <c r="L8" s="19">
        <v>15</v>
      </c>
      <c r="M8" s="19"/>
      <c r="N8" s="19"/>
      <c r="O8" s="19"/>
      <c r="P8" s="19"/>
      <c r="Q8" s="19">
        <v>13</v>
      </c>
      <c r="R8" s="19"/>
      <c r="S8" s="19">
        <v>2</v>
      </c>
      <c r="T8" s="19"/>
      <c r="U8" s="19"/>
      <c r="V8" s="19"/>
      <c r="W8" s="19"/>
      <c r="X8" s="19"/>
      <c r="Y8" s="19"/>
      <c r="Z8" s="19"/>
      <c r="AA8" s="19"/>
      <c r="AB8" s="19"/>
      <c r="AC8" s="19"/>
      <c r="AD8" s="19"/>
      <c r="AE8" s="19"/>
      <c r="AF8" s="19"/>
      <c r="AG8" s="87">
        <v>1</v>
      </c>
      <c r="AH8" s="19" t="s">
        <v>88</v>
      </c>
      <c r="AI8" s="52"/>
      <c r="AJ8" s="52"/>
      <c r="AK8" s="52"/>
      <c r="AL8" s="223"/>
    </row>
    <row r="9" spans="1:38" s="7" customFormat="1" ht="12">
      <c r="A9" s="34" t="s">
        <v>106</v>
      </c>
      <c r="B9" s="35" t="s">
        <v>6</v>
      </c>
      <c r="C9" s="34" t="s">
        <v>94</v>
      </c>
      <c r="D9" s="35" t="s">
        <v>6</v>
      </c>
      <c r="E9" s="37" t="s">
        <v>89</v>
      </c>
      <c r="F9" s="37" t="s">
        <v>457</v>
      </c>
      <c r="G9" s="36" t="s">
        <v>5012</v>
      </c>
      <c r="H9" s="36" t="s">
        <v>5003</v>
      </c>
      <c r="I9" s="18">
        <v>3</v>
      </c>
      <c r="J9" s="19">
        <v>2</v>
      </c>
      <c r="K9" s="19" t="s">
        <v>52</v>
      </c>
      <c r="L9" s="19">
        <v>15</v>
      </c>
      <c r="M9" s="19"/>
      <c r="N9" s="19"/>
      <c r="O9" s="19"/>
      <c r="P9" s="19"/>
      <c r="Q9" s="19"/>
      <c r="R9" s="19">
        <v>9</v>
      </c>
      <c r="S9" s="19">
        <v>2</v>
      </c>
      <c r="T9" s="19"/>
      <c r="U9" s="19"/>
      <c r="V9" s="19"/>
      <c r="W9" s="19"/>
      <c r="X9" s="19"/>
      <c r="Y9" s="19"/>
      <c r="Z9" s="19"/>
      <c r="AA9" s="19"/>
      <c r="AB9" s="19"/>
      <c r="AC9" s="19"/>
      <c r="AD9" s="19"/>
      <c r="AE9" s="19"/>
      <c r="AF9" s="19"/>
      <c r="AG9" s="87">
        <v>1</v>
      </c>
      <c r="AH9" s="19" t="s">
        <v>88</v>
      </c>
      <c r="AI9" s="52"/>
      <c r="AJ9" s="52"/>
      <c r="AK9" s="52"/>
      <c r="AL9" s="223"/>
    </row>
    <row r="10" spans="1:38" s="10" customFormat="1" ht="12">
      <c r="A10" s="34" t="s">
        <v>241</v>
      </c>
      <c r="B10" s="35" t="s">
        <v>0</v>
      </c>
      <c r="C10" s="34" t="s">
        <v>96</v>
      </c>
      <c r="D10" s="35" t="s">
        <v>0</v>
      </c>
      <c r="E10" s="37" t="s">
        <v>92</v>
      </c>
      <c r="F10" s="37" t="s">
        <v>458</v>
      </c>
      <c r="G10" s="36" t="s">
        <v>5012</v>
      </c>
      <c r="H10" s="36" t="s">
        <v>5003</v>
      </c>
      <c r="I10" s="18">
        <v>3</v>
      </c>
      <c r="J10" s="19"/>
      <c r="K10" s="19">
        <v>16</v>
      </c>
      <c r="L10" s="19"/>
      <c r="M10" s="19"/>
      <c r="N10" s="19"/>
      <c r="O10" s="19"/>
      <c r="P10" s="19"/>
      <c r="Q10" s="19"/>
      <c r="R10" s="19">
        <v>9</v>
      </c>
      <c r="S10" s="19">
        <v>2</v>
      </c>
      <c r="T10" s="19"/>
      <c r="U10" s="19"/>
      <c r="V10" s="19"/>
      <c r="W10" s="19"/>
      <c r="X10" s="19"/>
      <c r="Y10" s="19">
        <v>3</v>
      </c>
      <c r="Z10" s="19"/>
      <c r="AA10" s="19"/>
      <c r="AB10" s="19"/>
      <c r="AC10" s="19"/>
      <c r="AD10" s="19" t="s">
        <v>14</v>
      </c>
      <c r="AE10" s="19"/>
      <c r="AF10" s="19"/>
      <c r="AG10" s="87">
        <v>1</v>
      </c>
      <c r="AH10" s="19" t="s">
        <v>88</v>
      </c>
      <c r="AI10" s="52"/>
      <c r="AJ10" s="52"/>
      <c r="AK10" s="52"/>
      <c r="AL10" s="223"/>
    </row>
    <row r="11" spans="1:38" s="10" customFormat="1" ht="12">
      <c r="A11" s="34" t="s">
        <v>241</v>
      </c>
      <c r="B11" s="35" t="s">
        <v>1</v>
      </c>
      <c r="C11" s="34" t="s">
        <v>96</v>
      </c>
      <c r="D11" s="35" t="s">
        <v>1</v>
      </c>
      <c r="E11" s="37" t="s">
        <v>92</v>
      </c>
      <c r="F11" s="37" t="s">
        <v>459</v>
      </c>
      <c r="G11" s="36" t="s">
        <v>5012</v>
      </c>
      <c r="H11" s="36" t="s">
        <v>5003</v>
      </c>
      <c r="I11" s="18">
        <v>3</v>
      </c>
      <c r="J11" s="19"/>
      <c r="K11" s="19">
        <v>8</v>
      </c>
      <c r="L11" s="19"/>
      <c r="M11" s="19"/>
      <c r="N11" s="19"/>
      <c r="O11" s="19"/>
      <c r="P11" s="19"/>
      <c r="Q11" s="19"/>
      <c r="R11" s="19">
        <v>9</v>
      </c>
      <c r="S11" s="19">
        <v>2</v>
      </c>
      <c r="T11" s="19"/>
      <c r="U11" s="19"/>
      <c r="V11" s="19"/>
      <c r="W11" s="19"/>
      <c r="X11" s="19"/>
      <c r="Y11" s="19">
        <v>3</v>
      </c>
      <c r="Z11" s="19"/>
      <c r="AA11" s="19"/>
      <c r="AB11" s="19">
        <v>3</v>
      </c>
      <c r="AC11" s="19"/>
      <c r="AD11" s="19" t="s">
        <v>14</v>
      </c>
      <c r="AE11" s="19"/>
      <c r="AF11" s="19"/>
      <c r="AG11" s="87">
        <v>1</v>
      </c>
      <c r="AH11" s="19" t="s">
        <v>88</v>
      </c>
      <c r="AI11" s="52"/>
      <c r="AJ11" s="52"/>
      <c r="AK11" s="52"/>
      <c r="AL11" s="223"/>
    </row>
    <row r="12" spans="1:38" s="10" customFormat="1" ht="12">
      <c r="A12" s="34" t="s">
        <v>241</v>
      </c>
      <c r="B12" s="35" t="s">
        <v>2</v>
      </c>
      <c r="C12" s="34" t="s">
        <v>96</v>
      </c>
      <c r="D12" s="35" t="s">
        <v>2</v>
      </c>
      <c r="E12" s="37" t="s">
        <v>92</v>
      </c>
      <c r="F12" s="37" t="s">
        <v>460</v>
      </c>
      <c r="G12" s="36" t="s">
        <v>5012</v>
      </c>
      <c r="H12" s="36" t="s">
        <v>5003</v>
      </c>
      <c r="I12" s="18">
        <v>3</v>
      </c>
      <c r="J12" s="19"/>
      <c r="K12" s="19" t="s">
        <v>13</v>
      </c>
      <c r="L12" s="19"/>
      <c r="M12" s="19"/>
      <c r="N12" s="19"/>
      <c r="O12" s="19"/>
      <c r="P12" s="19"/>
      <c r="Q12" s="19"/>
      <c r="R12" s="19">
        <v>9</v>
      </c>
      <c r="S12" s="19">
        <v>2</v>
      </c>
      <c r="T12" s="19"/>
      <c r="U12" s="19"/>
      <c r="V12" s="19"/>
      <c r="W12" s="19"/>
      <c r="X12" s="19"/>
      <c r="Y12" s="19">
        <v>3</v>
      </c>
      <c r="Z12" s="19"/>
      <c r="AA12" s="19"/>
      <c r="AB12" s="19"/>
      <c r="AC12" s="19">
        <v>3</v>
      </c>
      <c r="AD12" s="19" t="s">
        <v>14</v>
      </c>
      <c r="AE12" s="19"/>
      <c r="AF12" s="19"/>
      <c r="AG12" s="87">
        <v>1</v>
      </c>
      <c r="AH12" s="19" t="s">
        <v>88</v>
      </c>
      <c r="AI12" s="52"/>
      <c r="AJ12" s="52"/>
      <c r="AK12" s="52"/>
      <c r="AL12" s="223"/>
    </row>
    <row r="13" spans="1:38" s="10" customFormat="1" ht="24">
      <c r="A13" s="34" t="s">
        <v>242</v>
      </c>
      <c r="B13" s="39" t="s">
        <v>6</v>
      </c>
      <c r="C13" s="38">
        <v>111</v>
      </c>
      <c r="D13" s="39" t="s">
        <v>6</v>
      </c>
      <c r="E13" s="40" t="s">
        <v>95</v>
      </c>
      <c r="F13" s="40" t="s">
        <v>461</v>
      </c>
      <c r="G13" s="36" t="s">
        <v>5013</v>
      </c>
      <c r="H13" s="36" t="s">
        <v>5003</v>
      </c>
      <c r="I13" s="18">
        <v>3</v>
      </c>
      <c r="J13" s="19"/>
      <c r="K13" s="19">
        <v>16</v>
      </c>
      <c r="L13" s="19"/>
      <c r="M13" s="19"/>
      <c r="N13" s="19"/>
      <c r="O13" s="19"/>
      <c r="P13" s="19">
        <v>9</v>
      </c>
      <c r="Q13" s="19"/>
      <c r="R13" s="19"/>
      <c r="S13" s="19"/>
      <c r="T13" s="19"/>
      <c r="U13" s="19"/>
      <c r="V13" s="19">
        <v>8</v>
      </c>
      <c r="W13" s="19">
        <v>2</v>
      </c>
      <c r="X13" s="19"/>
      <c r="Y13" s="19"/>
      <c r="Z13" s="19"/>
      <c r="AA13" s="19"/>
      <c r="AB13" s="19"/>
      <c r="AC13" s="19"/>
      <c r="AD13" s="19"/>
      <c r="AE13" s="19"/>
      <c r="AF13" s="19"/>
      <c r="AG13" s="87">
        <v>1</v>
      </c>
      <c r="AH13" s="19" t="s">
        <v>88</v>
      </c>
      <c r="AI13" s="52"/>
      <c r="AJ13" s="52"/>
      <c r="AK13" s="52"/>
      <c r="AL13" s="223"/>
    </row>
    <row r="14" spans="1:38" s="10" customFormat="1" ht="24">
      <c r="A14" s="34" t="s">
        <v>111</v>
      </c>
      <c r="B14" s="39" t="s">
        <v>6</v>
      </c>
      <c r="C14" s="38">
        <v>118</v>
      </c>
      <c r="D14" s="39" t="s">
        <v>6</v>
      </c>
      <c r="E14" s="40" t="s">
        <v>97</v>
      </c>
      <c r="F14" s="40" t="s">
        <v>462</v>
      </c>
      <c r="G14" s="36" t="s">
        <v>5013</v>
      </c>
      <c r="H14" s="36" t="s">
        <v>5003</v>
      </c>
      <c r="I14" s="18">
        <v>3</v>
      </c>
      <c r="J14" s="19"/>
      <c r="K14" s="19"/>
      <c r="L14" s="19"/>
      <c r="M14" s="19"/>
      <c r="N14" s="19"/>
      <c r="O14" s="19"/>
      <c r="P14" s="19"/>
      <c r="Q14" s="19">
        <v>13</v>
      </c>
      <c r="R14" s="19"/>
      <c r="S14" s="19"/>
      <c r="T14" s="19"/>
      <c r="U14" s="19"/>
      <c r="V14" s="19">
        <v>8</v>
      </c>
      <c r="W14" s="19">
        <v>2</v>
      </c>
      <c r="X14" s="19"/>
      <c r="Y14" s="19"/>
      <c r="Z14" s="19"/>
      <c r="AA14" s="19"/>
      <c r="AB14" s="19">
        <v>3</v>
      </c>
      <c r="AC14" s="19"/>
      <c r="AD14" s="19" t="s">
        <v>14</v>
      </c>
      <c r="AE14" s="19"/>
      <c r="AF14" s="19">
        <v>15</v>
      </c>
      <c r="AG14" s="87">
        <v>1</v>
      </c>
      <c r="AH14" s="19" t="s">
        <v>88</v>
      </c>
      <c r="AI14" s="52"/>
      <c r="AJ14" s="52"/>
      <c r="AK14" s="52"/>
      <c r="AL14" s="223"/>
    </row>
    <row r="15" spans="1:38" s="10" customFormat="1" ht="24">
      <c r="A15" s="34" t="s">
        <v>113</v>
      </c>
      <c r="B15" s="39" t="s">
        <v>6</v>
      </c>
      <c r="C15" s="38">
        <v>119</v>
      </c>
      <c r="D15" s="39" t="s">
        <v>6</v>
      </c>
      <c r="E15" s="40" t="s">
        <v>98</v>
      </c>
      <c r="F15" s="40" t="s">
        <v>463</v>
      </c>
      <c r="G15" s="36" t="s">
        <v>5013</v>
      </c>
      <c r="H15" s="36" t="s">
        <v>5003</v>
      </c>
      <c r="I15" s="18">
        <v>3</v>
      </c>
      <c r="J15" s="19"/>
      <c r="K15" s="19"/>
      <c r="L15" s="19"/>
      <c r="M15" s="19"/>
      <c r="N15" s="19"/>
      <c r="O15" s="19"/>
      <c r="P15" s="19"/>
      <c r="Q15" s="19"/>
      <c r="R15" s="19">
        <v>9</v>
      </c>
      <c r="S15" s="19"/>
      <c r="T15" s="19"/>
      <c r="U15" s="19"/>
      <c r="V15" s="19">
        <v>8</v>
      </c>
      <c r="W15" s="19">
        <v>2</v>
      </c>
      <c r="X15" s="19"/>
      <c r="Y15" s="19"/>
      <c r="Z15" s="19"/>
      <c r="AA15" s="19"/>
      <c r="AB15" s="19">
        <v>3</v>
      </c>
      <c r="AC15" s="19"/>
      <c r="AD15" s="19" t="s">
        <v>14</v>
      </c>
      <c r="AE15" s="19"/>
      <c r="AF15" s="19">
        <v>15</v>
      </c>
      <c r="AG15" s="87">
        <v>1</v>
      </c>
      <c r="AH15" s="19" t="s">
        <v>88</v>
      </c>
      <c r="AI15" s="52"/>
      <c r="AJ15" s="52"/>
      <c r="AK15" s="52"/>
      <c r="AL15" s="223"/>
    </row>
    <row r="16" spans="1:38" s="7" customFormat="1" ht="24">
      <c r="A16" s="34" t="s">
        <v>115</v>
      </c>
      <c r="B16" s="39" t="s">
        <v>6</v>
      </c>
      <c r="C16" s="38">
        <v>120</v>
      </c>
      <c r="D16" s="39" t="s">
        <v>6</v>
      </c>
      <c r="E16" s="40" t="s">
        <v>99</v>
      </c>
      <c r="F16" s="40" t="s">
        <v>464</v>
      </c>
      <c r="G16" s="36" t="s">
        <v>5014</v>
      </c>
      <c r="H16" s="36" t="s">
        <v>5003</v>
      </c>
      <c r="I16" s="18">
        <v>3</v>
      </c>
      <c r="J16" s="19">
        <v>2</v>
      </c>
      <c r="K16" s="19">
        <v>16</v>
      </c>
      <c r="L16" s="19"/>
      <c r="M16" s="19"/>
      <c r="N16" s="19">
        <v>4</v>
      </c>
      <c r="O16" s="19"/>
      <c r="P16" s="19">
        <v>9</v>
      </c>
      <c r="Q16" s="19"/>
      <c r="R16" s="19"/>
      <c r="S16" s="19"/>
      <c r="T16" s="19"/>
      <c r="U16" s="19">
        <v>12</v>
      </c>
      <c r="V16" s="19"/>
      <c r="W16" s="19">
        <v>4</v>
      </c>
      <c r="X16" s="19"/>
      <c r="Y16" s="19"/>
      <c r="Z16" s="19"/>
      <c r="AA16" s="19"/>
      <c r="AB16" s="19"/>
      <c r="AC16" s="19"/>
      <c r="AD16" s="19"/>
      <c r="AE16" s="19"/>
      <c r="AF16" s="19"/>
      <c r="AG16" s="87">
        <v>1</v>
      </c>
      <c r="AH16" s="19" t="s">
        <v>88</v>
      </c>
      <c r="AI16" s="52"/>
      <c r="AJ16" s="52"/>
      <c r="AK16" s="52"/>
      <c r="AL16" s="223"/>
    </row>
    <row r="17" spans="1:38" s="10" customFormat="1" ht="24">
      <c r="A17" s="34" t="s">
        <v>105</v>
      </c>
      <c r="B17" s="39" t="s">
        <v>6</v>
      </c>
      <c r="C17" s="38">
        <v>121</v>
      </c>
      <c r="D17" s="39" t="s">
        <v>6</v>
      </c>
      <c r="E17" s="40" t="s">
        <v>100</v>
      </c>
      <c r="F17" s="40" t="s">
        <v>465</v>
      </c>
      <c r="G17" s="36" t="s">
        <v>5014</v>
      </c>
      <c r="H17" s="36" t="s">
        <v>5003</v>
      </c>
      <c r="I17" s="18">
        <v>3</v>
      </c>
      <c r="J17" s="19"/>
      <c r="K17" s="19"/>
      <c r="L17" s="19">
        <v>15</v>
      </c>
      <c r="M17" s="19"/>
      <c r="N17" s="19"/>
      <c r="O17" s="19"/>
      <c r="P17" s="19">
        <v>9</v>
      </c>
      <c r="Q17" s="19"/>
      <c r="R17" s="19"/>
      <c r="S17" s="19"/>
      <c r="T17" s="19"/>
      <c r="U17" s="19">
        <v>12</v>
      </c>
      <c r="V17" s="19"/>
      <c r="W17" s="19">
        <v>4</v>
      </c>
      <c r="X17" s="19"/>
      <c r="Y17" s="19"/>
      <c r="Z17" s="19"/>
      <c r="AA17" s="19"/>
      <c r="AB17" s="19"/>
      <c r="AC17" s="19"/>
      <c r="AD17" s="19"/>
      <c r="AE17" s="19"/>
      <c r="AF17" s="19"/>
      <c r="AG17" s="87">
        <v>1</v>
      </c>
      <c r="AH17" s="19" t="s">
        <v>88</v>
      </c>
      <c r="AI17" s="52"/>
      <c r="AJ17" s="52"/>
      <c r="AK17" s="52"/>
      <c r="AL17" s="223"/>
    </row>
    <row r="18" spans="1:38" s="10" customFormat="1" ht="24">
      <c r="A18" s="34" t="s">
        <v>107</v>
      </c>
      <c r="B18" s="39" t="s">
        <v>6</v>
      </c>
      <c r="C18" s="38">
        <v>122</v>
      </c>
      <c r="D18" s="39" t="s">
        <v>6</v>
      </c>
      <c r="E18" s="40" t="s">
        <v>101</v>
      </c>
      <c r="F18" s="40" t="s">
        <v>466</v>
      </c>
      <c r="G18" s="36" t="s">
        <v>5014</v>
      </c>
      <c r="H18" s="36" t="s">
        <v>5003</v>
      </c>
      <c r="I18" s="18">
        <v>3</v>
      </c>
      <c r="J18" s="19"/>
      <c r="K18" s="19">
        <v>16</v>
      </c>
      <c r="L18" s="19"/>
      <c r="M18" s="19"/>
      <c r="N18" s="19"/>
      <c r="O18" s="19"/>
      <c r="P18" s="19"/>
      <c r="Q18" s="19">
        <v>13</v>
      </c>
      <c r="R18" s="19">
        <v>9</v>
      </c>
      <c r="S18" s="19"/>
      <c r="T18" s="19"/>
      <c r="U18" s="19">
        <v>12</v>
      </c>
      <c r="V18" s="19"/>
      <c r="W18" s="19"/>
      <c r="X18" s="19"/>
      <c r="Y18" s="19"/>
      <c r="Z18" s="19"/>
      <c r="AA18" s="19"/>
      <c r="AB18" s="19"/>
      <c r="AC18" s="19"/>
      <c r="AD18" s="19"/>
      <c r="AE18" s="19"/>
      <c r="AF18" s="19"/>
      <c r="AG18" s="87">
        <v>1</v>
      </c>
      <c r="AH18" s="19" t="s">
        <v>88</v>
      </c>
      <c r="AI18" s="52"/>
      <c r="AJ18" s="52"/>
      <c r="AK18" s="52"/>
      <c r="AL18" s="223"/>
    </row>
    <row r="19" spans="1:38" s="7" customFormat="1" ht="12">
      <c r="A19" s="34" t="s">
        <v>109</v>
      </c>
      <c r="B19" s="39" t="s">
        <v>6</v>
      </c>
      <c r="C19" s="38">
        <v>124</v>
      </c>
      <c r="D19" s="39" t="s">
        <v>6</v>
      </c>
      <c r="E19" s="40" t="s">
        <v>102</v>
      </c>
      <c r="F19" s="40" t="s">
        <v>467</v>
      </c>
      <c r="G19" s="36" t="s">
        <v>5015</v>
      </c>
      <c r="H19" s="36" t="s">
        <v>5003</v>
      </c>
      <c r="I19" s="18">
        <v>3</v>
      </c>
      <c r="J19" s="19">
        <v>2</v>
      </c>
      <c r="K19" s="19">
        <v>14</v>
      </c>
      <c r="L19" s="19">
        <v>15</v>
      </c>
      <c r="M19" s="19"/>
      <c r="N19" s="19">
        <v>4</v>
      </c>
      <c r="O19" s="19"/>
      <c r="P19" s="19"/>
      <c r="Q19" s="19"/>
      <c r="R19" s="19"/>
      <c r="S19" s="19"/>
      <c r="T19" s="19"/>
      <c r="U19" s="19"/>
      <c r="V19" s="19"/>
      <c r="W19" s="19"/>
      <c r="X19" s="19">
        <v>12</v>
      </c>
      <c r="Y19" s="19"/>
      <c r="Z19" s="19"/>
      <c r="AA19" s="19"/>
      <c r="AB19" s="19"/>
      <c r="AC19" s="19"/>
      <c r="AD19" s="19"/>
      <c r="AE19" s="19"/>
      <c r="AF19" s="19"/>
      <c r="AG19" s="87">
        <v>1</v>
      </c>
      <c r="AH19" s="19" t="s">
        <v>88</v>
      </c>
      <c r="AI19" s="52"/>
      <c r="AJ19" s="52"/>
      <c r="AK19" s="52"/>
      <c r="AL19" s="223"/>
    </row>
    <row r="20" spans="1:38" s="10" customFormat="1" ht="12">
      <c r="A20" s="34" t="s">
        <v>110</v>
      </c>
      <c r="B20" s="39" t="s">
        <v>6</v>
      </c>
      <c r="C20" s="38">
        <v>125</v>
      </c>
      <c r="D20" s="39" t="s">
        <v>6</v>
      </c>
      <c r="E20" s="40" t="s">
        <v>103</v>
      </c>
      <c r="F20" s="40" t="s">
        <v>468</v>
      </c>
      <c r="G20" s="36" t="s">
        <v>5015</v>
      </c>
      <c r="H20" s="36" t="s">
        <v>5003</v>
      </c>
      <c r="I20" s="18">
        <v>3</v>
      </c>
      <c r="J20" s="19">
        <v>2</v>
      </c>
      <c r="K20" s="19" t="s">
        <v>52</v>
      </c>
      <c r="L20" s="19"/>
      <c r="M20" s="19"/>
      <c r="N20" s="19">
        <v>4</v>
      </c>
      <c r="O20" s="19"/>
      <c r="P20" s="19"/>
      <c r="Q20" s="19"/>
      <c r="R20" s="19"/>
      <c r="S20" s="19"/>
      <c r="T20" s="19"/>
      <c r="U20" s="19"/>
      <c r="V20" s="19"/>
      <c r="W20" s="19"/>
      <c r="X20" s="19">
        <v>12</v>
      </c>
      <c r="Y20" s="19"/>
      <c r="Z20" s="19"/>
      <c r="AA20" s="19"/>
      <c r="AB20" s="19"/>
      <c r="AC20" s="19"/>
      <c r="AD20" s="19"/>
      <c r="AE20" s="19">
        <v>3</v>
      </c>
      <c r="AF20" s="19"/>
      <c r="AG20" s="87">
        <v>1</v>
      </c>
      <c r="AH20" s="19" t="s">
        <v>88</v>
      </c>
      <c r="AI20" s="52"/>
      <c r="AJ20" s="52"/>
      <c r="AK20" s="52"/>
      <c r="AL20" s="223"/>
    </row>
    <row r="21" spans="1:38" s="10" customFormat="1" ht="36.5" thickBot="1">
      <c r="A21" s="100" t="s">
        <v>112</v>
      </c>
      <c r="B21" s="81" t="s">
        <v>6</v>
      </c>
      <c r="C21" s="80">
        <v>126</v>
      </c>
      <c r="D21" s="81" t="s">
        <v>6</v>
      </c>
      <c r="E21" s="82" t="s">
        <v>104</v>
      </c>
      <c r="F21" s="82" t="s">
        <v>469</v>
      </c>
      <c r="G21" s="64" t="s">
        <v>5016</v>
      </c>
      <c r="H21" s="64" t="s">
        <v>5003</v>
      </c>
      <c r="I21" s="65">
        <v>3</v>
      </c>
      <c r="J21" s="66" t="s">
        <v>8</v>
      </c>
      <c r="K21" s="66"/>
      <c r="L21" s="66">
        <v>13</v>
      </c>
      <c r="M21" s="66">
        <v>31</v>
      </c>
      <c r="N21" s="66"/>
      <c r="O21" s="66">
        <v>13</v>
      </c>
      <c r="P21" s="66"/>
      <c r="Q21" s="66"/>
      <c r="R21" s="66"/>
      <c r="S21" s="66"/>
      <c r="T21" s="66"/>
      <c r="U21" s="66"/>
      <c r="V21" s="66"/>
      <c r="W21" s="66"/>
      <c r="X21" s="66"/>
      <c r="Y21" s="66"/>
      <c r="Z21" s="66">
        <v>3</v>
      </c>
      <c r="AA21" s="66">
        <v>14</v>
      </c>
      <c r="AB21" s="66"/>
      <c r="AC21" s="66"/>
      <c r="AD21" s="66"/>
      <c r="AE21" s="66"/>
      <c r="AF21" s="66"/>
      <c r="AG21" s="90">
        <v>1</v>
      </c>
      <c r="AH21" s="66" t="s">
        <v>88</v>
      </c>
      <c r="AI21" s="68"/>
      <c r="AJ21" s="68"/>
      <c r="AK21" s="68"/>
      <c r="AL21" s="69"/>
    </row>
    <row r="22" spans="1:38" s="10" customFormat="1">
      <c r="AG22"/>
      <c r="AH22"/>
      <c r="AI22"/>
      <c r="AJ22"/>
      <c r="AK22"/>
      <c r="AL22"/>
    </row>
    <row r="23" spans="1:38" s="6" customFormat="1">
      <c r="AG23"/>
      <c r="AH23"/>
      <c r="AI23"/>
      <c r="AJ23"/>
      <c r="AK23"/>
      <c r="AL23"/>
    </row>
    <row r="24" spans="1:38" s="6" customFormat="1">
      <c r="AG24"/>
      <c r="AH24"/>
      <c r="AI24"/>
      <c r="AJ24"/>
      <c r="AK24"/>
      <c r="AL24"/>
    </row>
    <row r="25" spans="1:38" s="6" customFormat="1">
      <c r="AG25"/>
      <c r="AH25"/>
      <c r="AI25"/>
      <c r="AJ25"/>
      <c r="AK25"/>
      <c r="AL25"/>
    </row>
    <row r="26" spans="1:38" s="6" customFormat="1">
      <c r="AG26"/>
      <c r="AH26"/>
      <c r="AI26"/>
      <c r="AJ26"/>
      <c r="AK26"/>
      <c r="AL26"/>
    </row>
    <row r="27" spans="1:38" s="6" customFormat="1">
      <c r="AG27"/>
      <c r="AH27"/>
      <c r="AI27"/>
      <c r="AJ27"/>
      <c r="AK27"/>
      <c r="AL27"/>
    </row>
    <row r="28" spans="1:38" s="6" customFormat="1">
      <c r="AG28"/>
      <c r="AH28"/>
      <c r="AI28"/>
      <c r="AJ28"/>
      <c r="AK28"/>
      <c r="AL28"/>
    </row>
    <row r="29" spans="1:38" s="6" customFormat="1">
      <c r="AG29"/>
      <c r="AH29"/>
      <c r="AI29"/>
      <c r="AJ29"/>
      <c r="AK29"/>
      <c r="AL29"/>
    </row>
    <row r="30" spans="1:38" s="6" customFormat="1">
      <c r="AG30"/>
      <c r="AH30"/>
      <c r="AI30"/>
      <c r="AJ30"/>
      <c r="AK30"/>
      <c r="AL30"/>
    </row>
    <row r="31" spans="1:38" s="6" customFormat="1">
      <c r="AG31"/>
      <c r="AH31"/>
      <c r="AI31"/>
      <c r="AJ31"/>
      <c r="AK31"/>
      <c r="AL31"/>
    </row>
    <row r="32" spans="1:38" s="6" customFormat="1">
      <c r="AG32"/>
      <c r="AH32"/>
      <c r="AI32"/>
      <c r="AJ32"/>
      <c r="AK32"/>
      <c r="AL32"/>
    </row>
    <row r="33" s="6" customFormat="1" ht="12"/>
    <row r="34" s="6" customFormat="1" ht="12"/>
    <row r="35" s="6" customFormat="1" ht="12"/>
    <row r="36" s="6" customFormat="1" ht="12"/>
    <row r="37" s="6" customFormat="1" ht="12"/>
    <row r="38" s="6" customFormat="1" ht="12"/>
    <row r="39" s="6" customFormat="1" ht="12"/>
    <row r="40" s="6" customFormat="1" ht="12"/>
    <row r="41" s="6" customFormat="1" ht="12"/>
    <row r="42" s="6" customFormat="1" ht="12"/>
    <row r="43" s="6" customFormat="1" ht="12"/>
    <row r="44" s="6" customFormat="1" ht="12"/>
    <row r="45" s="6" customFormat="1" ht="12"/>
    <row r="46" s="6" customFormat="1" ht="12"/>
    <row r="47" s="6" customFormat="1" ht="12"/>
    <row r="4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pans="3:38" s="6" customFormat="1" ht="12"/>
    <row r="66" spans="3:38" s="6" customFormat="1" ht="12"/>
    <row r="67" spans="3:38" s="6" customFormat="1" ht="12"/>
    <row r="68" spans="3:38" s="6" customFormat="1" ht="12"/>
    <row r="69" spans="3:38" s="6" customFormat="1" ht="15" customHeight="1"/>
    <row r="70" spans="3:38">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row>
    <row r="71" spans="3:38">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row>
    <row r="72" spans="3:38">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row>
    <row r="73" spans="3:38">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row>
    <row r="74" spans="3:38">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row>
    <row r="75" spans="3:38">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row>
    <row r="76" spans="3:38">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row>
    <row r="77" spans="3:38">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row>
    <row r="78" spans="3:38">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row>
    <row r="79" spans="3:38">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row>
    <row r="80" spans="3:38">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row>
    <row r="81" spans="3:38">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row>
    <row r="82" spans="3:38">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row>
    <row r="83" spans="3:38">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row>
    <row r="84" spans="3:38">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row>
    <row r="85" spans="3:38">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row>
    <row r="86" spans="3:38">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row>
    <row r="87" spans="3:38">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row>
    <row r="88" spans="3:38">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row>
    <row r="89" spans="3:38">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row>
    <row r="90" spans="3:38">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row>
    <row r="91" spans="3:38">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row>
    <row r="92" spans="3:38">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row>
    <row r="93" spans="3:38">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row>
    <row r="94" spans="3:38">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row>
    <row r="95" spans="3:38">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row>
    <row r="96" spans="3:38">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row>
    <row r="97" spans="3:38">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row>
    <row r="98" spans="3:38">
      <c r="C98" s="3"/>
      <c r="D98" s="3"/>
      <c r="E98" s="3"/>
      <c r="F98" s="3"/>
      <c r="G98" s="3"/>
      <c r="H98" s="3"/>
      <c r="AG98" s="6"/>
      <c r="AH98" s="6"/>
      <c r="AI98" s="6"/>
      <c r="AJ98" s="6"/>
      <c r="AK98" s="6"/>
      <c r="AL98" s="6"/>
    </row>
    <row r="99" spans="3:38">
      <c r="C99" s="3"/>
      <c r="D99" s="3"/>
      <c r="E99" s="3"/>
      <c r="F99" s="3"/>
      <c r="G99" s="3"/>
      <c r="H99" s="3"/>
      <c r="AG99" s="6"/>
      <c r="AH99" s="6"/>
      <c r="AI99" s="6"/>
      <c r="AJ99" s="6"/>
      <c r="AK99" s="6"/>
      <c r="AL99" s="6"/>
    </row>
    <row r="100" spans="3:38">
      <c r="C100" s="3"/>
      <c r="D100" s="3"/>
      <c r="E100" s="3"/>
      <c r="F100" s="3"/>
      <c r="G100" s="3"/>
      <c r="H100" s="3"/>
      <c r="AG100" s="6"/>
      <c r="AH100" s="6"/>
      <c r="AI100" s="6"/>
      <c r="AJ100" s="6"/>
      <c r="AK100" s="6"/>
      <c r="AL100" s="6"/>
    </row>
    <row r="101" spans="3:38">
      <c r="C101" s="3"/>
      <c r="D101" s="3"/>
      <c r="E101" s="3"/>
      <c r="F101" s="3"/>
      <c r="G101" s="3"/>
      <c r="H101" s="3"/>
    </row>
    <row r="102" spans="3:38">
      <c r="C102" s="3"/>
      <c r="D102" s="3"/>
      <c r="E102" s="3"/>
      <c r="F102" s="3"/>
      <c r="G102" s="3"/>
      <c r="H102" s="3"/>
    </row>
    <row r="103" spans="3:38">
      <c r="C103" s="3"/>
      <c r="D103" s="3"/>
      <c r="E103" s="3"/>
      <c r="F103" s="3"/>
      <c r="G103" s="3"/>
      <c r="H103" s="3"/>
    </row>
    <row r="104" spans="3:38">
      <c r="C104" s="3"/>
      <c r="D104" s="3"/>
      <c r="E104" s="3"/>
      <c r="F104" s="3"/>
      <c r="G104" s="3"/>
      <c r="H104" s="3"/>
    </row>
    <row r="105" spans="3:38">
      <c r="C105" s="3"/>
      <c r="D105" s="3"/>
      <c r="E105" s="3"/>
      <c r="F105" s="3"/>
      <c r="G105" s="3"/>
      <c r="H105" s="3"/>
    </row>
    <row r="106" spans="3:38">
      <c r="C106" s="3"/>
      <c r="D106" s="3"/>
      <c r="E106" s="3"/>
      <c r="F106" s="3"/>
      <c r="G106" s="3"/>
      <c r="H106" s="3"/>
    </row>
    <row r="107" spans="3:38">
      <c r="C107" s="3"/>
      <c r="D107" s="3"/>
      <c r="E107" s="3"/>
      <c r="F107" s="3"/>
      <c r="G107" s="3"/>
      <c r="H107" s="3"/>
    </row>
    <row r="108" spans="3:38">
      <c r="C108" s="3"/>
      <c r="D108" s="3"/>
      <c r="E108" s="3"/>
      <c r="F108" s="3"/>
      <c r="G108" s="3"/>
      <c r="H108" s="3"/>
    </row>
    <row r="109" spans="3:38">
      <c r="C109" s="3"/>
      <c r="D109" s="3"/>
      <c r="E109" s="3"/>
      <c r="F109" s="3"/>
      <c r="G109" s="3"/>
      <c r="H109" s="3"/>
    </row>
    <row r="110" spans="3:38">
      <c r="C110" s="3"/>
      <c r="D110" s="3"/>
      <c r="E110" s="3"/>
      <c r="F110" s="3"/>
      <c r="G110" s="3"/>
      <c r="H110" s="3"/>
    </row>
    <row r="111" spans="3:38">
      <c r="C111" s="3"/>
      <c r="D111" s="3"/>
      <c r="E111" s="3"/>
      <c r="F111" s="3"/>
      <c r="G111" s="3"/>
      <c r="H111" s="3"/>
    </row>
    <row r="112" spans="3:38">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sheetData>
  <autoFilter ref="A6:AL6" xr:uid="{39136C6E-3A91-483D-9A13-D8D3B1930B4E}"/>
  <mergeCells count="4">
    <mergeCell ref="A4:B4"/>
    <mergeCell ref="A3:E3"/>
    <mergeCell ref="C4:D4"/>
    <mergeCell ref="F3:F6"/>
  </mergeCells>
  <phoneticPr fontId="2"/>
  <pageMargins left="0.70866141732283472" right="0.70866141732283472" top="0.74803149606299213" bottom="0.74803149606299213" header="0.31496062992125984" footer="0.31496062992125984"/>
  <pageSetup paperSize="8" scale="61" pageOrder="overThenDown"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H224"/>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9" width="8.36328125" style="3" customWidth="1"/>
    <col min="10" max="18" width="8.26953125" style="3" customWidth="1"/>
    <col min="19" max="19" width="9.54296875" style="3" customWidth="1"/>
    <col min="20" max="54" width="8.26953125" style="3" customWidth="1"/>
    <col min="55" max="60" width="5.36328125" style="3" customWidth="1"/>
    <col min="61" max="61" width="2.26953125" style="3" customWidth="1"/>
    <col min="62" max="246" width="8.7265625" style="3"/>
    <col min="247" max="248" width="4.36328125" style="3" customWidth="1"/>
    <col min="249" max="249" width="8" style="3" customWidth="1"/>
    <col min="250" max="250" width="9.6328125" style="3" customWidth="1"/>
    <col min="251" max="251" width="20.6328125" style="3" customWidth="1"/>
    <col min="252" max="252" width="6.453125" style="3" customWidth="1"/>
    <col min="253" max="255" width="7.6328125" style="3" bestFit="1" customWidth="1"/>
    <col min="256" max="256" width="9.90625" style="3" bestFit="1" customWidth="1"/>
    <col min="257" max="257" width="14.36328125" style="3" bestFit="1" customWidth="1"/>
    <col min="258" max="266" width="7.6328125" style="3" bestFit="1" customWidth="1"/>
    <col min="267" max="268" width="9.90625" style="3" bestFit="1" customWidth="1"/>
    <col min="269" max="270" width="7.6328125" style="3" bestFit="1" customWidth="1"/>
    <col min="271" max="272" width="9.90625" style="3" bestFit="1" customWidth="1"/>
    <col min="273" max="274" width="7.6328125" style="3" bestFit="1" customWidth="1"/>
    <col min="275" max="280" width="4.36328125" style="3" customWidth="1"/>
    <col min="281" max="281" width="20.6328125" style="3" customWidth="1"/>
    <col min="282" max="502" width="8.7265625" style="3"/>
    <col min="503" max="504" width="4.36328125" style="3" customWidth="1"/>
    <col min="505" max="505" width="8" style="3" customWidth="1"/>
    <col min="506" max="506" width="9.6328125" style="3" customWidth="1"/>
    <col min="507" max="507" width="20.6328125" style="3" customWidth="1"/>
    <col min="508" max="508" width="6.453125" style="3" customWidth="1"/>
    <col min="509" max="511" width="7.6328125" style="3" bestFit="1" customWidth="1"/>
    <col min="512" max="512" width="9.90625" style="3" bestFit="1" customWidth="1"/>
    <col min="513" max="513" width="14.36328125" style="3" bestFit="1" customWidth="1"/>
    <col min="514" max="522" width="7.6328125" style="3" bestFit="1" customWidth="1"/>
    <col min="523" max="524" width="9.90625" style="3" bestFit="1" customWidth="1"/>
    <col min="525" max="526" width="7.6328125" style="3" bestFit="1" customWidth="1"/>
    <col min="527" max="528" width="9.90625" style="3" bestFit="1" customWidth="1"/>
    <col min="529" max="530" width="7.6328125" style="3" bestFit="1" customWidth="1"/>
    <col min="531" max="536" width="4.36328125" style="3" customWidth="1"/>
    <col min="537" max="537" width="20.6328125" style="3" customWidth="1"/>
    <col min="538" max="758" width="8.7265625" style="3"/>
    <col min="759" max="760" width="4.36328125" style="3" customWidth="1"/>
    <col min="761" max="761" width="8" style="3" customWidth="1"/>
    <col min="762" max="762" width="9.6328125" style="3" customWidth="1"/>
    <col min="763" max="763" width="20.6328125" style="3" customWidth="1"/>
    <col min="764" max="764" width="6.453125" style="3" customWidth="1"/>
    <col min="765" max="767" width="7.6328125" style="3" bestFit="1" customWidth="1"/>
    <col min="768" max="768" width="9.90625" style="3" bestFit="1" customWidth="1"/>
    <col min="769" max="769" width="14.36328125" style="3" bestFit="1" customWidth="1"/>
    <col min="770" max="778" width="7.6328125" style="3" bestFit="1" customWidth="1"/>
    <col min="779" max="780" width="9.90625" style="3" bestFit="1" customWidth="1"/>
    <col min="781" max="782" width="7.6328125" style="3" bestFit="1" customWidth="1"/>
    <col min="783" max="784" width="9.90625" style="3" bestFit="1" customWidth="1"/>
    <col min="785" max="786" width="7.6328125" style="3" bestFit="1" customWidth="1"/>
    <col min="787" max="792" width="4.36328125" style="3" customWidth="1"/>
    <col min="793" max="793" width="20.6328125" style="3" customWidth="1"/>
    <col min="794" max="1014" width="8.7265625" style="3"/>
    <col min="1015" max="1016" width="4.36328125" style="3" customWidth="1"/>
    <col min="1017" max="1017" width="8" style="3" customWidth="1"/>
    <col min="1018" max="1018" width="9.6328125" style="3" customWidth="1"/>
    <col min="1019" max="1019" width="20.6328125" style="3" customWidth="1"/>
    <col min="1020" max="1020" width="6.453125" style="3" customWidth="1"/>
    <col min="1021" max="1023" width="7.6328125" style="3" bestFit="1" customWidth="1"/>
    <col min="1024" max="1024" width="9.90625" style="3" bestFit="1" customWidth="1"/>
    <col min="1025" max="1025" width="14.36328125" style="3" bestFit="1" customWidth="1"/>
    <col min="1026" max="1034" width="7.6328125" style="3" bestFit="1" customWidth="1"/>
    <col min="1035" max="1036" width="9.90625" style="3" bestFit="1" customWidth="1"/>
    <col min="1037" max="1038" width="7.6328125" style="3" bestFit="1" customWidth="1"/>
    <col min="1039" max="1040" width="9.90625" style="3" bestFit="1" customWidth="1"/>
    <col min="1041" max="1042" width="7.6328125" style="3" bestFit="1" customWidth="1"/>
    <col min="1043" max="1048" width="4.36328125" style="3" customWidth="1"/>
    <col min="1049" max="1049" width="20.6328125" style="3" customWidth="1"/>
    <col min="1050" max="1270" width="8.7265625" style="3"/>
    <col min="1271" max="1272" width="4.36328125" style="3" customWidth="1"/>
    <col min="1273" max="1273" width="8" style="3" customWidth="1"/>
    <col min="1274" max="1274" width="9.6328125" style="3" customWidth="1"/>
    <col min="1275" max="1275" width="20.6328125" style="3" customWidth="1"/>
    <col min="1276" max="1276" width="6.453125" style="3" customWidth="1"/>
    <col min="1277" max="1279" width="7.6328125" style="3" bestFit="1" customWidth="1"/>
    <col min="1280" max="1280" width="9.90625" style="3" bestFit="1" customWidth="1"/>
    <col min="1281" max="1281" width="14.36328125" style="3" bestFit="1" customWidth="1"/>
    <col min="1282" max="1290" width="7.6328125" style="3" bestFit="1" customWidth="1"/>
    <col min="1291" max="1292" width="9.90625" style="3" bestFit="1" customWidth="1"/>
    <col min="1293" max="1294" width="7.6328125" style="3" bestFit="1" customWidth="1"/>
    <col min="1295" max="1296" width="9.90625" style="3" bestFit="1" customWidth="1"/>
    <col min="1297" max="1298" width="7.6328125" style="3" bestFit="1" customWidth="1"/>
    <col min="1299" max="1304" width="4.36328125" style="3" customWidth="1"/>
    <col min="1305" max="1305" width="20.6328125" style="3" customWidth="1"/>
    <col min="1306" max="1526" width="8.7265625" style="3"/>
    <col min="1527" max="1528" width="4.36328125" style="3" customWidth="1"/>
    <col min="1529" max="1529" width="8" style="3" customWidth="1"/>
    <col min="1530" max="1530" width="9.6328125" style="3" customWidth="1"/>
    <col min="1531" max="1531" width="20.6328125" style="3" customWidth="1"/>
    <col min="1532" max="1532" width="6.453125" style="3" customWidth="1"/>
    <col min="1533" max="1535" width="7.6328125" style="3" bestFit="1" customWidth="1"/>
    <col min="1536" max="1536" width="9.90625" style="3" bestFit="1" customWidth="1"/>
    <col min="1537" max="1537" width="14.36328125" style="3" bestFit="1" customWidth="1"/>
    <col min="1538" max="1546" width="7.6328125" style="3" bestFit="1" customWidth="1"/>
    <col min="1547" max="1548" width="9.90625" style="3" bestFit="1" customWidth="1"/>
    <col min="1549" max="1550" width="7.6328125" style="3" bestFit="1" customWidth="1"/>
    <col min="1551" max="1552" width="9.90625" style="3" bestFit="1" customWidth="1"/>
    <col min="1553" max="1554" width="7.6328125" style="3" bestFit="1" customWidth="1"/>
    <col min="1555" max="1560" width="4.36328125" style="3" customWidth="1"/>
    <col min="1561" max="1561" width="20.6328125" style="3" customWidth="1"/>
    <col min="1562" max="1782" width="8.7265625" style="3"/>
    <col min="1783" max="1784" width="4.36328125" style="3" customWidth="1"/>
    <col min="1785" max="1785" width="8" style="3" customWidth="1"/>
    <col min="1786" max="1786" width="9.6328125" style="3" customWidth="1"/>
    <col min="1787" max="1787" width="20.6328125" style="3" customWidth="1"/>
    <col min="1788" max="1788" width="6.453125" style="3" customWidth="1"/>
    <col min="1789" max="1791" width="7.6328125" style="3" bestFit="1" customWidth="1"/>
    <col min="1792" max="1792" width="9.90625" style="3" bestFit="1" customWidth="1"/>
    <col min="1793" max="1793" width="14.36328125" style="3" bestFit="1" customWidth="1"/>
    <col min="1794" max="1802" width="7.6328125" style="3" bestFit="1" customWidth="1"/>
    <col min="1803" max="1804" width="9.90625" style="3" bestFit="1" customWidth="1"/>
    <col min="1805" max="1806" width="7.6328125" style="3" bestFit="1" customWidth="1"/>
    <col min="1807" max="1808" width="9.90625" style="3" bestFit="1" customWidth="1"/>
    <col min="1809" max="1810" width="7.6328125" style="3" bestFit="1" customWidth="1"/>
    <col min="1811" max="1816" width="4.36328125" style="3" customWidth="1"/>
    <col min="1817" max="1817" width="20.6328125" style="3" customWidth="1"/>
    <col min="1818" max="2038" width="8.7265625" style="3"/>
    <col min="2039" max="2040" width="4.36328125" style="3" customWidth="1"/>
    <col min="2041" max="2041" width="8" style="3" customWidth="1"/>
    <col min="2042" max="2042" width="9.6328125" style="3" customWidth="1"/>
    <col min="2043" max="2043" width="20.6328125" style="3" customWidth="1"/>
    <col min="2044" max="2044" width="6.453125" style="3" customWidth="1"/>
    <col min="2045" max="2047" width="7.6328125" style="3" bestFit="1" customWidth="1"/>
    <col min="2048" max="2048" width="9.90625" style="3" bestFit="1" customWidth="1"/>
    <col min="2049" max="2049" width="14.36328125" style="3" bestFit="1" customWidth="1"/>
    <col min="2050" max="2058" width="7.6328125" style="3" bestFit="1" customWidth="1"/>
    <col min="2059" max="2060" width="9.90625" style="3" bestFit="1" customWidth="1"/>
    <col min="2061" max="2062" width="7.6328125" style="3" bestFit="1" customWidth="1"/>
    <col min="2063" max="2064" width="9.90625" style="3" bestFit="1" customWidth="1"/>
    <col min="2065" max="2066" width="7.6328125" style="3" bestFit="1" customWidth="1"/>
    <col min="2067" max="2072" width="4.36328125" style="3" customWidth="1"/>
    <col min="2073" max="2073" width="20.6328125" style="3" customWidth="1"/>
    <col min="2074" max="2294" width="8.7265625" style="3"/>
    <col min="2295" max="2296" width="4.36328125" style="3" customWidth="1"/>
    <col min="2297" max="2297" width="8" style="3" customWidth="1"/>
    <col min="2298" max="2298" width="9.6328125" style="3" customWidth="1"/>
    <col min="2299" max="2299" width="20.6328125" style="3" customWidth="1"/>
    <col min="2300" max="2300" width="6.453125" style="3" customWidth="1"/>
    <col min="2301" max="2303" width="7.6328125" style="3" bestFit="1" customWidth="1"/>
    <col min="2304" max="2304" width="9.90625" style="3" bestFit="1" customWidth="1"/>
    <col min="2305" max="2305" width="14.36328125" style="3" bestFit="1" customWidth="1"/>
    <col min="2306" max="2314" width="7.6328125" style="3" bestFit="1" customWidth="1"/>
    <col min="2315" max="2316" width="9.90625" style="3" bestFit="1" customWidth="1"/>
    <col min="2317" max="2318" width="7.6328125" style="3" bestFit="1" customWidth="1"/>
    <col min="2319" max="2320" width="9.90625" style="3" bestFit="1" customWidth="1"/>
    <col min="2321" max="2322" width="7.6328125" style="3" bestFit="1" customWidth="1"/>
    <col min="2323" max="2328" width="4.36328125" style="3" customWidth="1"/>
    <col min="2329" max="2329" width="20.6328125" style="3" customWidth="1"/>
    <col min="2330" max="2550" width="8.7265625" style="3"/>
    <col min="2551" max="2552" width="4.36328125" style="3" customWidth="1"/>
    <col min="2553" max="2553" width="8" style="3" customWidth="1"/>
    <col min="2554" max="2554" width="9.6328125" style="3" customWidth="1"/>
    <col min="2555" max="2555" width="20.6328125" style="3" customWidth="1"/>
    <col min="2556" max="2556" width="6.453125" style="3" customWidth="1"/>
    <col min="2557" max="2559" width="7.6328125" style="3" bestFit="1" customWidth="1"/>
    <col min="2560" max="2560" width="9.90625" style="3" bestFit="1" customWidth="1"/>
    <col min="2561" max="2561" width="14.36328125" style="3" bestFit="1" customWidth="1"/>
    <col min="2562" max="2570" width="7.6328125" style="3" bestFit="1" customWidth="1"/>
    <col min="2571" max="2572" width="9.90625" style="3" bestFit="1" customWidth="1"/>
    <col min="2573" max="2574" width="7.6328125" style="3" bestFit="1" customWidth="1"/>
    <col min="2575" max="2576" width="9.90625" style="3" bestFit="1" customWidth="1"/>
    <col min="2577" max="2578" width="7.6328125" style="3" bestFit="1" customWidth="1"/>
    <col min="2579" max="2584" width="4.36328125" style="3" customWidth="1"/>
    <col min="2585" max="2585" width="20.6328125" style="3" customWidth="1"/>
    <col min="2586" max="2806" width="8.7265625" style="3"/>
    <col min="2807" max="2808" width="4.36328125" style="3" customWidth="1"/>
    <col min="2809" max="2809" width="8" style="3" customWidth="1"/>
    <col min="2810" max="2810" width="9.6328125" style="3" customWidth="1"/>
    <col min="2811" max="2811" width="20.6328125" style="3" customWidth="1"/>
    <col min="2812" max="2812" width="6.453125" style="3" customWidth="1"/>
    <col min="2813" max="2815" width="7.6328125" style="3" bestFit="1" customWidth="1"/>
    <col min="2816" max="2816" width="9.90625" style="3" bestFit="1" customWidth="1"/>
    <col min="2817" max="2817" width="14.36328125" style="3" bestFit="1" customWidth="1"/>
    <col min="2818" max="2826" width="7.6328125" style="3" bestFit="1" customWidth="1"/>
    <col min="2827" max="2828" width="9.90625" style="3" bestFit="1" customWidth="1"/>
    <col min="2829" max="2830" width="7.6328125" style="3" bestFit="1" customWidth="1"/>
    <col min="2831" max="2832" width="9.90625" style="3" bestFit="1" customWidth="1"/>
    <col min="2833" max="2834" width="7.6328125" style="3" bestFit="1" customWidth="1"/>
    <col min="2835" max="2840" width="4.36328125" style="3" customWidth="1"/>
    <col min="2841" max="2841" width="20.6328125" style="3" customWidth="1"/>
    <col min="2842" max="3062" width="8.7265625" style="3"/>
    <col min="3063" max="3064" width="4.36328125" style="3" customWidth="1"/>
    <col min="3065" max="3065" width="8" style="3" customWidth="1"/>
    <col min="3066" max="3066" width="9.6328125" style="3" customWidth="1"/>
    <col min="3067" max="3067" width="20.6328125" style="3" customWidth="1"/>
    <col min="3068" max="3068" width="6.453125" style="3" customWidth="1"/>
    <col min="3069" max="3071" width="7.6328125" style="3" bestFit="1" customWidth="1"/>
    <col min="3072" max="3072" width="9.90625" style="3" bestFit="1" customWidth="1"/>
    <col min="3073" max="3073" width="14.36328125" style="3" bestFit="1" customWidth="1"/>
    <col min="3074" max="3082" width="7.6328125" style="3" bestFit="1" customWidth="1"/>
    <col min="3083" max="3084" width="9.90625" style="3" bestFit="1" customWidth="1"/>
    <col min="3085" max="3086" width="7.6328125" style="3" bestFit="1" customWidth="1"/>
    <col min="3087" max="3088" width="9.90625" style="3" bestFit="1" customWidth="1"/>
    <col min="3089" max="3090" width="7.6328125" style="3" bestFit="1" customWidth="1"/>
    <col min="3091" max="3096" width="4.36328125" style="3" customWidth="1"/>
    <col min="3097" max="3097" width="20.6328125" style="3" customWidth="1"/>
    <col min="3098" max="3318" width="8.7265625" style="3"/>
    <col min="3319" max="3320" width="4.36328125" style="3" customWidth="1"/>
    <col min="3321" max="3321" width="8" style="3" customWidth="1"/>
    <col min="3322" max="3322" width="9.6328125" style="3" customWidth="1"/>
    <col min="3323" max="3323" width="20.6328125" style="3" customWidth="1"/>
    <col min="3324" max="3324" width="6.453125" style="3" customWidth="1"/>
    <col min="3325" max="3327" width="7.6328125" style="3" bestFit="1" customWidth="1"/>
    <col min="3328" max="3328" width="9.90625" style="3" bestFit="1" customWidth="1"/>
    <col min="3329" max="3329" width="14.36328125" style="3" bestFit="1" customWidth="1"/>
    <col min="3330" max="3338" width="7.6328125" style="3" bestFit="1" customWidth="1"/>
    <col min="3339" max="3340" width="9.90625" style="3" bestFit="1" customWidth="1"/>
    <col min="3341" max="3342" width="7.6328125" style="3" bestFit="1" customWidth="1"/>
    <col min="3343" max="3344" width="9.90625" style="3" bestFit="1" customWidth="1"/>
    <col min="3345" max="3346" width="7.6328125" style="3" bestFit="1" customWidth="1"/>
    <col min="3347" max="3352" width="4.36328125" style="3" customWidth="1"/>
    <col min="3353" max="3353" width="20.6328125" style="3" customWidth="1"/>
    <col min="3354" max="3574" width="8.7265625" style="3"/>
    <col min="3575" max="3576" width="4.36328125" style="3" customWidth="1"/>
    <col min="3577" max="3577" width="8" style="3" customWidth="1"/>
    <col min="3578" max="3578" width="9.6328125" style="3" customWidth="1"/>
    <col min="3579" max="3579" width="20.6328125" style="3" customWidth="1"/>
    <col min="3580" max="3580" width="6.453125" style="3" customWidth="1"/>
    <col min="3581" max="3583" width="7.6328125" style="3" bestFit="1" customWidth="1"/>
    <col min="3584" max="3584" width="9.90625" style="3" bestFit="1" customWidth="1"/>
    <col min="3585" max="3585" width="14.36328125" style="3" bestFit="1" customWidth="1"/>
    <col min="3586" max="3594" width="7.6328125" style="3" bestFit="1" customWidth="1"/>
    <col min="3595" max="3596" width="9.90625" style="3" bestFit="1" customWidth="1"/>
    <col min="3597" max="3598" width="7.6328125" style="3" bestFit="1" customWidth="1"/>
    <col min="3599" max="3600" width="9.90625" style="3" bestFit="1" customWidth="1"/>
    <col min="3601" max="3602" width="7.6328125" style="3" bestFit="1" customWidth="1"/>
    <col min="3603" max="3608" width="4.36328125" style="3" customWidth="1"/>
    <col min="3609" max="3609" width="20.6328125" style="3" customWidth="1"/>
    <col min="3610" max="3830" width="8.7265625" style="3"/>
    <col min="3831" max="3832" width="4.36328125" style="3" customWidth="1"/>
    <col min="3833" max="3833" width="8" style="3" customWidth="1"/>
    <col min="3834" max="3834" width="9.6328125" style="3" customWidth="1"/>
    <col min="3835" max="3835" width="20.6328125" style="3" customWidth="1"/>
    <col min="3836" max="3836" width="6.453125" style="3" customWidth="1"/>
    <col min="3837" max="3839" width="7.6328125" style="3" bestFit="1" customWidth="1"/>
    <col min="3840" max="3840" width="9.90625" style="3" bestFit="1" customWidth="1"/>
    <col min="3841" max="3841" width="14.36328125" style="3" bestFit="1" customWidth="1"/>
    <col min="3842" max="3850" width="7.6328125" style="3" bestFit="1" customWidth="1"/>
    <col min="3851" max="3852" width="9.90625" style="3" bestFit="1" customWidth="1"/>
    <col min="3853" max="3854" width="7.6328125" style="3" bestFit="1" customWidth="1"/>
    <col min="3855" max="3856" width="9.90625" style="3" bestFit="1" customWidth="1"/>
    <col min="3857" max="3858" width="7.6328125" style="3" bestFit="1" customWidth="1"/>
    <col min="3859" max="3864" width="4.36328125" style="3" customWidth="1"/>
    <col min="3865" max="3865" width="20.6328125" style="3" customWidth="1"/>
    <col min="3866" max="4086" width="8.7265625" style="3"/>
    <col min="4087" max="4088" width="4.36328125" style="3" customWidth="1"/>
    <col min="4089" max="4089" width="8" style="3" customWidth="1"/>
    <col min="4090" max="4090" width="9.6328125" style="3" customWidth="1"/>
    <col min="4091" max="4091" width="20.6328125" style="3" customWidth="1"/>
    <col min="4092" max="4092" width="6.453125" style="3" customWidth="1"/>
    <col min="4093" max="4095" width="7.6328125" style="3" bestFit="1" customWidth="1"/>
    <col min="4096" max="4096" width="9.90625" style="3" bestFit="1" customWidth="1"/>
    <col min="4097" max="4097" width="14.36328125" style="3" bestFit="1" customWidth="1"/>
    <col min="4098" max="4106" width="7.6328125" style="3" bestFit="1" customWidth="1"/>
    <col min="4107" max="4108" width="9.90625" style="3" bestFit="1" customWidth="1"/>
    <col min="4109" max="4110" width="7.6328125" style="3" bestFit="1" customWidth="1"/>
    <col min="4111" max="4112" width="9.90625" style="3" bestFit="1" customWidth="1"/>
    <col min="4113" max="4114" width="7.6328125" style="3" bestFit="1" customWidth="1"/>
    <col min="4115" max="4120" width="4.36328125" style="3" customWidth="1"/>
    <col min="4121" max="4121" width="20.6328125" style="3" customWidth="1"/>
    <col min="4122" max="4342" width="8.7265625" style="3"/>
    <col min="4343" max="4344" width="4.36328125" style="3" customWidth="1"/>
    <col min="4345" max="4345" width="8" style="3" customWidth="1"/>
    <col min="4346" max="4346" width="9.6328125" style="3" customWidth="1"/>
    <col min="4347" max="4347" width="20.6328125" style="3" customWidth="1"/>
    <col min="4348" max="4348" width="6.453125" style="3" customWidth="1"/>
    <col min="4349" max="4351" width="7.6328125" style="3" bestFit="1" customWidth="1"/>
    <col min="4352" max="4352" width="9.90625" style="3" bestFit="1" customWidth="1"/>
    <col min="4353" max="4353" width="14.36328125" style="3" bestFit="1" customWidth="1"/>
    <col min="4354" max="4362" width="7.6328125" style="3" bestFit="1" customWidth="1"/>
    <col min="4363" max="4364" width="9.90625" style="3" bestFit="1" customWidth="1"/>
    <col min="4365" max="4366" width="7.6328125" style="3" bestFit="1" customWidth="1"/>
    <col min="4367" max="4368" width="9.90625" style="3" bestFit="1" customWidth="1"/>
    <col min="4369" max="4370" width="7.6328125" style="3" bestFit="1" customWidth="1"/>
    <col min="4371" max="4376" width="4.36328125" style="3" customWidth="1"/>
    <col min="4377" max="4377" width="20.6328125" style="3" customWidth="1"/>
    <col min="4378" max="4598" width="8.7265625" style="3"/>
    <col min="4599" max="4600" width="4.36328125" style="3" customWidth="1"/>
    <col min="4601" max="4601" width="8" style="3" customWidth="1"/>
    <col min="4602" max="4602" width="9.6328125" style="3" customWidth="1"/>
    <col min="4603" max="4603" width="20.6328125" style="3" customWidth="1"/>
    <col min="4604" max="4604" width="6.453125" style="3" customWidth="1"/>
    <col min="4605" max="4607" width="7.6328125" style="3" bestFit="1" customWidth="1"/>
    <col min="4608" max="4608" width="9.90625" style="3" bestFit="1" customWidth="1"/>
    <col min="4609" max="4609" width="14.36328125" style="3" bestFit="1" customWidth="1"/>
    <col min="4610" max="4618" width="7.6328125" style="3" bestFit="1" customWidth="1"/>
    <col min="4619" max="4620" width="9.90625" style="3" bestFit="1" customWidth="1"/>
    <col min="4621" max="4622" width="7.6328125" style="3" bestFit="1" customWidth="1"/>
    <col min="4623" max="4624" width="9.90625" style="3" bestFit="1" customWidth="1"/>
    <col min="4625" max="4626" width="7.6328125" style="3" bestFit="1" customWidth="1"/>
    <col min="4627" max="4632" width="4.36328125" style="3" customWidth="1"/>
    <col min="4633" max="4633" width="20.6328125" style="3" customWidth="1"/>
    <col min="4634" max="4854" width="8.7265625" style="3"/>
    <col min="4855" max="4856" width="4.36328125" style="3" customWidth="1"/>
    <col min="4857" max="4857" width="8" style="3" customWidth="1"/>
    <col min="4858" max="4858" width="9.6328125" style="3" customWidth="1"/>
    <col min="4859" max="4859" width="20.6328125" style="3" customWidth="1"/>
    <col min="4860" max="4860" width="6.453125" style="3" customWidth="1"/>
    <col min="4861" max="4863" width="7.6328125" style="3" bestFit="1" customWidth="1"/>
    <col min="4864" max="4864" width="9.90625" style="3" bestFit="1" customWidth="1"/>
    <col min="4865" max="4865" width="14.36328125" style="3" bestFit="1" customWidth="1"/>
    <col min="4866" max="4874" width="7.6328125" style="3" bestFit="1" customWidth="1"/>
    <col min="4875" max="4876" width="9.90625" style="3" bestFit="1" customWidth="1"/>
    <col min="4877" max="4878" width="7.6328125" style="3" bestFit="1" customWidth="1"/>
    <col min="4879" max="4880" width="9.90625" style="3" bestFit="1" customWidth="1"/>
    <col min="4881" max="4882" width="7.6328125" style="3" bestFit="1" customWidth="1"/>
    <col min="4883" max="4888" width="4.36328125" style="3" customWidth="1"/>
    <col min="4889" max="4889" width="20.6328125" style="3" customWidth="1"/>
    <col min="4890" max="5110" width="8.7265625" style="3"/>
    <col min="5111" max="5112" width="4.36328125" style="3" customWidth="1"/>
    <col min="5113" max="5113" width="8" style="3" customWidth="1"/>
    <col min="5114" max="5114" width="9.6328125" style="3" customWidth="1"/>
    <col min="5115" max="5115" width="20.6328125" style="3" customWidth="1"/>
    <col min="5116" max="5116" width="6.453125" style="3" customWidth="1"/>
    <col min="5117" max="5119" width="7.6328125" style="3" bestFit="1" customWidth="1"/>
    <col min="5120" max="5120" width="9.90625" style="3" bestFit="1" customWidth="1"/>
    <col min="5121" max="5121" width="14.36328125" style="3" bestFit="1" customWidth="1"/>
    <col min="5122" max="5130" width="7.6328125" style="3" bestFit="1" customWidth="1"/>
    <col min="5131" max="5132" width="9.90625" style="3" bestFit="1" customWidth="1"/>
    <col min="5133" max="5134" width="7.6328125" style="3" bestFit="1" customWidth="1"/>
    <col min="5135" max="5136" width="9.90625" style="3" bestFit="1" customWidth="1"/>
    <col min="5137" max="5138" width="7.6328125" style="3" bestFit="1" customWidth="1"/>
    <col min="5139" max="5144" width="4.36328125" style="3" customWidth="1"/>
    <col min="5145" max="5145" width="20.6328125" style="3" customWidth="1"/>
    <col min="5146" max="5366" width="8.7265625" style="3"/>
    <col min="5367" max="5368" width="4.36328125" style="3" customWidth="1"/>
    <col min="5369" max="5369" width="8" style="3" customWidth="1"/>
    <col min="5370" max="5370" width="9.6328125" style="3" customWidth="1"/>
    <col min="5371" max="5371" width="20.6328125" style="3" customWidth="1"/>
    <col min="5372" max="5372" width="6.453125" style="3" customWidth="1"/>
    <col min="5373" max="5375" width="7.6328125" style="3" bestFit="1" customWidth="1"/>
    <col min="5376" max="5376" width="9.90625" style="3" bestFit="1" customWidth="1"/>
    <col min="5377" max="5377" width="14.36328125" style="3" bestFit="1" customWidth="1"/>
    <col min="5378" max="5386" width="7.6328125" style="3" bestFit="1" customWidth="1"/>
    <col min="5387" max="5388" width="9.90625" style="3" bestFit="1" customWidth="1"/>
    <col min="5389" max="5390" width="7.6328125" style="3" bestFit="1" customWidth="1"/>
    <col min="5391" max="5392" width="9.90625" style="3" bestFit="1" customWidth="1"/>
    <col min="5393" max="5394" width="7.6328125" style="3" bestFit="1" customWidth="1"/>
    <col min="5395" max="5400" width="4.36328125" style="3" customWidth="1"/>
    <col min="5401" max="5401" width="20.6328125" style="3" customWidth="1"/>
    <col min="5402" max="5622" width="8.7265625" style="3"/>
    <col min="5623" max="5624" width="4.36328125" style="3" customWidth="1"/>
    <col min="5625" max="5625" width="8" style="3" customWidth="1"/>
    <col min="5626" max="5626" width="9.6328125" style="3" customWidth="1"/>
    <col min="5627" max="5627" width="20.6328125" style="3" customWidth="1"/>
    <col min="5628" max="5628" width="6.453125" style="3" customWidth="1"/>
    <col min="5629" max="5631" width="7.6328125" style="3" bestFit="1" customWidth="1"/>
    <col min="5632" max="5632" width="9.90625" style="3" bestFit="1" customWidth="1"/>
    <col min="5633" max="5633" width="14.36328125" style="3" bestFit="1" customWidth="1"/>
    <col min="5634" max="5642" width="7.6328125" style="3" bestFit="1" customWidth="1"/>
    <col min="5643" max="5644" width="9.90625" style="3" bestFit="1" customWidth="1"/>
    <col min="5645" max="5646" width="7.6328125" style="3" bestFit="1" customWidth="1"/>
    <col min="5647" max="5648" width="9.90625" style="3" bestFit="1" customWidth="1"/>
    <col min="5649" max="5650" width="7.6328125" style="3" bestFit="1" customWidth="1"/>
    <col min="5651" max="5656" width="4.36328125" style="3" customWidth="1"/>
    <col min="5657" max="5657" width="20.6328125" style="3" customWidth="1"/>
    <col min="5658" max="5878" width="8.7265625" style="3"/>
    <col min="5879" max="5880" width="4.36328125" style="3" customWidth="1"/>
    <col min="5881" max="5881" width="8" style="3" customWidth="1"/>
    <col min="5882" max="5882" width="9.6328125" style="3" customWidth="1"/>
    <col min="5883" max="5883" width="20.6328125" style="3" customWidth="1"/>
    <col min="5884" max="5884" width="6.453125" style="3" customWidth="1"/>
    <col min="5885" max="5887" width="7.6328125" style="3" bestFit="1" customWidth="1"/>
    <col min="5888" max="5888" width="9.90625" style="3" bestFit="1" customWidth="1"/>
    <col min="5889" max="5889" width="14.36328125" style="3" bestFit="1" customWidth="1"/>
    <col min="5890" max="5898" width="7.6328125" style="3" bestFit="1" customWidth="1"/>
    <col min="5899" max="5900" width="9.90625" style="3" bestFit="1" customWidth="1"/>
    <col min="5901" max="5902" width="7.6328125" style="3" bestFit="1" customWidth="1"/>
    <col min="5903" max="5904" width="9.90625" style="3" bestFit="1" customWidth="1"/>
    <col min="5905" max="5906" width="7.6328125" style="3" bestFit="1" customWidth="1"/>
    <col min="5907" max="5912" width="4.36328125" style="3" customWidth="1"/>
    <col min="5913" max="5913" width="20.6328125" style="3" customWidth="1"/>
    <col min="5914" max="6134" width="8.7265625" style="3"/>
    <col min="6135" max="6136" width="4.36328125" style="3" customWidth="1"/>
    <col min="6137" max="6137" width="8" style="3" customWidth="1"/>
    <col min="6138" max="6138" width="9.6328125" style="3" customWidth="1"/>
    <col min="6139" max="6139" width="20.6328125" style="3" customWidth="1"/>
    <col min="6140" max="6140" width="6.453125" style="3" customWidth="1"/>
    <col min="6141" max="6143" width="7.6328125" style="3" bestFit="1" customWidth="1"/>
    <col min="6144" max="6144" width="9.90625" style="3" bestFit="1" customWidth="1"/>
    <col min="6145" max="6145" width="14.36328125" style="3" bestFit="1" customWidth="1"/>
    <col min="6146" max="6154" width="7.6328125" style="3" bestFit="1" customWidth="1"/>
    <col min="6155" max="6156" width="9.90625" style="3" bestFit="1" customWidth="1"/>
    <col min="6157" max="6158" width="7.6328125" style="3" bestFit="1" customWidth="1"/>
    <col min="6159" max="6160" width="9.90625" style="3" bestFit="1" customWidth="1"/>
    <col min="6161" max="6162" width="7.6328125" style="3" bestFit="1" customWidth="1"/>
    <col min="6163" max="6168" width="4.36328125" style="3" customWidth="1"/>
    <col min="6169" max="6169" width="20.6328125" style="3" customWidth="1"/>
    <col min="6170" max="6390" width="8.7265625" style="3"/>
    <col min="6391" max="6392" width="4.36328125" style="3" customWidth="1"/>
    <col min="6393" max="6393" width="8" style="3" customWidth="1"/>
    <col min="6394" max="6394" width="9.6328125" style="3" customWidth="1"/>
    <col min="6395" max="6395" width="20.6328125" style="3" customWidth="1"/>
    <col min="6396" max="6396" width="6.453125" style="3" customWidth="1"/>
    <col min="6397" max="6399" width="7.6328125" style="3" bestFit="1" customWidth="1"/>
    <col min="6400" max="6400" width="9.90625" style="3" bestFit="1" customWidth="1"/>
    <col min="6401" max="6401" width="14.36328125" style="3" bestFit="1" customWidth="1"/>
    <col min="6402" max="6410" width="7.6328125" style="3" bestFit="1" customWidth="1"/>
    <col min="6411" max="6412" width="9.90625" style="3" bestFit="1" customWidth="1"/>
    <col min="6413" max="6414" width="7.6328125" style="3" bestFit="1" customWidth="1"/>
    <col min="6415" max="6416" width="9.90625" style="3" bestFit="1" customWidth="1"/>
    <col min="6417" max="6418" width="7.6328125" style="3" bestFit="1" customWidth="1"/>
    <col min="6419" max="6424" width="4.36328125" style="3" customWidth="1"/>
    <col min="6425" max="6425" width="20.6328125" style="3" customWidth="1"/>
    <col min="6426" max="6646" width="8.7265625" style="3"/>
    <col min="6647" max="6648" width="4.36328125" style="3" customWidth="1"/>
    <col min="6649" max="6649" width="8" style="3" customWidth="1"/>
    <col min="6650" max="6650" width="9.6328125" style="3" customWidth="1"/>
    <col min="6651" max="6651" width="20.6328125" style="3" customWidth="1"/>
    <col min="6652" max="6652" width="6.453125" style="3" customWidth="1"/>
    <col min="6653" max="6655" width="7.6328125" style="3" bestFit="1" customWidth="1"/>
    <col min="6656" max="6656" width="9.90625" style="3" bestFit="1" customWidth="1"/>
    <col min="6657" max="6657" width="14.36328125" style="3" bestFit="1" customWidth="1"/>
    <col min="6658" max="6666" width="7.6328125" style="3" bestFit="1" customWidth="1"/>
    <col min="6667" max="6668" width="9.90625" style="3" bestFit="1" customWidth="1"/>
    <col min="6669" max="6670" width="7.6328125" style="3" bestFit="1" customWidth="1"/>
    <col min="6671" max="6672" width="9.90625" style="3" bestFit="1" customWidth="1"/>
    <col min="6673" max="6674" width="7.6328125" style="3" bestFit="1" customWidth="1"/>
    <col min="6675" max="6680" width="4.36328125" style="3" customWidth="1"/>
    <col min="6681" max="6681" width="20.6328125" style="3" customWidth="1"/>
    <col min="6682" max="6902" width="8.7265625" style="3"/>
    <col min="6903" max="6904" width="4.36328125" style="3" customWidth="1"/>
    <col min="6905" max="6905" width="8" style="3" customWidth="1"/>
    <col min="6906" max="6906" width="9.6328125" style="3" customWidth="1"/>
    <col min="6907" max="6907" width="20.6328125" style="3" customWidth="1"/>
    <col min="6908" max="6908" width="6.453125" style="3" customWidth="1"/>
    <col min="6909" max="6911" width="7.6328125" style="3" bestFit="1" customWidth="1"/>
    <col min="6912" max="6912" width="9.90625" style="3" bestFit="1" customWidth="1"/>
    <col min="6913" max="6913" width="14.36328125" style="3" bestFit="1" customWidth="1"/>
    <col min="6914" max="6922" width="7.6328125" style="3" bestFit="1" customWidth="1"/>
    <col min="6923" max="6924" width="9.90625" style="3" bestFit="1" customWidth="1"/>
    <col min="6925" max="6926" width="7.6328125" style="3" bestFit="1" customWidth="1"/>
    <col min="6927" max="6928" width="9.90625" style="3" bestFit="1" customWidth="1"/>
    <col min="6929" max="6930" width="7.6328125" style="3" bestFit="1" customWidth="1"/>
    <col min="6931" max="6936" width="4.36328125" style="3" customWidth="1"/>
    <col min="6937" max="6937" width="20.6328125" style="3" customWidth="1"/>
    <col min="6938" max="7158" width="8.7265625" style="3"/>
    <col min="7159" max="7160" width="4.36328125" style="3" customWidth="1"/>
    <col min="7161" max="7161" width="8" style="3" customWidth="1"/>
    <col min="7162" max="7162" width="9.6328125" style="3" customWidth="1"/>
    <col min="7163" max="7163" width="20.6328125" style="3" customWidth="1"/>
    <col min="7164" max="7164" width="6.453125" style="3" customWidth="1"/>
    <col min="7165" max="7167" width="7.6328125" style="3" bestFit="1" customWidth="1"/>
    <col min="7168" max="7168" width="9.90625" style="3" bestFit="1" customWidth="1"/>
    <col min="7169" max="7169" width="14.36328125" style="3" bestFit="1" customWidth="1"/>
    <col min="7170" max="7178" width="7.6328125" style="3" bestFit="1" customWidth="1"/>
    <col min="7179" max="7180" width="9.90625" style="3" bestFit="1" customWidth="1"/>
    <col min="7181" max="7182" width="7.6328125" style="3" bestFit="1" customWidth="1"/>
    <col min="7183" max="7184" width="9.90625" style="3" bestFit="1" customWidth="1"/>
    <col min="7185" max="7186" width="7.6328125" style="3" bestFit="1" customWidth="1"/>
    <col min="7187" max="7192" width="4.36328125" style="3" customWidth="1"/>
    <col min="7193" max="7193" width="20.6328125" style="3" customWidth="1"/>
    <col min="7194" max="7414" width="8.7265625" style="3"/>
    <col min="7415" max="7416" width="4.36328125" style="3" customWidth="1"/>
    <col min="7417" max="7417" width="8" style="3" customWidth="1"/>
    <col min="7418" max="7418" width="9.6328125" style="3" customWidth="1"/>
    <col min="7419" max="7419" width="20.6328125" style="3" customWidth="1"/>
    <col min="7420" max="7420" width="6.453125" style="3" customWidth="1"/>
    <col min="7421" max="7423" width="7.6328125" style="3" bestFit="1" customWidth="1"/>
    <col min="7424" max="7424" width="9.90625" style="3" bestFit="1" customWidth="1"/>
    <col min="7425" max="7425" width="14.36328125" style="3" bestFit="1" customWidth="1"/>
    <col min="7426" max="7434" width="7.6328125" style="3" bestFit="1" customWidth="1"/>
    <col min="7435" max="7436" width="9.90625" style="3" bestFit="1" customWidth="1"/>
    <col min="7437" max="7438" width="7.6328125" style="3" bestFit="1" customWidth="1"/>
    <col min="7439" max="7440" width="9.90625" style="3" bestFit="1" customWidth="1"/>
    <col min="7441" max="7442" width="7.6328125" style="3" bestFit="1" customWidth="1"/>
    <col min="7443" max="7448" width="4.36328125" style="3" customWidth="1"/>
    <col min="7449" max="7449" width="20.6328125" style="3" customWidth="1"/>
    <col min="7450" max="7670" width="8.7265625" style="3"/>
    <col min="7671" max="7672" width="4.36328125" style="3" customWidth="1"/>
    <col min="7673" max="7673" width="8" style="3" customWidth="1"/>
    <col min="7674" max="7674" width="9.6328125" style="3" customWidth="1"/>
    <col min="7675" max="7675" width="20.6328125" style="3" customWidth="1"/>
    <col min="7676" max="7676" width="6.453125" style="3" customWidth="1"/>
    <col min="7677" max="7679" width="7.6328125" style="3" bestFit="1" customWidth="1"/>
    <col min="7680" max="7680" width="9.90625" style="3" bestFit="1" customWidth="1"/>
    <col min="7681" max="7681" width="14.36328125" style="3" bestFit="1" customWidth="1"/>
    <col min="7682" max="7690" width="7.6328125" style="3" bestFit="1" customWidth="1"/>
    <col min="7691" max="7692" width="9.90625" style="3" bestFit="1" customWidth="1"/>
    <col min="7693" max="7694" width="7.6328125" style="3" bestFit="1" customWidth="1"/>
    <col min="7695" max="7696" width="9.90625" style="3" bestFit="1" customWidth="1"/>
    <col min="7697" max="7698" width="7.6328125" style="3" bestFit="1" customWidth="1"/>
    <col min="7699" max="7704" width="4.36328125" style="3" customWidth="1"/>
    <col min="7705" max="7705" width="20.6328125" style="3" customWidth="1"/>
    <col min="7706" max="7926" width="8.7265625" style="3"/>
    <col min="7927" max="7928" width="4.36328125" style="3" customWidth="1"/>
    <col min="7929" max="7929" width="8" style="3" customWidth="1"/>
    <col min="7930" max="7930" width="9.6328125" style="3" customWidth="1"/>
    <col min="7931" max="7931" width="20.6328125" style="3" customWidth="1"/>
    <col min="7932" max="7932" width="6.453125" style="3" customWidth="1"/>
    <col min="7933" max="7935" width="7.6328125" style="3" bestFit="1" customWidth="1"/>
    <col min="7936" max="7936" width="9.90625" style="3" bestFit="1" customWidth="1"/>
    <col min="7937" max="7937" width="14.36328125" style="3" bestFit="1" customWidth="1"/>
    <col min="7938" max="7946" width="7.6328125" style="3" bestFit="1" customWidth="1"/>
    <col min="7947" max="7948" width="9.90625" style="3" bestFit="1" customWidth="1"/>
    <col min="7949" max="7950" width="7.6328125" style="3" bestFit="1" customWidth="1"/>
    <col min="7951" max="7952" width="9.90625" style="3" bestFit="1" customWidth="1"/>
    <col min="7953" max="7954" width="7.6328125" style="3" bestFit="1" customWidth="1"/>
    <col min="7955" max="7960" width="4.36328125" style="3" customWidth="1"/>
    <col min="7961" max="7961" width="20.6328125" style="3" customWidth="1"/>
    <col min="7962" max="8182" width="8.7265625" style="3"/>
    <col min="8183" max="8184" width="4.36328125" style="3" customWidth="1"/>
    <col min="8185" max="8185" width="8" style="3" customWidth="1"/>
    <col min="8186" max="8186" width="9.6328125" style="3" customWidth="1"/>
    <col min="8187" max="8187" width="20.6328125" style="3" customWidth="1"/>
    <col min="8188" max="8188" width="6.453125" style="3" customWidth="1"/>
    <col min="8189" max="8191" width="7.6328125" style="3" bestFit="1" customWidth="1"/>
    <col min="8192" max="8192" width="9.90625" style="3" bestFit="1" customWidth="1"/>
    <col min="8193" max="8193" width="14.36328125" style="3" bestFit="1" customWidth="1"/>
    <col min="8194" max="8202" width="7.6328125" style="3" bestFit="1" customWidth="1"/>
    <col min="8203" max="8204" width="9.90625" style="3" bestFit="1" customWidth="1"/>
    <col min="8205" max="8206" width="7.6328125" style="3" bestFit="1" customWidth="1"/>
    <col min="8207" max="8208" width="9.90625" style="3" bestFit="1" customWidth="1"/>
    <col min="8209" max="8210" width="7.6328125" style="3" bestFit="1" customWidth="1"/>
    <col min="8211" max="8216" width="4.36328125" style="3" customWidth="1"/>
    <col min="8217" max="8217" width="20.6328125" style="3" customWidth="1"/>
    <col min="8218" max="8438" width="8.7265625" style="3"/>
    <col min="8439" max="8440" width="4.36328125" style="3" customWidth="1"/>
    <col min="8441" max="8441" width="8" style="3" customWidth="1"/>
    <col min="8442" max="8442" width="9.6328125" style="3" customWidth="1"/>
    <col min="8443" max="8443" width="20.6328125" style="3" customWidth="1"/>
    <col min="8444" max="8444" width="6.453125" style="3" customWidth="1"/>
    <col min="8445" max="8447" width="7.6328125" style="3" bestFit="1" customWidth="1"/>
    <col min="8448" max="8448" width="9.90625" style="3" bestFit="1" customWidth="1"/>
    <col min="8449" max="8449" width="14.36328125" style="3" bestFit="1" customWidth="1"/>
    <col min="8450" max="8458" width="7.6328125" style="3" bestFit="1" customWidth="1"/>
    <col min="8459" max="8460" width="9.90625" style="3" bestFit="1" customWidth="1"/>
    <col min="8461" max="8462" width="7.6328125" style="3" bestFit="1" customWidth="1"/>
    <col min="8463" max="8464" width="9.90625" style="3" bestFit="1" customWidth="1"/>
    <col min="8465" max="8466" width="7.6328125" style="3" bestFit="1" customWidth="1"/>
    <col min="8467" max="8472" width="4.36328125" style="3" customWidth="1"/>
    <col min="8473" max="8473" width="20.6328125" style="3" customWidth="1"/>
    <col min="8474" max="8694" width="8.7265625" style="3"/>
    <col min="8695" max="8696" width="4.36328125" style="3" customWidth="1"/>
    <col min="8697" max="8697" width="8" style="3" customWidth="1"/>
    <col min="8698" max="8698" width="9.6328125" style="3" customWidth="1"/>
    <col min="8699" max="8699" width="20.6328125" style="3" customWidth="1"/>
    <col min="8700" max="8700" width="6.453125" style="3" customWidth="1"/>
    <col min="8701" max="8703" width="7.6328125" style="3" bestFit="1" customWidth="1"/>
    <col min="8704" max="8704" width="9.90625" style="3" bestFit="1" customWidth="1"/>
    <col min="8705" max="8705" width="14.36328125" style="3" bestFit="1" customWidth="1"/>
    <col min="8706" max="8714" width="7.6328125" style="3" bestFit="1" customWidth="1"/>
    <col min="8715" max="8716" width="9.90625" style="3" bestFit="1" customWidth="1"/>
    <col min="8717" max="8718" width="7.6328125" style="3" bestFit="1" customWidth="1"/>
    <col min="8719" max="8720" width="9.90625" style="3" bestFit="1" customWidth="1"/>
    <col min="8721" max="8722" width="7.6328125" style="3" bestFit="1" customWidth="1"/>
    <col min="8723" max="8728" width="4.36328125" style="3" customWidth="1"/>
    <col min="8729" max="8729" width="20.6328125" style="3" customWidth="1"/>
    <col min="8730" max="8950" width="8.7265625" style="3"/>
    <col min="8951" max="8952" width="4.36328125" style="3" customWidth="1"/>
    <col min="8953" max="8953" width="8" style="3" customWidth="1"/>
    <col min="8954" max="8954" width="9.6328125" style="3" customWidth="1"/>
    <col min="8955" max="8955" width="20.6328125" style="3" customWidth="1"/>
    <col min="8956" max="8956" width="6.453125" style="3" customWidth="1"/>
    <col min="8957" max="8959" width="7.6328125" style="3" bestFit="1" customWidth="1"/>
    <col min="8960" max="8960" width="9.90625" style="3" bestFit="1" customWidth="1"/>
    <col min="8961" max="8961" width="14.36328125" style="3" bestFit="1" customWidth="1"/>
    <col min="8962" max="8970" width="7.6328125" style="3" bestFit="1" customWidth="1"/>
    <col min="8971" max="8972" width="9.90625" style="3" bestFit="1" customWidth="1"/>
    <col min="8973" max="8974" width="7.6328125" style="3" bestFit="1" customWidth="1"/>
    <col min="8975" max="8976" width="9.90625" style="3" bestFit="1" customWidth="1"/>
    <col min="8977" max="8978" width="7.6328125" style="3" bestFit="1" customWidth="1"/>
    <col min="8979" max="8984" width="4.36328125" style="3" customWidth="1"/>
    <col min="8985" max="8985" width="20.6328125" style="3" customWidth="1"/>
    <col min="8986" max="9206" width="8.7265625" style="3"/>
    <col min="9207" max="9208" width="4.36328125" style="3" customWidth="1"/>
    <col min="9209" max="9209" width="8" style="3" customWidth="1"/>
    <col min="9210" max="9210" width="9.6328125" style="3" customWidth="1"/>
    <col min="9211" max="9211" width="20.6328125" style="3" customWidth="1"/>
    <col min="9212" max="9212" width="6.453125" style="3" customWidth="1"/>
    <col min="9213" max="9215" width="7.6328125" style="3" bestFit="1" customWidth="1"/>
    <col min="9216" max="9216" width="9.90625" style="3" bestFit="1" customWidth="1"/>
    <col min="9217" max="9217" width="14.36328125" style="3" bestFit="1" customWidth="1"/>
    <col min="9218" max="9226" width="7.6328125" style="3" bestFit="1" customWidth="1"/>
    <col min="9227" max="9228" width="9.90625" style="3" bestFit="1" customWidth="1"/>
    <col min="9229" max="9230" width="7.6328125" style="3" bestFit="1" customWidth="1"/>
    <col min="9231" max="9232" width="9.90625" style="3" bestFit="1" customWidth="1"/>
    <col min="9233" max="9234" width="7.6328125" style="3" bestFit="1" customWidth="1"/>
    <col min="9235" max="9240" width="4.36328125" style="3" customWidth="1"/>
    <col min="9241" max="9241" width="20.6328125" style="3" customWidth="1"/>
    <col min="9242" max="9462" width="8.7265625" style="3"/>
    <col min="9463" max="9464" width="4.36328125" style="3" customWidth="1"/>
    <col min="9465" max="9465" width="8" style="3" customWidth="1"/>
    <col min="9466" max="9466" width="9.6328125" style="3" customWidth="1"/>
    <col min="9467" max="9467" width="20.6328125" style="3" customWidth="1"/>
    <col min="9468" max="9468" width="6.453125" style="3" customWidth="1"/>
    <col min="9469" max="9471" width="7.6328125" style="3" bestFit="1" customWidth="1"/>
    <col min="9472" max="9472" width="9.90625" style="3" bestFit="1" customWidth="1"/>
    <col min="9473" max="9473" width="14.36328125" style="3" bestFit="1" customWidth="1"/>
    <col min="9474" max="9482" width="7.6328125" style="3" bestFit="1" customWidth="1"/>
    <col min="9483" max="9484" width="9.90625" style="3" bestFit="1" customWidth="1"/>
    <col min="9485" max="9486" width="7.6328125" style="3" bestFit="1" customWidth="1"/>
    <col min="9487" max="9488" width="9.90625" style="3" bestFit="1" customWidth="1"/>
    <col min="9489" max="9490" width="7.6328125" style="3" bestFit="1" customWidth="1"/>
    <col min="9491" max="9496" width="4.36328125" style="3" customWidth="1"/>
    <col min="9497" max="9497" width="20.6328125" style="3" customWidth="1"/>
    <col min="9498" max="9718" width="8.7265625" style="3"/>
    <col min="9719" max="9720" width="4.36328125" style="3" customWidth="1"/>
    <col min="9721" max="9721" width="8" style="3" customWidth="1"/>
    <col min="9722" max="9722" width="9.6328125" style="3" customWidth="1"/>
    <col min="9723" max="9723" width="20.6328125" style="3" customWidth="1"/>
    <col min="9724" max="9724" width="6.453125" style="3" customWidth="1"/>
    <col min="9725" max="9727" width="7.6328125" style="3" bestFit="1" customWidth="1"/>
    <col min="9728" max="9728" width="9.90625" style="3" bestFit="1" customWidth="1"/>
    <col min="9729" max="9729" width="14.36328125" style="3" bestFit="1" customWidth="1"/>
    <col min="9730" max="9738" width="7.6328125" style="3" bestFit="1" customWidth="1"/>
    <col min="9739" max="9740" width="9.90625" style="3" bestFit="1" customWidth="1"/>
    <col min="9741" max="9742" width="7.6328125" style="3" bestFit="1" customWidth="1"/>
    <col min="9743" max="9744" width="9.90625" style="3" bestFit="1" customWidth="1"/>
    <col min="9745" max="9746" width="7.6328125" style="3" bestFit="1" customWidth="1"/>
    <col min="9747" max="9752" width="4.36328125" style="3" customWidth="1"/>
    <col min="9753" max="9753" width="20.6328125" style="3" customWidth="1"/>
    <col min="9754" max="9974" width="8.7265625" style="3"/>
    <col min="9975" max="9976" width="4.36328125" style="3" customWidth="1"/>
    <col min="9977" max="9977" width="8" style="3" customWidth="1"/>
    <col min="9978" max="9978" width="9.6328125" style="3" customWidth="1"/>
    <col min="9979" max="9979" width="20.6328125" style="3" customWidth="1"/>
    <col min="9980" max="9980" width="6.453125" style="3" customWidth="1"/>
    <col min="9981" max="9983" width="7.6328125" style="3" bestFit="1" customWidth="1"/>
    <col min="9984" max="9984" width="9.90625" style="3" bestFit="1" customWidth="1"/>
    <col min="9985" max="9985" width="14.36328125" style="3" bestFit="1" customWidth="1"/>
    <col min="9986" max="9994" width="7.6328125" style="3" bestFit="1" customWidth="1"/>
    <col min="9995" max="9996" width="9.90625" style="3" bestFit="1" customWidth="1"/>
    <col min="9997" max="9998" width="7.6328125" style="3" bestFit="1" customWidth="1"/>
    <col min="9999" max="10000" width="9.90625" style="3" bestFit="1" customWidth="1"/>
    <col min="10001" max="10002" width="7.6328125" style="3" bestFit="1" customWidth="1"/>
    <col min="10003" max="10008" width="4.36328125" style="3" customWidth="1"/>
    <col min="10009" max="10009" width="20.6328125" style="3" customWidth="1"/>
    <col min="10010" max="10230" width="8.7265625" style="3"/>
    <col min="10231" max="10232" width="4.36328125" style="3" customWidth="1"/>
    <col min="10233" max="10233" width="8" style="3" customWidth="1"/>
    <col min="10234" max="10234" width="9.6328125" style="3" customWidth="1"/>
    <col min="10235" max="10235" width="20.6328125" style="3" customWidth="1"/>
    <col min="10236" max="10236" width="6.453125" style="3" customWidth="1"/>
    <col min="10237" max="10239" width="7.6328125" style="3" bestFit="1" customWidth="1"/>
    <col min="10240" max="10240" width="9.90625" style="3" bestFit="1" customWidth="1"/>
    <col min="10241" max="10241" width="14.36328125" style="3" bestFit="1" customWidth="1"/>
    <col min="10242" max="10250" width="7.6328125" style="3" bestFit="1" customWidth="1"/>
    <col min="10251" max="10252" width="9.90625" style="3" bestFit="1" customWidth="1"/>
    <col min="10253" max="10254" width="7.6328125" style="3" bestFit="1" customWidth="1"/>
    <col min="10255" max="10256" width="9.90625" style="3" bestFit="1" customWidth="1"/>
    <col min="10257" max="10258" width="7.6328125" style="3" bestFit="1" customWidth="1"/>
    <col min="10259" max="10264" width="4.36328125" style="3" customWidth="1"/>
    <col min="10265" max="10265" width="20.6328125" style="3" customWidth="1"/>
    <col min="10266" max="10486" width="8.7265625" style="3"/>
    <col min="10487" max="10488" width="4.36328125" style="3" customWidth="1"/>
    <col min="10489" max="10489" width="8" style="3" customWidth="1"/>
    <col min="10490" max="10490" width="9.6328125" style="3" customWidth="1"/>
    <col min="10491" max="10491" width="20.6328125" style="3" customWidth="1"/>
    <col min="10492" max="10492" width="6.453125" style="3" customWidth="1"/>
    <col min="10493" max="10495" width="7.6328125" style="3" bestFit="1" customWidth="1"/>
    <col min="10496" max="10496" width="9.90625" style="3" bestFit="1" customWidth="1"/>
    <col min="10497" max="10497" width="14.36328125" style="3" bestFit="1" customWidth="1"/>
    <col min="10498" max="10506" width="7.6328125" style="3" bestFit="1" customWidth="1"/>
    <col min="10507" max="10508" width="9.90625" style="3" bestFit="1" customWidth="1"/>
    <col min="10509" max="10510" width="7.6328125" style="3" bestFit="1" customWidth="1"/>
    <col min="10511" max="10512" width="9.90625" style="3" bestFit="1" customWidth="1"/>
    <col min="10513" max="10514" width="7.6328125" style="3" bestFit="1" customWidth="1"/>
    <col min="10515" max="10520" width="4.36328125" style="3" customWidth="1"/>
    <col min="10521" max="10521" width="20.6328125" style="3" customWidth="1"/>
    <col min="10522" max="10742" width="8.7265625" style="3"/>
    <col min="10743" max="10744" width="4.36328125" style="3" customWidth="1"/>
    <col min="10745" max="10745" width="8" style="3" customWidth="1"/>
    <col min="10746" max="10746" width="9.6328125" style="3" customWidth="1"/>
    <col min="10747" max="10747" width="20.6328125" style="3" customWidth="1"/>
    <col min="10748" max="10748" width="6.453125" style="3" customWidth="1"/>
    <col min="10749" max="10751" width="7.6328125" style="3" bestFit="1" customWidth="1"/>
    <col min="10752" max="10752" width="9.90625" style="3" bestFit="1" customWidth="1"/>
    <col min="10753" max="10753" width="14.36328125" style="3" bestFit="1" customWidth="1"/>
    <col min="10754" max="10762" width="7.6328125" style="3" bestFit="1" customWidth="1"/>
    <col min="10763" max="10764" width="9.90625" style="3" bestFit="1" customWidth="1"/>
    <col min="10765" max="10766" width="7.6328125" style="3" bestFit="1" customWidth="1"/>
    <col min="10767" max="10768" width="9.90625" style="3" bestFit="1" customWidth="1"/>
    <col min="10769" max="10770" width="7.6328125" style="3" bestFit="1" customWidth="1"/>
    <col min="10771" max="10776" width="4.36328125" style="3" customWidth="1"/>
    <col min="10777" max="10777" width="20.6328125" style="3" customWidth="1"/>
    <col min="10778" max="10998" width="8.7265625" style="3"/>
    <col min="10999" max="11000" width="4.36328125" style="3" customWidth="1"/>
    <col min="11001" max="11001" width="8" style="3" customWidth="1"/>
    <col min="11002" max="11002" width="9.6328125" style="3" customWidth="1"/>
    <col min="11003" max="11003" width="20.6328125" style="3" customWidth="1"/>
    <col min="11004" max="11004" width="6.453125" style="3" customWidth="1"/>
    <col min="11005" max="11007" width="7.6328125" style="3" bestFit="1" customWidth="1"/>
    <col min="11008" max="11008" width="9.90625" style="3" bestFit="1" customWidth="1"/>
    <col min="11009" max="11009" width="14.36328125" style="3" bestFit="1" customWidth="1"/>
    <col min="11010" max="11018" width="7.6328125" style="3" bestFit="1" customWidth="1"/>
    <col min="11019" max="11020" width="9.90625" style="3" bestFit="1" customWidth="1"/>
    <col min="11021" max="11022" width="7.6328125" style="3" bestFit="1" customWidth="1"/>
    <col min="11023" max="11024" width="9.90625" style="3" bestFit="1" customWidth="1"/>
    <col min="11025" max="11026" width="7.6328125" style="3" bestFit="1" customWidth="1"/>
    <col min="11027" max="11032" width="4.36328125" style="3" customWidth="1"/>
    <col min="11033" max="11033" width="20.6328125" style="3" customWidth="1"/>
    <col min="11034" max="11254" width="8.7265625" style="3"/>
    <col min="11255" max="11256" width="4.36328125" style="3" customWidth="1"/>
    <col min="11257" max="11257" width="8" style="3" customWidth="1"/>
    <col min="11258" max="11258" width="9.6328125" style="3" customWidth="1"/>
    <col min="11259" max="11259" width="20.6328125" style="3" customWidth="1"/>
    <col min="11260" max="11260" width="6.453125" style="3" customWidth="1"/>
    <col min="11261" max="11263" width="7.6328125" style="3" bestFit="1" customWidth="1"/>
    <col min="11264" max="11264" width="9.90625" style="3" bestFit="1" customWidth="1"/>
    <col min="11265" max="11265" width="14.36328125" style="3" bestFit="1" customWidth="1"/>
    <col min="11266" max="11274" width="7.6328125" style="3" bestFit="1" customWidth="1"/>
    <col min="11275" max="11276" width="9.90625" style="3" bestFit="1" customWidth="1"/>
    <col min="11277" max="11278" width="7.6328125" style="3" bestFit="1" customWidth="1"/>
    <col min="11279" max="11280" width="9.90625" style="3" bestFit="1" customWidth="1"/>
    <col min="11281" max="11282" width="7.6328125" style="3" bestFit="1" customWidth="1"/>
    <col min="11283" max="11288" width="4.36328125" style="3" customWidth="1"/>
    <col min="11289" max="11289" width="20.6328125" style="3" customWidth="1"/>
    <col min="11290" max="11510" width="8.7265625" style="3"/>
    <col min="11511" max="11512" width="4.36328125" style="3" customWidth="1"/>
    <col min="11513" max="11513" width="8" style="3" customWidth="1"/>
    <col min="11514" max="11514" width="9.6328125" style="3" customWidth="1"/>
    <col min="11515" max="11515" width="20.6328125" style="3" customWidth="1"/>
    <col min="11516" max="11516" width="6.453125" style="3" customWidth="1"/>
    <col min="11517" max="11519" width="7.6328125" style="3" bestFit="1" customWidth="1"/>
    <col min="11520" max="11520" width="9.90625" style="3" bestFit="1" customWidth="1"/>
    <col min="11521" max="11521" width="14.36328125" style="3" bestFit="1" customWidth="1"/>
    <col min="11522" max="11530" width="7.6328125" style="3" bestFit="1" customWidth="1"/>
    <col min="11531" max="11532" width="9.90625" style="3" bestFit="1" customWidth="1"/>
    <col min="11533" max="11534" width="7.6328125" style="3" bestFit="1" customWidth="1"/>
    <col min="11535" max="11536" width="9.90625" style="3" bestFit="1" customWidth="1"/>
    <col min="11537" max="11538" width="7.6328125" style="3" bestFit="1" customWidth="1"/>
    <col min="11539" max="11544" width="4.36328125" style="3" customWidth="1"/>
    <col min="11545" max="11545" width="20.6328125" style="3" customWidth="1"/>
    <col min="11546" max="11766" width="8.7265625" style="3"/>
    <col min="11767" max="11768" width="4.36328125" style="3" customWidth="1"/>
    <col min="11769" max="11769" width="8" style="3" customWidth="1"/>
    <col min="11770" max="11770" width="9.6328125" style="3" customWidth="1"/>
    <col min="11771" max="11771" width="20.6328125" style="3" customWidth="1"/>
    <col min="11772" max="11772" width="6.453125" style="3" customWidth="1"/>
    <col min="11773" max="11775" width="7.6328125" style="3" bestFit="1" customWidth="1"/>
    <col min="11776" max="11776" width="9.90625" style="3" bestFit="1" customWidth="1"/>
    <col min="11777" max="11777" width="14.36328125" style="3" bestFit="1" customWidth="1"/>
    <col min="11778" max="11786" width="7.6328125" style="3" bestFit="1" customWidth="1"/>
    <col min="11787" max="11788" width="9.90625" style="3" bestFit="1" customWidth="1"/>
    <col min="11789" max="11790" width="7.6328125" style="3" bestFit="1" customWidth="1"/>
    <col min="11791" max="11792" width="9.90625" style="3" bestFit="1" customWidth="1"/>
    <col min="11793" max="11794" width="7.6328125" style="3" bestFit="1" customWidth="1"/>
    <col min="11795" max="11800" width="4.36328125" style="3" customWidth="1"/>
    <col min="11801" max="11801" width="20.6328125" style="3" customWidth="1"/>
    <col min="11802" max="12022" width="8.7265625" style="3"/>
    <col min="12023" max="12024" width="4.36328125" style="3" customWidth="1"/>
    <col min="12025" max="12025" width="8" style="3" customWidth="1"/>
    <col min="12026" max="12026" width="9.6328125" style="3" customWidth="1"/>
    <col min="12027" max="12027" width="20.6328125" style="3" customWidth="1"/>
    <col min="12028" max="12028" width="6.453125" style="3" customWidth="1"/>
    <col min="12029" max="12031" width="7.6328125" style="3" bestFit="1" customWidth="1"/>
    <col min="12032" max="12032" width="9.90625" style="3" bestFit="1" customWidth="1"/>
    <col min="12033" max="12033" width="14.36328125" style="3" bestFit="1" customWidth="1"/>
    <col min="12034" max="12042" width="7.6328125" style="3" bestFit="1" customWidth="1"/>
    <col min="12043" max="12044" width="9.90625" style="3" bestFit="1" customWidth="1"/>
    <col min="12045" max="12046" width="7.6328125" style="3" bestFit="1" customWidth="1"/>
    <col min="12047" max="12048" width="9.90625" style="3" bestFit="1" customWidth="1"/>
    <col min="12049" max="12050" width="7.6328125" style="3" bestFit="1" customWidth="1"/>
    <col min="12051" max="12056" width="4.36328125" style="3" customWidth="1"/>
    <col min="12057" max="12057" width="20.6328125" style="3" customWidth="1"/>
    <col min="12058" max="12278" width="8.7265625" style="3"/>
    <col min="12279" max="12280" width="4.36328125" style="3" customWidth="1"/>
    <col min="12281" max="12281" width="8" style="3" customWidth="1"/>
    <col min="12282" max="12282" width="9.6328125" style="3" customWidth="1"/>
    <col min="12283" max="12283" width="20.6328125" style="3" customWidth="1"/>
    <col min="12284" max="12284" width="6.453125" style="3" customWidth="1"/>
    <col min="12285" max="12287" width="7.6328125" style="3" bestFit="1" customWidth="1"/>
    <col min="12288" max="12288" width="9.90625" style="3" bestFit="1" customWidth="1"/>
    <col min="12289" max="12289" width="14.36328125" style="3" bestFit="1" customWidth="1"/>
    <col min="12290" max="12298" width="7.6328125" style="3" bestFit="1" customWidth="1"/>
    <col min="12299" max="12300" width="9.90625" style="3" bestFit="1" customWidth="1"/>
    <col min="12301" max="12302" width="7.6328125" style="3" bestFit="1" customWidth="1"/>
    <col min="12303" max="12304" width="9.90625" style="3" bestFit="1" customWidth="1"/>
    <col min="12305" max="12306" width="7.6328125" style="3" bestFit="1" customWidth="1"/>
    <col min="12307" max="12312" width="4.36328125" style="3" customWidth="1"/>
    <col min="12313" max="12313" width="20.6328125" style="3" customWidth="1"/>
    <col min="12314" max="12534" width="8.7265625" style="3"/>
    <col min="12535" max="12536" width="4.36328125" style="3" customWidth="1"/>
    <col min="12537" max="12537" width="8" style="3" customWidth="1"/>
    <col min="12538" max="12538" width="9.6328125" style="3" customWidth="1"/>
    <col min="12539" max="12539" width="20.6328125" style="3" customWidth="1"/>
    <col min="12540" max="12540" width="6.453125" style="3" customWidth="1"/>
    <col min="12541" max="12543" width="7.6328125" style="3" bestFit="1" customWidth="1"/>
    <col min="12544" max="12544" width="9.90625" style="3" bestFit="1" customWidth="1"/>
    <col min="12545" max="12545" width="14.36328125" style="3" bestFit="1" customWidth="1"/>
    <col min="12546" max="12554" width="7.6328125" style="3" bestFit="1" customWidth="1"/>
    <col min="12555" max="12556" width="9.90625" style="3" bestFit="1" customWidth="1"/>
    <col min="12557" max="12558" width="7.6328125" style="3" bestFit="1" customWidth="1"/>
    <col min="12559" max="12560" width="9.90625" style="3" bestFit="1" customWidth="1"/>
    <col min="12561" max="12562" width="7.6328125" style="3" bestFit="1" customWidth="1"/>
    <col min="12563" max="12568" width="4.36328125" style="3" customWidth="1"/>
    <col min="12569" max="12569" width="20.6328125" style="3" customWidth="1"/>
    <col min="12570" max="12790" width="8.7265625" style="3"/>
    <col min="12791" max="12792" width="4.36328125" style="3" customWidth="1"/>
    <col min="12793" max="12793" width="8" style="3" customWidth="1"/>
    <col min="12794" max="12794" width="9.6328125" style="3" customWidth="1"/>
    <col min="12795" max="12795" width="20.6328125" style="3" customWidth="1"/>
    <col min="12796" max="12796" width="6.453125" style="3" customWidth="1"/>
    <col min="12797" max="12799" width="7.6328125" style="3" bestFit="1" customWidth="1"/>
    <col min="12800" max="12800" width="9.90625" style="3" bestFit="1" customWidth="1"/>
    <col min="12801" max="12801" width="14.36328125" style="3" bestFit="1" customWidth="1"/>
    <col min="12802" max="12810" width="7.6328125" style="3" bestFit="1" customWidth="1"/>
    <col min="12811" max="12812" width="9.90625" style="3" bestFit="1" customWidth="1"/>
    <col min="12813" max="12814" width="7.6328125" style="3" bestFit="1" customWidth="1"/>
    <col min="12815" max="12816" width="9.90625" style="3" bestFit="1" customWidth="1"/>
    <col min="12817" max="12818" width="7.6328125" style="3" bestFit="1" customWidth="1"/>
    <col min="12819" max="12824" width="4.36328125" style="3" customWidth="1"/>
    <col min="12825" max="12825" width="20.6328125" style="3" customWidth="1"/>
    <col min="12826" max="13046" width="8.7265625" style="3"/>
    <col min="13047" max="13048" width="4.36328125" style="3" customWidth="1"/>
    <col min="13049" max="13049" width="8" style="3" customWidth="1"/>
    <col min="13050" max="13050" width="9.6328125" style="3" customWidth="1"/>
    <col min="13051" max="13051" width="20.6328125" style="3" customWidth="1"/>
    <col min="13052" max="13052" width="6.453125" style="3" customWidth="1"/>
    <col min="13053" max="13055" width="7.6328125" style="3" bestFit="1" customWidth="1"/>
    <col min="13056" max="13056" width="9.90625" style="3" bestFit="1" customWidth="1"/>
    <col min="13057" max="13057" width="14.36328125" style="3" bestFit="1" customWidth="1"/>
    <col min="13058" max="13066" width="7.6328125" style="3" bestFit="1" customWidth="1"/>
    <col min="13067" max="13068" width="9.90625" style="3" bestFit="1" customWidth="1"/>
    <col min="13069" max="13070" width="7.6328125" style="3" bestFit="1" customWidth="1"/>
    <col min="13071" max="13072" width="9.90625" style="3" bestFit="1" customWidth="1"/>
    <col min="13073" max="13074" width="7.6328125" style="3" bestFit="1" customWidth="1"/>
    <col min="13075" max="13080" width="4.36328125" style="3" customWidth="1"/>
    <col min="13081" max="13081" width="20.6328125" style="3" customWidth="1"/>
    <col min="13082" max="13302" width="8.7265625" style="3"/>
    <col min="13303" max="13304" width="4.36328125" style="3" customWidth="1"/>
    <col min="13305" max="13305" width="8" style="3" customWidth="1"/>
    <col min="13306" max="13306" width="9.6328125" style="3" customWidth="1"/>
    <col min="13307" max="13307" width="20.6328125" style="3" customWidth="1"/>
    <col min="13308" max="13308" width="6.453125" style="3" customWidth="1"/>
    <col min="13309" max="13311" width="7.6328125" style="3" bestFit="1" customWidth="1"/>
    <col min="13312" max="13312" width="9.90625" style="3" bestFit="1" customWidth="1"/>
    <col min="13313" max="13313" width="14.36328125" style="3" bestFit="1" customWidth="1"/>
    <col min="13314" max="13322" width="7.6328125" style="3" bestFit="1" customWidth="1"/>
    <col min="13323" max="13324" width="9.90625" style="3" bestFit="1" customWidth="1"/>
    <col min="13325" max="13326" width="7.6328125" style="3" bestFit="1" customWidth="1"/>
    <col min="13327" max="13328" width="9.90625" style="3" bestFit="1" customWidth="1"/>
    <col min="13329" max="13330" width="7.6328125" style="3" bestFit="1" customWidth="1"/>
    <col min="13331" max="13336" width="4.36328125" style="3" customWidth="1"/>
    <col min="13337" max="13337" width="20.6328125" style="3" customWidth="1"/>
    <col min="13338" max="13558" width="8.7265625" style="3"/>
    <col min="13559" max="13560" width="4.36328125" style="3" customWidth="1"/>
    <col min="13561" max="13561" width="8" style="3" customWidth="1"/>
    <col min="13562" max="13562" width="9.6328125" style="3" customWidth="1"/>
    <col min="13563" max="13563" width="20.6328125" style="3" customWidth="1"/>
    <col min="13564" max="13564" width="6.453125" style="3" customWidth="1"/>
    <col min="13565" max="13567" width="7.6328125" style="3" bestFit="1" customWidth="1"/>
    <col min="13568" max="13568" width="9.90625" style="3" bestFit="1" customWidth="1"/>
    <col min="13569" max="13569" width="14.36328125" style="3" bestFit="1" customWidth="1"/>
    <col min="13570" max="13578" width="7.6328125" style="3" bestFit="1" customWidth="1"/>
    <col min="13579" max="13580" width="9.90625" style="3" bestFit="1" customWidth="1"/>
    <col min="13581" max="13582" width="7.6328125" style="3" bestFit="1" customWidth="1"/>
    <col min="13583" max="13584" width="9.90625" style="3" bestFit="1" customWidth="1"/>
    <col min="13585" max="13586" width="7.6328125" style="3" bestFit="1" customWidth="1"/>
    <col min="13587" max="13592" width="4.36328125" style="3" customWidth="1"/>
    <col min="13593" max="13593" width="20.6328125" style="3" customWidth="1"/>
    <col min="13594" max="13814" width="8.7265625" style="3"/>
    <col min="13815" max="13816" width="4.36328125" style="3" customWidth="1"/>
    <col min="13817" max="13817" width="8" style="3" customWidth="1"/>
    <col min="13818" max="13818" width="9.6328125" style="3" customWidth="1"/>
    <col min="13819" max="13819" width="20.6328125" style="3" customWidth="1"/>
    <col min="13820" max="13820" width="6.453125" style="3" customWidth="1"/>
    <col min="13821" max="13823" width="7.6328125" style="3" bestFit="1" customWidth="1"/>
    <col min="13824" max="13824" width="9.90625" style="3" bestFit="1" customWidth="1"/>
    <col min="13825" max="13825" width="14.36328125" style="3" bestFit="1" customWidth="1"/>
    <col min="13826" max="13834" width="7.6328125" style="3" bestFit="1" customWidth="1"/>
    <col min="13835" max="13836" width="9.90625" style="3" bestFit="1" customWidth="1"/>
    <col min="13837" max="13838" width="7.6328125" style="3" bestFit="1" customWidth="1"/>
    <col min="13839" max="13840" width="9.90625" style="3" bestFit="1" customWidth="1"/>
    <col min="13841" max="13842" width="7.6328125" style="3" bestFit="1" customWidth="1"/>
    <col min="13843" max="13848" width="4.36328125" style="3" customWidth="1"/>
    <col min="13849" max="13849" width="20.6328125" style="3" customWidth="1"/>
    <col min="13850" max="14070" width="8.7265625" style="3"/>
    <col min="14071" max="14072" width="4.36328125" style="3" customWidth="1"/>
    <col min="14073" max="14073" width="8" style="3" customWidth="1"/>
    <col min="14074" max="14074" width="9.6328125" style="3" customWidth="1"/>
    <col min="14075" max="14075" width="20.6328125" style="3" customWidth="1"/>
    <col min="14076" max="14076" width="6.453125" style="3" customWidth="1"/>
    <col min="14077" max="14079" width="7.6328125" style="3" bestFit="1" customWidth="1"/>
    <col min="14080" max="14080" width="9.90625" style="3" bestFit="1" customWidth="1"/>
    <col min="14081" max="14081" width="14.36328125" style="3" bestFit="1" customWidth="1"/>
    <col min="14082" max="14090" width="7.6328125" style="3" bestFit="1" customWidth="1"/>
    <col min="14091" max="14092" width="9.90625" style="3" bestFit="1" customWidth="1"/>
    <col min="14093" max="14094" width="7.6328125" style="3" bestFit="1" customWidth="1"/>
    <col min="14095" max="14096" width="9.90625" style="3" bestFit="1" customWidth="1"/>
    <col min="14097" max="14098" width="7.6328125" style="3" bestFit="1" customWidth="1"/>
    <col min="14099" max="14104" width="4.36328125" style="3" customWidth="1"/>
    <col min="14105" max="14105" width="20.6328125" style="3" customWidth="1"/>
    <col min="14106" max="14326" width="8.7265625" style="3"/>
    <col min="14327" max="14328" width="4.36328125" style="3" customWidth="1"/>
    <col min="14329" max="14329" width="8" style="3" customWidth="1"/>
    <col min="14330" max="14330" width="9.6328125" style="3" customWidth="1"/>
    <col min="14331" max="14331" width="20.6328125" style="3" customWidth="1"/>
    <col min="14332" max="14332" width="6.453125" style="3" customWidth="1"/>
    <col min="14333" max="14335" width="7.6328125" style="3" bestFit="1" customWidth="1"/>
    <col min="14336" max="14336" width="9.90625" style="3" bestFit="1" customWidth="1"/>
    <col min="14337" max="14337" width="14.36328125" style="3" bestFit="1" customWidth="1"/>
    <col min="14338" max="14346" width="7.6328125" style="3" bestFit="1" customWidth="1"/>
    <col min="14347" max="14348" width="9.90625" style="3" bestFit="1" customWidth="1"/>
    <col min="14349" max="14350" width="7.6328125" style="3" bestFit="1" customWidth="1"/>
    <col min="14351" max="14352" width="9.90625" style="3" bestFit="1" customWidth="1"/>
    <col min="14353" max="14354" width="7.6328125" style="3" bestFit="1" customWidth="1"/>
    <col min="14355" max="14360" width="4.36328125" style="3" customWidth="1"/>
    <col min="14361" max="14361" width="20.6328125" style="3" customWidth="1"/>
    <col min="14362" max="14582" width="8.7265625" style="3"/>
    <col min="14583" max="14584" width="4.36328125" style="3" customWidth="1"/>
    <col min="14585" max="14585" width="8" style="3" customWidth="1"/>
    <col min="14586" max="14586" width="9.6328125" style="3" customWidth="1"/>
    <col min="14587" max="14587" width="20.6328125" style="3" customWidth="1"/>
    <col min="14588" max="14588" width="6.453125" style="3" customWidth="1"/>
    <col min="14589" max="14591" width="7.6328125" style="3" bestFit="1" customWidth="1"/>
    <col min="14592" max="14592" width="9.90625" style="3" bestFit="1" customWidth="1"/>
    <col min="14593" max="14593" width="14.36328125" style="3" bestFit="1" customWidth="1"/>
    <col min="14594" max="14602" width="7.6328125" style="3" bestFit="1" customWidth="1"/>
    <col min="14603" max="14604" width="9.90625" style="3" bestFit="1" customWidth="1"/>
    <col min="14605" max="14606" width="7.6328125" style="3" bestFit="1" customWidth="1"/>
    <col min="14607" max="14608" width="9.90625" style="3" bestFit="1" customWidth="1"/>
    <col min="14609" max="14610" width="7.6328125" style="3" bestFit="1" customWidth="1"/>
    <col min="14611" max="14616" width="4.36328125" style="3" customWidth="1"/>
    <col min="14617" max="14617" width="20.6328125" style="3" customWidth="1"/>
    <col min="14618" max="14838" width="8.7265625" style="3"/>
    <col min="14839" max="14840" width="4.36328125" style="3" customWidth="1"/>
    <col min="14841" max="14841" width="8" style="3" customWidth="1"/>
    <col min="14842" max="14842" width="9.6328125" style="3" customWidth="1"/>
    <col min="14843" max="14843" width="20.6328125" style="3" customWidth="1"/>
    <col min="14844" max="14844" width="6.453125" style="3" customWidth="1"/>
    <col min="14845" max="14847" width="7.6328125" style="3" bestFit="1" customWidth="1"/>
    <col min="14848" max="14848" width="9.90625" style="3" bestFit="1" customWidth="1"/>
    <col min="14849" max="14849" width="14.36328125" style="3" bestFit="1" customWidth="1"/>
    <col min="14850" max="14858" width="7.6328125" style="3" bestFit="1" customWidth="1"/>
    <col min="14859" max="14860" width="9.90625" style="3" bestFit="1" customWidth="1"/>
    <col min="14861" max="14862" width="7.6328125" style="3" bestFit="1" customWidth="1"/>
    <col min="14863" max="14864" width="9.90625" style="3" bestFit="1" customWidth="1"/>
    <col min="14865" max="14866" width="7.6328125" style="3" bestFit="1" customWidth="1"/>
    <col min="14867" max="14872" width="4.36328125" style="3" customWidth="1"/>
    <col min="14873" max="14873" width="20.6328125" style="3" customWidth="1"/>
    <col min="14874" max="15094" width="8.7265625" style="3"/>
    <col min="15095" max="15096" width="4.36328125" style="3" customWidth="1"/>
    <col min="15097" max="15097" width="8" style="3" customWidth="1"/>
    <col min="15098" max="15098" width="9.6328125" style="3" customWidth="1"/>
    <col min="15099" max="15099" width="20.6328125" style="3" customWidth="1"/>
    <col min="15100" max="15100" width="6.453125" style="3" customWidth="1"/>
    <col min="15101" max="15103" width="7.6328125" style="3" bestFit="1" customWidth="1"/>
    <col min="15104" max="15104" width="9.90625" style="3" bestFit="1" customWidth="1"/>
    <col min="15105" max="15105" width="14.36328125" style="3" bestFit="1" customWidth="1"/>
    <col min="15106" max="15114" width="7.6328125" style="3" bestFit="1" customWidth="1"/>
    <col min="15115" max="15116" width="9.90625" style="3" bestFit="1" customWidth="1"/>
    <col min="15117" max="15118" width="7.6328125" style="3" bestFit="1" customWidth="1"/>
    <col min="15119" max="15120" width="9.90625" style="3" bestFit="1" customWidth="1"/>
    <col min="15121" max="15122" width="7.6328125" style="3" bestFit="1" customWidth="1"/>
    <col min="15123" max="15128" width="4.36328125" style="3" customWidth="1"/>
    <col min="15129" max="15129" width="20.6328125" style="3" customWidth="1"/>
    <col min="15130" max="15350" width="8.7265625" style="3"/>
    <col min="15351" max="15352" width="4.36328125" style="3" customWidth="1"/>
    <col min="15353" max="15353" width="8" style="3" customWidth="1"/>
    <col min="15354" max="15354" width="9.6328125" style="3" customWidth="1"/>
    <col min="15355" max="15355" width="20.6328125" style="3" customWidth="1"/>
    <col min="15356" max="15356" width="6.453125" style="3" customWidth="1"/>
    <col min="15357" max="15359" width="7.6328125" style="3" bestFit="1" customWidth="1"/>
    <col min="15360" max="15360" width="9.90625" style="3" bestFit="1" customWidth="1"/>
    <col min="15361" max="15361" width="14.36328125" style="3" bestFit="1" customWidth="1"/>
    <col min="15362" max="15370" width="7.6328125" style="3" bestFit="1" customWidth="1"/>
    <col min="15371" max="15372" width="9.90625" style="3" bestFit="1" customWidth="1"/>
    <col min="15373" max="15374" width="7.6328125" style="3" bestFit="1" customWidth="1"/>
    <col min="15375" max="15376" width="9.90625" style="3" bestFit="1" customWidth="1"/>
    <col min="15377" max="15378" width="7.6328125" style="3" bestFit="1" customWidth="1"/>
    <col min="15379" max="15384" width="4.36328125" style="3" customWidth="1"/>
    <col min="15385" max="15385" width="20.6328125" style="3" customWidth="1"/>
    <col min="15386" max="15606" width="8.7265625" style="3"/>
    <col min="15607" max="15608" width="4.36328125" style="3" customWidth="1"/>
    <col min="15609" max="15609" width="8" style="3" customWidth="1"/>
    <col min="15610" max="15610" width="9.6328125" style="3" customWidth="1"/>
    <col min="15611" max="15611" width="20.6328125" style="3" customWidth="1"/>
    <col min="15612" max="15612" width="6.453125" style="3" customWidth="1"/>
    <col min="15613" max="15615" width="7.6328125" style="3" bestFit="1" customWidth="1"/>
    <col min="15616" max="15616" width="9.90625" style="3" bestFit="1" customWidth="1"/>
    <col min="15617" max="15617" width="14.36328125" style="3" bestFit="1" customWidth="1"/>
    <col min="15618" max="15626" width="7.6328125" style="3" bestFit="1" customWidth="1"/>
    <col min="15627" max="15628" width="9.90625" style="3" bestFit="1" customWidth="1"/>
    <col min="15629" max="15630" width="7.6328125" style="3" bestFit="1" customWidth="1"/>
    <col min="15631" max="15632" width="9.90625" style="3" bestFit="1" customWidth="1"/>
    <col min="15633" max="15634" width="7.6328125" style="3" bestFit="1" customWidth="1"/>
    <col min="15635" max="15640" width="4.36328125" style="3" customWidth="1"/>
    <col min="15641" max="15641" width="20.6328125" style="3" customWidth="1"/>
    <col min="15642" max="15862" width="8.7265625" style="3"/>
    <col min="15863" max="15864" width="4.36328125" style="3" customWidth="1"/>
    <col min="15865" max="15865" width="8" style="3" customWidth="1"/>
    <col min="15866" max="15866" width="9.6328125" style="3" customWidth="1"/>
    <col min="15867" max="15867" width="20.6328125" style="3" customWidth="1"/>
    <col min="15868" max="15868" width="6.453125" style="3" customWidth="1"/>
    <col min="15869" max="15871" width="7.6328125" style="3" bestFit="1" customWidth="1"/>
    <col min="15872" max="15872" width="9.90625" style="3" bestFit="1" customWidth="1"/>
    <col min="15873" max="15873" width="14.36328125" style="3" bestFit="1" customWidth="1"/>
    <col min="15874" max="15882" width="7.6328125" style="3" bestFit="1" customWidth="1"/>
    <col min="15883" max="15884" width="9.90625" style="3" bestFit="1" customWidth="1"/>
    <col min="15885" max="15886" width="7.6328125" style="3" bestFit="1" customWidth="1"/>
    <col min="15887" max="15888" width="9.90625" style="3" bestFit="1" customWidth="1"/>
    <col min="15889" max="15890" width="7.6328125" style="3" bestFit="1" customWidth="1"/>
    <col min="15891" max="15896" width="4.36328125" style="3" customWidth="1"/>
    <col min="15897" max="15897" width="20.6328125" style="3" customWidth="1"/>
    <col min="15898" max="16118" width="8.7265625" style="3"/>
    <col min="16119" max="16120" width="4.36328125" style="3" customWidth="1"/>
    <col min="16121" max="16121" width="8" style="3" customWidth="1"/>
    <col min="16122" max="16122" width="9.6328125" style="3" customWidth="1"/>
    <col min="16123" max="16123" width="20.6328125" style="3" customWidth="1"/>
    <col min="16124" max="16124" width="6.453125" style="3" customWidth="1"/>
    <col min="16125" max="16127" width="7.6328125" style="3" bestFit="1" customWidth="1"/>
    <col min="16128" max="16128" width="9.90625" style="3" bestFit="1" customWidth="1"/>
    <col min="16129" max="16129" width="14.36328125" style="3" bestFit="1" customWidth="1"/>
    <col min="16130" max="16138" width="7.6328125" style="3" bestFit="1" customWidth="1"/>
    <col min="16139" max="16140" width="9.90625" style="3" bestFit="1" customWidth="1"/>
    <col min="16141" max="16142" width="7.6328125" style="3" bestFit="1" customWidth="1"/>
    <col min="16143" max="16144" width="9.90625" style="3" bestFit="1" customWidth="1"/>
    <col min="16145" max="16146" width="7.6328125" style="3" bestFit="1" customWidth="1"/>
    <col min="16147" max="16152" width="4.36328125" style="3" customWidth="1"/>
    <col min="16153" max="16153" width="20.6328125" style="3" customWidth="1"/>
    <col min="16154" max="16384" width="8.7265625" style="3"/>
  </cols>
  <sheetData>
    <row r="1" spans="1:60" s="71" customFormat="1" ht="23.15" customHeight="1">
      <c r="A1" s="209" t="s">
        <v>4986</v>
      </c>
      <c r="D1" s="70"/>
      <c r="G1" s="142"/>
      <c r="I1" s="3"/>
      <c r="J1" s="3"/>
      <c r="K1" s="57"/>
      <c r="L1" s="57"/>
      <c r="M1" s="57"/>
      <c r="N1" s="57"/>
      <c r="T1" s="57"/>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row>
    <row r="2" spans="1:60" ht="5.15" customHeight="1" thickBot="1">
      <c r="C2" s="4"/>
      <c r="D2" s="5"/>
      <c r="E2" s="5"/>
      <c r="F2" s="5"/>
      <c r="G2" s="24"/>
      <c r="H2" s="24"/>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row>
    <row r="3" spans="1:60"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40"/>
      <c r="AQ3" s="140"/>
      <c r="AR3" s="140"/>
      <c r="AS3" s="140"/>
      <c r="AT3" s="140"/>
      <c r="AU3" s="140"/>
      <c r="AV3" s="140"/>
      <c r="AW3" s="140"/>
      <c r="AX3" s="140"/>
      <c r="AY3" s="140"/>
      <c r="AZ3" s="140"/>
      <c r="BA3" s="140"/>
      <c r="BB3" s="141"/>
      <c r="BC3" s="139" t="s">
        <v>837</v>
      </c>
      <c r="BD3" s="140"/>
      <c r="BE3" s="140"/>
      <c r="BF3" s="140"/>
      <c r="BG3" s="140"/>
      <c r="BH3" s="141"/>
    </row>
    <row r="4" spans="1:60"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145" t="s">
        <v>838</v>
      </c>
      <c r="BD4" s="146"/>
      <c r="BE4" s="146"/>
      <c r="BF4" s="146"/>
      <c r="BG4" s="146"/>
      <c r="BH4" s="219"/>
    </row>
    <row r="5" spans="1:60" s="10" customFormat="1" ht="13" customHeight="1">
      <c r="A5" s="27"/>
      <c r="B5" s="28"/>
      <c r="C5" s="27"/>
      <c r="D5" s="28"/>
      <c r="E5" s="29"/>
      <c r="F5" s="241"/>
      <c r="G5" s="26"/>
      <c r="H5" s="26"/>
      <c r="I5" s="13">
        <v>1</v>
      </c>
      <c r="J5" s="14">
        <v>2</v>
      </c>
      <c r="K5" s="14">
        <v>6</v>
      </c>
      <c r="L5" s="14">
        <v>8</v>
      </c>
      <c r="M5" s="14">
        <v>9</v>
      </c>
      <c r="N5" s="14">
        <v>10</v>
      </c>
      <c r="O5" s="14">
        <v>11</v>
      </c>
      <c r="P5" s="14">
        <v>12</v>
      </c>
      <c r="Q5" s="14">
        <v>17</v>
      </c>
      <c r="R5" s="14">
        <v>18</v>
      </c>
      <c r="S5" s="14">
        <v>19</v>
      </c>
      <c r="T5" s="14">
        <v>20</v>
      </c>
      <c r="U5" s="14">
        <v>26</v>
      </c>
      <c r="V5" s="14">
        <v>27</v>
      </c>
      <c r="W5" s="14">
        <v>28</v>
      </c>
      <c r="X5" s="14">
        <v>40</v>
      </c>
      <c r="Y5" s="14">
        <v>41</v>
      </c>
      <c r="Z5" s="14">
        <v>43</v>
      </c>
      <c r="AA5" s="14">
        <v>46</v>
      </c>
      <c r="AB5" s="14">
        <v>55</v>
      </c>
      <c r="AC5" s="14">
        <v>58</v>
      </c>
      <c r="AD5" s="14">
        <v>65</v>
      </c>
      <c r="AE5" s="14">
        <v>69</v>
      </c>
      <c r="AF5" s="14">
        <v>70</v>
      </c>
      <c r="AG5" s="14">
        <v>71</v>
      </c>
      <c r="AH5" s="14">
        <v>72</v>
      </c>
      <c r="AI5" s="14">
        <v>74</v>
      </c>
      <c r="AJ5" s="14">
        <v>75</v>
      </c>
      <c r="AK5" s="14">
        <v>76</v>
      </c>
      <c r="AL5" s="14">
        <v>77</v>
      </c>
      <c r="AM5" s="14">
        <v>78</v>
      </c>
      <c r="AN5" s="14">
        <v>79</v>
      </c>
      <c r="AO5" s="14">
        <v>80</v>
      </c>
      <c r="AP5" s="14">
        <v>81</v>
      </c>
      <c r="AQ5" s="14">
        <v>82</v>
      </c>
      <c r="AR5" s="15">
        <v>83</v>
      </c>
      <c r="AS5" s="14">
        <v>102</v>
      </c>
      <c r="AT5" s="14">
        <v>104</v>
      </c>
      <c r="AU5" s="14">
        <v>105</v>
      </c>
      <c r="AV5" s="14">
        <v>108</v>
      </c>
      <c r="AW5" s="14">
        <v>109</v>
      </c>
      <c r="AX5" s="14">
        <v>111</v>
      </c>
      <c r="AY5" s="14">
        <v>124</v>
      </c>
      <c r="AZ5" s="14">
        <v>125</v>
      </c>
      <c r="BA5" s="14">
        <v>126</v>
      </c>
      <c r="BB5" s="15">
        <v>127</v>
      </c>
      <c r="BC5" s="143">
        <v>300</v>
      </c>
      <c r="BD5" s="144"/>
      <c r="BE5" s="147"/>
      <c r="BF5" s="147"/>
      <c r="BG5" s="147"/>
      <c r="BH5" s="220"/>
    </row>
    <row r="6" spans="1:60"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 Marital Status")</f>
        <v xml:space="preserve"> Marital Status</v>
      </c>
      <c r="K6" s="217" t="str">
        <f>HYPERLINK("#List_of_Classified_Items! $B$57 "," Age")</f>
        <v xml:space="preserve"> Age</v>
      </c>
      <c r="L6" s="217" t="str">
        <f>HYPERLINK("#List_of_Classified_Items! $B$377 "," Education")</f>
        <v xml:space="preserve"> Education</v>
      </c>
      <c r="M6" s="217" t="str">
        <f>HYPERLINK("#List_of_Classified_Items! $B$410 "," Year of Graduation")</f>
        <v xml:space="preserve"> Year of Graduation</v>
      </c>
      <c r="N6" s="217" t="str">
        <f>HYPERLINK("#List_of_Classified_Items! $B$447 ","Period from Graduation to Taking up the ''First Job''")</f>
        <v>Period from Graduation to Taking up the ''First Job''</v>
      </c>
      <c r="O6" s="217" t="str">
        <f>HYPERLINK("#List_of_Classified_Items! $B$459 "," Labour Force Status, Working Mainly or Partly")</f>
        <v xml:space="preserve"> Labour Force Status, Working Mainly or Partly</v>
      </c>
      <c r="P6" s="217" t="str">
        <f>HYPERLINK("#List_of_Classified_Items! $B$476 ","Labour Force Status, Working Mainly or Partly, When Took up the Job")</f>
        <v>Labour Force Status, Working Mainly or Partly, When Took up the Job</v>
      </c>
      <c r="Q6" s="217" t="str">
        <f>HYPERLINK("#List_of_Classified_Items! $B$666 ","Labour Force Status, Working Mainly or Partly, Whether Wishing to Work, Whether Seeking a Job")</f>
        <v>Labour Force Status, Working Mainly or Partly, Whether Wishing to Work, Whether Seeking a Job</v>
      </c>
      <c r="R6" s="217" t="str">
        <f>HYPERLINK("#List_of_Classified_Items! $B$677 ","Labour Force Status, Working Mainly or Partly, Whether Wishing to Work, Whether Seeking a Job, Reason for Wishing to Work")</f>
        <v>Labour Force Status, Working Mainly or Partly, Whether Wishing to Work, Whether Seeking a Job, Reason for Wishing to Work</v>
      </c>
      <c r="S6" s="217" t="str">
        <f>HYPERLINK("#List_of_Classified_Items! $B$704 ","Labour Force Status, Working Mainly or Partly, Status in Employment, Type of Employment, Wish for Work, Whether Wishing to Work, Whether Seeking a Job")</f>
        <v>Labour Force Status, Working Mainly or Partly, Status in Employment, Type of Employment, Wish for Work, Whether Wishing to Work, Whether Seeking a Job</v>
      </c>
      <c r="T6" s="217" t="str">
        <f>HYPERLINK("#List_of_Classified_Items! $B$729 ","Status in Employment, Type of Employment")</f>
        <v>Status in Employment, Type of Employment</v>
      </c>
      <c r="U6" s="217" t="str">
        <f>HYPERLINK("#List_of_Classified_Items! $B$879 ","Industry")</f>
        <v>Industry</v>
      </c>
      <c r="V6" s="217" t="str">
        <f>HYPERLINK("#List_of_Classified_Items! $B$1241 ","Occupation")</f>
        <v>Occupation</v>
      </c>
      <c r="W6" s="217" t="str">
        <f>HYPERLINK("#List_of_Classified_Items! $B$1549 ","Number of Persons Engaged in Enterprise")</f>
        <v>Number of Persons Engaged in Enterprise</v>
      </c>
      <c r="X6" s="217" t="str">
        <f>HYPERLINK("#List_of_Classified_Items! $B$1953 ","Income")</f>
        <v>Income</v>
      </c>
      <c r="Y6" s="217" t="str">
        <f>HYPERLINK("#List_of_Classified_Items! $B$1977 ","When Took up the Job")</f>
        <v>When Took up the Job</v>
      </c>
      <c r="Z6" s="217" t="str">
        <f>HYPERLINK("#List_of_Classified_Items! $B$2027 ","Reason to Work")</f>
        <v>Reason to Work</v>
      </c>
      <c r="AA6" s="217" t="str">
        <f>HYPERLINK("#List_of_Classified_Items! $B$2073 ","Wish for Work")</f>
        <v>Wish for Work</v>
      </c>
      <c r="AB6" s="217" t="str">
        <f>HYPERLINK("#List_of_Classified_Items! $B$2192 ","Whether Wishing to Work, Whether Seeking a Job")</f>
        <v>Whether Wishing to Work, Whether Seeking a Job</v>
      </c>
      <c r="AC6" s="217" t="str">
        <f>HYPERLINK("#List_of_Classified_Items! $B$2234 ","Whether Wishing to Work, Whether Seeking a Job, Reason for Not Seeking a Job, Reason for Not Wishing to Work")</f>
        <v>Whether Wishing to Work, Whether Seeking a Job, Reason for Not Seeking a Job, Reason for Not Wishing to Work</v>
      </c>
      <c r="AD6" s="217" t="str">
        <f>HYPERLINK("#List_of_Classified_Items! $B$2353 ","Duration of Seeking a Job")</f>
        <v>Duration of Seeking a Job</v>
      </c>
      <c r="AE6" s="217" t="str">
        <f>HYPERLINK("#List_of_Classified_Items! $B$2436 ","Change of Labour Force Status within the past Year")</f>
        <v>Change of Labour Force Status within the past Year</v>
      </c>
      <c r="AF6" s="217" t="str">
        <f>HYPERLINK("#List_of_Classified_Items! $B$2448 ","Change of Status in Employment")</f>
        <v>Change of Status in Employment</v>
      </c>
      <c r="AG6" s="217" t="str">
        <f>HYPERLINK("#List_of_Classified_Items! $B$2472 ","Whether Had a Job")</f>
        <v>Whether Had a Job</v>
      </c>
      <c r="AH6" s="217" t="str">
        <f>HYPERLINK("#List_of_Classified_Items! $B$2481 ","Whether Had a Job, When Left the Previous Job")</f>
        <v>Whether Had a Job, When Left the Previous Job</v>
      </c>
      <c r="AI6" s="217" t="str">
        <f>HYPERLINK("#List_of_Classified_Items! $B$2589 ","Whether Had a Job, Reason for Leaving the Previous Job")</f>
        <v>Whether Had a Job, Reason for Leaving the Previous Job</v>
      </c>
      <c r="AJ6" s="217" t="str">
        <f>HYPERLINK("#List_of_Classified_Items! $B$2613 ","When Left the Previous Job")</f>
        <v>When Left the Previous Job</v>
      </c>
      <c r="AK6" s="217" t="str">
        <f>HYPERLINK("#List_of_Classified_Items! $B$2650 ","Duration of Leaving the Previous Job")</f>
        <v>Duration of Leaving the Previous Job</v>
      </c>
      <c r="AL6" s="217" t="str">
        <f>HYPERLINK("#List_of_Classified_Items! $B$2676 ","Reason for Leaving the Previous Job")</f>
        <v>Reason for Leaving the Previous Job</v>
      </c>
      <c r="AM6" s="217" t="str">
        <f>HYPERLINK("#List_of_Classified_Items! $B$2698 ","Whether Had a ''First Job''")</f>
        <v>Whether Had a ''First Job''</v>
      </c>
      <c r="AN6" s="217" t="str">
        <f>HYPERLINK("#List_of_Classified_Items! $B$2707 ","Relationship between Present Job or Previous Job and ''First Job''")</f>
        <v>Relationship between Present Job or Previous Job and ''First Job''</v>
      </c>
      <c r="AO6" s="217" t="str">
        <f>HYPERLINK("#List_of_Classified_Items! $B$2717 ","When Took up the ''First Job''")</f>
        <v>When Took up the ''First Job''</v>
      </c>
      <c r="AP6" s="217" t="str">
        <f>HYPERLINK("#List_of_Classified_Items! $B$2738 ","Age Took up the ''First Job''")</f>
        <v>Age Took up the ''First Job''</v>
      </c>
      <c r="AQ6" s="217" t="str">
        <f>HYPERLINK("#List_of_Classified_Items! $B$2762 ","Status in Employment, Type of Employment (First Job)")</f>
        <v>Status in Employment, Type of Employment (First Job)</v>
      </c>
      <c r="AR6" s="217" t="str">
        <f>HYPERLINK("#List_of_Classified_Items! $B$2785 ","Relationship between Present Job or Previous Job and ''First Job'', Labour Force Status, Status in Employment, Type of Employment (First Job)")</f>
        <v>Relationship between Present Job or Previous Job and ''First Job'', Labour Force Status, Status in Employment, Type of Employment (First Job)</v>
      </c>
      <c r="AS6" s="217" t="str">
        <f>HYPERLINK("#List_of_Classified_Items! $B$3253 ","Type of Income Sources")</f>
        <v>Type of Income Sources</v>
      </c>
      <c r="AT6" s="217" t="str">
        <f>HYPERLINK("#List_of_Classified_Items! $B$3302 ","Status in Employment, Type of Employment (Present Job)")</f>
        <v>Status in Employment, Type of Employment (Present Job)</v>
      </c>
      <c r="AU6" s="217" t="str">
        <f>HYPERLINK("#List_of_Classified_Items! $B$3325 ","Status in Employment, Type of Employment, Whether Starting a Business for Oneself, Number of Persons Engaged in Enterprise (Present Job)")</f>
        <v>Status in Employment, Type of Employment, Whether Starting a Business for Oneself, Number of Persons Engaged in Enterprise (Present Job)</v>
      </c>
      <c r="AV6" s="217" t="str">
        <f>HYPERLINK("#List_of_Classified_Items! $B$3401 ","Whether Starting a Business for Oneself of the Present Job")</f>
        <v>Whether Starting a Business for Oneself of the Present Job</v>
      </c>
      <c r="AW6" s="217" t="str">
        <f>HYPERLINK("#List_of_Classified_Items! $B$3409 ","Industry of the Present Job")</f>
        <v>Industry of the Present Job</v>
      </c>
      <c r="AX6" s="217" t="str">
        <f>HYPERLINK("#List_of_Classified_Items! $B$3463 ","Occupation of the Present Job")</f>
        <v>Occupation of the Present Job</v>
      </c>
      <c r="AY6" s="217" t="str">
        <f>HYPERLINK("#List_of_Classified_Items! $B$3740 ","Status in Employment, Type of Employment (Previous Job)")</f>
        <v>Status in Employment, Type of Employment (Previous Job)</v>
      </c>
      <c r="AZ6" s="217" t="str">
        <f>HYPERLINK("#List_of_Classified_Items! $B$3760 ","Industry of the Previous Job")</f>
        <v>Industry of the Previous Job</v>
      </c>
      <c r="BA6" s="217" t="str">
        <f>HYPERLINK("#List_of_Classified_Items! $B$3787 ","Occupation of the Previous Job")</f>
        <v>Occupation of the Previous Job</v>
      </c>
      <c r="BB6" s="217" t="str">
        <f>HYPERLINK("#List_of_Classified_Items! $B$3806 ","Duration Engaged in Work of the Previous Job")</f>
        <v>Duration Engaged in Work of the Previous Job</v>
      </c>
      <c r="BC6" s="213" t="str">
        <f>HYPERLINK("#List_of_Classified_Items! $B$5222 "," Area Classification")</f>
        <v xml:space="preserve"> Area Classification</v>
      </c>
      <c r="BD6" s="214" t="s">
        <v>846</v>
      </c>
      <c r="BE6" s="215" t="s">
        <v>847</v>
      </c>
      <c r="BF6" s="215" t="s">
        <v>848</v>
      </c>
      <c r="BG6" s="215" t="s">
        <v>849</v>
      </c>
      <c r="BH6" s="221" t="s">
        <v>850</v>
      </c>
    </row>
    <row r="7" spans="1:60" s="7" customFormat="1" ht="48">
      <c r="A7" s="31" t="s">
        <v>243</v>
      </c>
      <c r="B7" s="32"/>
      <c r="C7" s="31" t="s">
        <v>105</v>
      </c>
      <c r="D7" s="32" t="s">
        <v>223</v>
      </c>
      <c r="E7" s="55" t="s">
        <v>106</v>
      </c>
      <c r="F7" s="55" t="s">
        <v>470</v>
      </c>
      <c r="G7" s="33" t="s">
        <v>5017</v>
      </c>
      <c r="H7" s="33" t="s">
        <v>5003</v>
      </c>
      <c r="I7" s="16">
        <v>3</v>
      </c>
      <c r="J7" s="41"/>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v>4</v>
      </c>
      <c r="AO7" s="17">
        <v>15</v>
      </c>
      <c r="AP7" s="17"/>
      <c r="AQ7" s="17">
        <v>17</v>
      </c>
      <c r="AR7" s="51"/>
      <c r="AS7" s="17"/>
      <c r="AT7" s="17"/>
      <c r="AU7" s="17"/>
      <c r="AV7" s="17"/>
      <c r="AW7" s="17"/>
      <c r="AX7" s="17"/>
      <c r="AY7" s="17"/>
      <c r="AZ7" s="17"/>
      <c r="BA7" s="17"/>
      <c r="BB7" s="51"/>
      <c r="BC7" s="86">
        <v>1</v>
      </c>
      <c r="BD7" s="17" t="s">
        <v>88</v>
      </c>
      <c r="BE7" s="51"/>
      <c r="BF7" s="51"/>
      <c r="BG7" s="51"/>
      <c r="BH7" s="222"/>
    </row>
    <row r="8" spans="1:60" s="10" customFormat="1" ht="48">
      <c r="A8" s="104" t="s">
        <v>244</v>
      </c>
      <c r="B8" s="105" t="s">
        <v>6</v>
      </c>
      <c r="C8" s="104" t="s">
        <v>107</v>
      </c>
      <c r="D8" s="105" t="s">
        <v>6</v>
      </c>
      <c r="E8" s="106" t="s">
        <v>108</v>
      </c>
      <c r="F8" s="106" t="s">
        <v>471</v>
      </c>
      <c r="G8" s="107" t="s">
        <v>5018</v>
      </c>
      <c r="H8" s="107" t="s">
        <v>5003</v>
      </c>
      <c r="I8" s="101">
        <v>3</v>
      </c>
      <c r="J8" s="108"/>
      <c r="K8" s="109">
        <v>7</v>
      </c>
      <c r="L8" s="109">
        <v>15</v>
      </c>
      <c r="M8" s="109"/>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v>1</v>
      </c>
      <c r="AN8" s="109">
        <v>4</v>
      </c>
      <c r="AO8" s="109"/>
      <c r="AP8" s="109">
        <v>18</v>
      </c>
      <c r="AQ8" s="109"/>
      <c r="AR8" s="110"/>
      <c r="AS8" s="109"/>
      <c r="AT8" s="109"/>
      <c r="AU8" s="109"/>
      <c r="AV8" s="109"/>
      <c r="AW8" s="109"/>
      <c r="AX8" s="109"/>
      <c r="AY8" s="109"/>
      <c r="AZ8" s="109"/>
      <c r="BA8" s="109"/>
      <c r="BB8" s="110"/>
      <c r="BC8" s="87">
        <v>1</v>
      </c>
      <c r="BD8" s="19" t="s">
        <v>88</v>
      </c>
      <c r="BE8" s="52"/>
      <c r="BF8" s="52"/>
      <c r="BG8" s="52"/>
      <c r="BH8" s="223"/>
    </row>
    <row r="9" spans="1:60" s="10" customFormat="1" ht="48">
      <c r="A9" s="38">
        <v>134</v>
      </c>
      <c r="B9" s="39"/>
      <c r="C9" s="38" t="s">
        <v>109</v>
      </c>
      <c r="D9" s="39"/>
      <c r="E9" s="40" t="s">
        <v>229</v>
      </c>
      <c r="F9" s="40" t="s">
        <v>472</v>
      </c>
      <c r="G9" s="36" t="s">
        <v>5019</v>
      </c>
      <c r="H9" s="36" t="s">
        <v>5003</v>
      </c>
      <c r="I9" s="18">
        <v>3</v>
      </c>
      <c r="J9" s="43"/>
      <c r="K9" s="19" t="s">
        <v>52</v>
      </c>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v>4</v>
      </c>
      <c r="AO9" s="19"/>
      <c r="AP9" s="19"/>
      <c r="AQ9" s="19">
        <v>17</v>
      </c>
      <c r="AR9" s="52"/>
      <c r="AS9" s="19"/>
      <c r="AT9" s="19">
        <v>17</v>
      </c>
      <c r="AU9" s="19"/>
      <c r="AV9" s="19"/>
      <c r="AW9" s="19"/>
      <c r="AX9" s="19"/>
      <c r="AY9" s="19"/>
      <c r="AZ9" s="19"/>
      <c r="BA9" s="19"/>
      <c r="BB9" s="52"/>
      <c r="BC9" s="87">
        <v>1</v>
      </c>
      <c r="BD9" s="19" t="s">
        <v>88</v>
      </c>
      <c r="BE9" s="52"/>
      <c r="BF9" s="52"/>
      <c r="BG9" s="52"/>
      <c r="BH9" s="223"/>
    </row>
    <row r="10" spans="1:60" s="10" customFormat="1" ht="24">
      <c r="A10" s="104" t="s">
        <v>245</v>
      </c>
      <c r="B10" s="35" t="s">
        <v>6</v>
      </c>
      <c r="C10" s="34" t="s">
        <v>110</v>
      </c>
      <c r="D10" s="35" t="s">
        <v>6</v>
      </c>
      <c r="E10" s="37" t="s">
        <v>111</v>
      </c>
      <c r="F10" s="37" t="s">
        <v>473</v>
      </c>
      <c r="G10" s="36" t="s">
        <v>840</v>
      </c>
      <c r="H10" s="36" t="s">
        <v>5003</v>
      </c>
      <c r="I10" s="18">
        <v>3</v>
      </c>
      <c r="J10" s="43"/>
      <c r="K10" s="19"/>
      <c r="L10" s="19"/>
      <c r="M10" s="19"/>
      <c r="N10" s="19"/>
      <c r="O10" s="19"/>
      <c r="P10" s="19">
        <v>79</v>
      </c>
      <c r="Q10" s="19"/>
      <c r="R10" s="19"/>
      <c r="S10" s="19"/>
      <c r="T10" s="19"/>
      <c r="U10" s="19"/>
      <c r="V10" s="19"/>
      <c r="W10" s="19"/>
      <c r="X10" s="19"/>
      <c r="Y10" s="19"/>
      <c r="Z10" s="19"/>
      <c r="AA10" s="19"/>
      <c r="AB10" s="19"/>
      <c r="AC10" s="19"/>
      <c r="AD10" s="19"/>
      <c r="AE10" s="19"/>
      <c r="AF10" s="19"/>
      <c r="AG10" s="19"/>
      <c r="AH10" s="19">
        <v>79</v>
      </c>
      <c r="AI10" s="19"/>
      <c r="AJ10" s="19"/>
      <c r="AK10" s="19"/>
      <c r="AL10" s="19"/>
      <c r="AM10" s="19"/>
      <c r="AN10" s="19"/>
      <c r="AO10" s="19"/>
      <c r="AP10" s="19"/>
      <c r="AQ10" s="19"/>
      <c r="AR10" s="52"/>
      <c r="AS10" s="19"/>
      <c r="AT10" s="19"/>
      <c r="AU10" s="19"/>
      <c r="AV10" s="19"/>
      <c r="AW10" s="19"/>
      <c r="AX10" s="19"/>
      <c r="AY10" s="19"/>
      <c r="AZ10" s="19"/>
      <c r="BA10" s="19"/>
      <c r="BB10" s="52"/>
      <c r="BC10" s="87">
        <v>1</v>
      </c>
      <c r="BD10" s="19" t="s">
        <v>88</v>
      </c>
      <c r="BE10" s="52"/>
      <c r="BF10" s="52"/>
      <c r="BG10" s="52"/>
      <c r="BH10" s="223"/>
    </row>
    <row r="11" spans="1:60" s="7" customFormat="1" ht="84">
      <c r="A11" s="104" t="s">
        <v>246</v>
      </c>
      <c r="B11" s="35" t="s">
        <v>6</v>
      </c>
      <c r="C11" s="34" t="s">
        <v>112</v>
      </c>
      <c r="D11" s="35" t="s">
        <v>6</v>
      </c>
      <c r="E11" s="37" t="s">
        <v>113</v>
      </c>
      <c r="F11" s="37" t="s">
        <v>474</v>
      </c>
      <c r="G11" s="36" t="s">
        <v>5021</v>
      </c>
      <c r="H11" s="36" t="s">
        <v>5003</v>
      </c>
      <c r="I11" s="18">
        <v>3</v>
      </c>
      <c r="J11" s="43"/>
      <c r="K11" s="19">
        <v>16</v>
      </c>
      <c r="L11" s="19"/>
      <c r="M11" s="19"/>
      <c r="N11" s="19"/>
      <c r="O11" s="19">
        <v>11</v>
      </c>
      <c r="P11" s="19"/>
      <c r="Q11" s="19"/>
      <c r="R11" s="19"/>
      <c r="S11" s="19"/>
      <c r="T11" s="19"/>
      <c r="U11" s="19"/>
      <c r="V11" s="19"/>
      <c r="W11" s="19"/>
      <c r="X11" s="19"/>
      <c r="Y11" s="19"/>
      <c r="Z11" s="19"/>
      <c r="AA11" s="19"/>
      <c r="AB11" s="19"/>
      <c r="AC11" s="19"/>
      <c r="AD11" s="19"/>
      <c r="AE11" s="19"/>
      <c r="AF11" s="19"/>
      <c r="AG11" s="19"/>
      <c r="AH11" s="19"/>
      <c r="AI11" s="19"/>
      <c r="AJ11" s="19">
        <v>7</v>
      </c>
      <c r="AK11" s="19"/>
      <c r="AL11" s="19">
        <v>16</v>
      </c>
      <c r="AM11" s="19"/>
      <c r="AN11" s="19"/>
      <c r="AO11" s="19"/>
      <c r="AP11" s="19"/>
      <c r="AQ11" s="19"/>
      <c r="AR11" s="52"/>
      <c r="AS11" s="19"/>
      <c r="AT11" s="19"/>
      <c r="AU11" s="19"/>
      <c r="AV11" s="19"/>
      <c r="AW11" s="19"/>
      <c r="AX11" s="19"/>
      <c r="AY11" s="19">
        <v>4</v>
      </c>
      <c r="AZ11" s="19"/>
      <c r="BA11" s="19"/>
      <c r="BB11" s="52"/>
      <c r="BC11" s="87">
        <v>1</v>
      </c>
      <c r="BD11" s="19" t="s">
        <v>88</v>
      </c>
      <c r="BE11" s="52"/>
      <c r="BF11" s="52"/>
      <c r="BG11" s="52"/>
      <c r="BH11" s="223"/>
    </row>
    <row r="12" spans="1:60" s="7" customFormat="1" ht="84">
      <c r="A12" s="104" t="s">
        <v>247</v>
      </c>
      <c r="B12" s="35" t="s">
        <v>6</v>
      </c>
      <c r="C12" s="34" t="s">
        <v>114</v>
      </c>
      <c r="D12" s="35" t="s">
        <v>6</v>
      </c>
      <c r="E12" s="37" t="s">
        <v>115</v>
      </c>
      <c r="F12" s="37" t="s">
        <v>475</v>
      </c>
      <c r="G12" s="36" t="s">
        <v>5021</v>
      </c>
      <c r="H12" s="36" t="s">
        <v>5003</v>
      </c>
      <c r="I12" s="18">
        <v>3</v>
      </c>
      <c r="J12" s="43" t="s">
        <v>210</v>
      </c>
      <c r="K12" s="19"/>
      <c r="L12" s="19"/>
      <c r="M12" s="19"/>
      <c r="N12" s="19"/>
      <c r="O12" s="19"/>
      <c r="P12" s="19"/>
      <c r="Q12" s="19">
        <v>5</v>
      </c>
      <c r="R12" s="19"/>
      <c r="S12" s="19"/>
      <c r="T12" s="19"/>
      <c r="U12" s="19"/>
      <c r="V12" s="19"/>
      <c r="W12" s="19"/>
      <c r="X12" s="19"/>
      <c r="Y12" s="19"/>
      <c r="Z12" s="19"/>
      <c r="AA12" s="19"/>
      <c r="AB12" s="19"/>
      <c r="AC12" s="19"/>
      <c r="AD12" s="19"/>
      <c r="AE12" s="19"/>
      <c r="AF12" s="19"/>
      <c r="AG12" s="19"/>
      <c r="AH12" s="19"/>
      <c r="AI12" s="19"/>
      <c r="AJ12" s="19">
        <v>7</v>
      </c>
      <c r="AK12" s="19"/>
      <c r="AL12" s="19">
        <v>16</v>
      </c>
      <c r="AM12" s="19"/>
      <c r="AN12" s="19"/>
      <c r="AO12" s="19"/>
      <c r="AP12" s="19"/>
      <c r="AQ12" s="19"/>
      <c r="AR12" s="52"/>
      <c r="AS12" s="19"/>
      <c r="AT12" s="19"/>
      <c r="AU12" s="19"/>
      <c r="AV12" s="19"/>
      <c r="AW12" s="19"/>
      <c r="AX12" s="19"/>
      <c r="AY12" s="19">
        <v>14</v>
      </c>
      <c r="AZ12" s="19"/>
      <c r="BA12" s="19"/>
      <c r="BB12" s="52"/>
      <c r="BC12" s="87">
        <v>1</v>
      </c>
      <c r="BD12" s="19" t="s">
        <v>88</v>
      </c>
      <c r="BE12" s="52"/>
      <c r="BF12" s="52"/>
      <c r="BG12" s="52"/>
      <c r="BH12" s="223"/>
    </row>
    <row r="13" spans="1:60" s="7" customFormat="1" ht="84">
      <c r="A13" s="38">
        <v>138</v>
      </c>
      <c r="B13" s="35" t="s">
        <v>6</v>
      </c>
      <c r="C13" s="34" t="s">
        <v>116</v>
      </c>
      <c r="D13" s="35" t="s">
        <v>6</v>
      </c>
      <c r="E13" s="37" t="s">
        <v>105</v>
      </c>
      <c r="F13" s="37" t="s">
        <v>476</v>
      </c>
      <c r="G13" s="36" t="s">
        <v>5020</v>
      </c>
      <c r="H13" s="36" t="s">
        <v>5003</v>
      </c>
      <c r="I13" s="18">
        <v>3</v>
      </c>
      <c r="J13" s="43" t="s">
        <v>210</v>
      </c>
      <c r="K13" s="19">
        <v>36</v>
      </c>
      <c r="L13" s="19"/>
      <c r="M13" s="19"/>
      <c r="N13" s="19"/>
      <c r="O13" s="19"/>
      <c r="P13" s="19"/>
      <c r="Q13" s="19">
        <v>5</v>
      </c>
      <c r="R13" s="19"/>
      <c r="S13" s="19"/>
      <c r="T13" s="19"/>
      <c r="U13" s="19"/>
      <c r="V13" s="19"/>
      <c r="W13" s="19"/>
      <c r="X13" s="19"/>
      <c r="Y13" s="19"/>
      <c r="Z13" s="19"/>
      <c r="AA13" s="19"/>
      <c r="AB13" s="19"/>
      <c r="AC13" s="19"/>
      <c r="AD13" s="19"/>
      <c r="AE13" s="19"/>
      <c r="AF13" s="19"/>
      <c r="AG13" s="19"/>
      <c r="AH13" s="19"/>
      <c r="AI13" s="19"/>
      <c r="AJ13" s="19">
        <v>7</v>
      </c>
      <c r="AK13" s="19"/>
      <c r="AL13" s="19">
        <v>16</v>
      </c>
      <c r="AM13" s="19"/>
      <c r="AN13" s="19"/>
      <c r="AO13" s="19"/>
      <c r="AP13" s="19"/>
      <c r="AQ13" s="19"/>
      <c r="AR13" s="52"/>
      <c r="AS13" s="19"/>
      <c r="AT13" s="19"/>
      <c r="AU13" s="19"/>
      <c r="AV13" s="19"/>
      <c r="AW13" s="19"/>
      <c r="AX13" s="19"/>
      <c r="AY13" s="19"/>
      <c r="AZ13" s="19">
        <v>21</v>
      </c>
      <c r="BA13" s="19"/>
      <c r="BB13" s="52"/>
      <c r="BC13" s="87">
        <v>1</v>
      </c>
      <c r="BD13" s="19" t="s">
        <v>88</v>
      </c>
      <c r="BE13" s="52"/>
      <c r="BF13" s="52"/>
      <c r="BG13" s="52"/>
      <c r="BH13" s="223"/>
    </row>
    <row r="14" spans="1:60" s="7" customFormat="1" ht="84">
      <c r="A14" s="104" t="s">
        <v>248</v>
      </c>
      <c r="B14" s="35" t="s">
        <v>6</v>
      </c>
      <c r="C14" s="34" t="s">
        <v>117</v>
      </c>
      <c r="D14" s="35" t="s">
        <v>6</v>
      </c>
      <c r="E14" s="37" t="s">
        <v>107</v>
      </c>
      <c r="F14" s="37" t="s">
        <v>477</v>
      </c>
      <c r="G14" s="36" t="s">
        <v>5020</v>
      </c>
      <c r="H14" s="36" t="s">
        <v>5003</v>
      </c>
      <c r="I14" s="18">
        <v>3</v>
      </c>
      <c r="J14" s="43" t="s">
        <v>210</v>
      </c>
      <c r="K14" s="19">
        <v>36</v>
      </c>
      <c r="L14" s="19"/>
      <c r="M14" s="19"/>
      <c r="N14" s="19"/>
      <c r="O14" s="19"/>
      <c r="P14" s="19"/>
      <c r="Q14" s="19">
        <v>5</v>
      </c>
      <c r="R14" s="19"/>
      <c r="S14" s="19"/>
      <c r="T14" s="19"/>
      <c r="U14" s="19"/>
      <c r="V14" s="19"/>
      <c r="W14" s="19"/>
      <c r="X14" s="19"/>
      <c r="Y14" s="19"/>
      <c r="Z14" s="19"/>
      <c r="AA14" s="19"/>
      <c r="AB14" s="19"/>
      <c r="AC14" s="19"/>
      <c r="AD14" s="19"/>
      <c r="AE14" s="19"/>
      <c r="AF14" s="19"/>
      <c r="AG14" s="19"/>
      <c r="AH14" s="19"/>
      <c r="AI14" s="19"/>
      <c r="AJ14" s="19">
        <v>7</v>
      </c>
      <c r="AK14" s="19"/>
      <c r="AL14" s="19">
        <v>16</v>
      </c>
      <c r="AM14" s="19"/>
      <c r="AN14" s="19"/>
      <c r="AO14" s="19"/>
      <c r="AP14" s="19"/>
      <c r="AQ14" s="19"/>
      <c r="AR14" s="52"/>
      <c r="AS14" s="19"/>
      <c r="AT14" s="19"/>
      <c r="AU14" s="19"/>
      <c r="AV14" s="19"/>
      <c r="AW14" s="19"/>
      <c r="AX14" s="19"/>
      <c r="AY14" s="19"/>
      <c r="AZ14" s="19"/>
      <c r="BA14" s="19">
        <v>13</v>
      </c>
      <c r="BB14" s="52"/>
      <c r="BC14" s="87">
        <v>1</v>
      </c>
      <c r="BD14" s="19" t="s">
        <v>88</v>
      </c>
      <c r="BE14" s="52"/>
      <c r="BF14" s="52"/>
      <c r="BG14" s="52"/>
      <c r="BH14" s="223"/>
    </row>
    <row r="15" spans="1:60" s="7" customFormat="1" ht="84">
      <c r="A15" s="38">
        <v>140</v>
      </c>
      <c r="B15" s="35" t="s">
        <v>6</v>
      </c>
      <c r="C15" s="34" t="s">
        <v>118</v>
      </c>
      <c r="D15" s="35" t="s">
        <v>6</v>
      </c>
      <c r="E15" s="37" t="s">
        <v>109</v>
      </c>
      <c r="F15" s="37" t="s">
        <v>478</v>
      </c>
      <c r="G15" s="36" t="s">
        <v>5023</v>
      </c>
      <c r="H15" s="36" t="s">
        <v>5003</v>
      </c>
      <c r="I15" s="18">
        <v>3</v>
      </c>
      <c r="J15" s="43"/>
      <c r="K15" s="19">
        <v>7</v>
      </c>
      <c r="L15" s="19"/>
      <c r="M15" s="19"/>
      <c r="N15" s="19"/>
      <c r="O15" s="19">
        <v>3</v>
      </c>
      <c r="P15" s="19"/>
      <c r="Q15" s="19"/>
      <c r="R15" s="19"/>
      <c r="S15" s="19"/>
      <c r="T15" s="19"/>
      <c r="U15" s="19"/>
      <c r="V15" s="19"/>
      <c r="W15" s="19"/>
      <c r="X15" s="19"/>
      <c r="Y15" s="19"/>
      <c r="Z15" s="19"/>
      <c r="AA15" s="19"/>
      <c r="AB15" s="19"/>
      <c r="AC15" s="19"/>
      <c r="AD15" s="19"/>
      <c r="AE15" s="19"/>
      <c r="AF15" s="19"/>
      <c r="AG15" s="19"/>
      <c r="AH15" s="19"/>
      <c r="AI15" s="19"/>
      <c r="AJ15" s="19">
        <v>15</v>
      </c>
      <c r="AK15" s="19"/>
      <c r="AL15" s="19"/>
      <c r="AM15" s="19"/>
      <c r="AN15" s="19"/>
      <c r="AO15" s="19"/>
      <c r="AP15" s="19"/>
      <c r="AQ15" s="19"/>
      <c r="AR15" s="52"/>
      <c r="AS15" s="19"/>
      <c r="AT15" s="19"/>
      <c r="AU15" s="19"/>
      <c r="AV15" s="19"/>
      <c r="AW15" s="19"/>
      <c r="AX15" s="19"/>
      <c r="AY15" s="19"/>
      <c r="AZ15" s="19">
        <v>21</v>
      </c>
      <c r="BA15" s="19"/>
      <c r="BB15" s="52"/>
      <c r="BC15" s="87">
        <v>1</v>
      </c>
      <c r="BD15" s="19" t="s">
        <v>88</v>
      </c>
      <c r="BE15" s="52"/>
      <c r="BF15" s="52"/>
      <c r="BG15" s="52"/>
      <c r="BH15" s="223"/>
    </row>
    <row r="16" spans="1:60" s="10" customFormat="1" ht="84">
      <c r="A16" s="104" t="s">
        <v>249</v>
      </c>
      <c r="B16" s="35" t="s">
        <v>6</v>
      </c>
      <c r="C16" s="34" t="s">
        <v>119</v>
      </c>
      <c r="D16" s="35" t="s">
        <v>6</v>
      </c>
      <c r="E16" s="37" t="s">
        <v>110</v>
      </c>
      <c r="F16" s="37" t="s">
        <v>479</v>
      </c>
      <c r="G16" s="36" t="s">
        <v>5022</v>
      </c>
      <c r="H16" s="36" t="s">
        <v>5003</v>
      </c>
      <c r="I16" s="18">
        <v>3</v>
      </c>
      <c r="J16" s="43"/>
      <c r="K16" s="19">
        <v>7</v>
      </c>
      <c r="L16" s="19"/>
      <c r="M16" s="19"/>
      <c r="N16" s="19"/>
      <c r="O16" s="19">
        <v>3</v>
      </c>
      <c r="P16" s="19"/>
      <c r="Q16" s="19"/>
      <c r="R16" s="19"/>
      <c r="S16" s="19"/>
      <c r="T16" s="19"/>
      <c r="U16" s="19"/>
      <c r="V16" s="19"/>
      <c r="W16" s="19"/>
      <c r="X16" s="19"/>
      <c r="Y16" s="19"/>
      <c r="Z16" s="19"/>
      <c r="AA16" s="19"/>
      <c r="AB16" s="19"/>
      <c r="AC16" s="19"/>
      <c r="AD16" s="19"/>
      <c r="AE16" s="19"/>
      <c r="AF16" s="19"/>
      <c r="AG16" s="19"/>
      <c r="AH16" s="19"/>
      <c r="AI16" s="19"/>
      <c r="AJ16" s="19">
        <v>15</v>
      </c>
      <c r="AK16" s="19"/>
      <c r="AL16" s="19"/>
      <c r="AM16" s="19"/>
      <c r="AN16" s="19"/>
      <c r="AO16" s="19"/>
      <c r="AP16" s="19"/>
      <c r="AQ16" s="19"/>
      <c r="AR16" s="52"/>
      <c r="AS16" s="19"/>
      <c r="AT16" s="19"/>
      <c r="AU16" s="19"/>
      <c r="AV16" s="19"/>
      <c r="AW16" s="19"/>
      <c r="AX16" s="19"/>
      <c r="AY16" s="19"/>
      <c r="AZ16" s="19"/>
      <c r="BA16" s="19">
        <v>13</v>
      </c>
      <c r="BB16" s="52"/>
      <c r="BC16" s="87">
        <v>1</v>
      </c>
      <c r="BD16" s="19" t="s">
        <v>88</v>
      </c>
      <c r="BE16" s="52"/>
      <c r="BF16" s="52"/>
      <c r="BG16" s="52"/>
      <c r="BH16" s="223"/>
    </row>
    <row r="17" spans="1:60" s="10" customFormat="1" ht="84">
      <c r="A17" s="38">
        <v>142</v>
      </c>
      <c r="B17" s="35" t="s">
        <v>6</v>
      </c>
      <c r="C17" s="34" t="s">
        <v>120</v>
      </c>
      <c r="D17" s="35" t="s">
        <v>6</v>
      </c>
      <c r="E17" s="37" t="s">
        <v>112</v>
      </c>
      <c r="F17" s="37" t="s">
        <v>480</v>
      </c>
      <c r="G17" s="36" t="s">
        <v>5022</v>
      </c>
      <c r="H17" s="36" t="s">
        <v>5003</v>
      </c>
      <c r="I17" s="18">
        <v>3</v>
      </c>
      <c r="J17" s="43"/>
      <c r="K17" s="19">
        <v>7</v>
      </c>
      <c r="L17" s="19"/>
      <c r="M17" s="19"/>
      <c r="N17" s="19"/>
      <c r="O17" s="19">
        <v>3</v>
      </c>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52"/>
      <c r="AS17" s="19"/>
      <c r="AT17" s="19"/>
      <c r="AU17" s="19"/>
      <c r="AV17" s="19"/>
      <c r="AW17" s="19"/>
      <c r="AX17" s="19"/>
      <c r="AY17" s="19">
        <v>14</v>
      </c>
      <c r="AZ17" s="19">
        <v>21</v>
      </c>
      <c r="BA17" s="19"/>
      <c r="BB17" s="52"/>
      <c r="BC17" s="87">
        <v>1</v>
      </c>
      <c r="BD17" s="19" t="s">
        <v>88</v>
      </c>
      <c r="BE17" s="52"/>
      <c r="BF17" s="52"/>
      <c r="BG17" s="52"/>
      <c r="BH17" s="223"/>
    </row>
    <row r="18" spans="1:60" s="10" customFormat="1" ht="84">
      <c r="A18" s="104" t="s">
        <v>250</v>
      </c>
      <c r="B18" s="35" t="s">
        <v>6</v>
      </c>
      <c r="C18" s="34" t="s">
        <v>121</v>
      </c>
      <c r="D18" s="35" t="s">
        <v>6</v>
      </c>
      <c r="E18" s="37" t="s">
        <v>114</v>
      </c>
      <c r="F18" s="37" t="s">
        <v>481</v>
      </c>
      <c r="G18" s="36" t="s">
        <v>5022</v>
      </c>
      <c r="H18" s="36" t="s">
        <v>5003</v>
      </c>
      <c r="I18" s="18">
        <v>3</v>
      </c>
      <c r="J18" s="43"/>
      <c r="K18" s="19">
        <v>7</v>
      </c>
      <c r="L18" s="19"/>
      <c r="M18" s="19"/>
      <c r="N18" s="19"/>
      <c r="O18" s="19">
        <v>3</v>
      </c>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52"/>
      <c r="AS18" s="19"/>
      <c r="AT18" s="19"/>
      <c r="AU18" s="19"/>
      <c r="AV18" s="19"/>
      <c r="AW18" s="19"/>
      <c r="AX18" s="19"/>
      <c r="AY18" s="19">
        <v>14</v>
      </c>
      <c r="AZ18" s="19"/>
      <c r="BA18" s="19">
        <v>13</v>
      </c>
      <c r="BB18" s="52"/>
      <c r="BC18" s="87">
        <v>1</v>
      </c>
      <c r="BD18" s="19" t="s">
        <v>88</v>
      </c>
      <c r="BE18" s="52"/>
      <c r="BF18" s="52"/>
      <c r="BG18" s="52"/>
      <c r="BH18" s="223"/>
    </row>
    <row r="19" spans="1:60" s="10" customFormat="1" ht="84">
      <c r="A19" s="38">
        <v>144</v>
      </c>
      <c r="B19" s="39"/>
      <c r="C19" s="38">
        <v>139</v>
      </c>
      <c r="D19" s="39" t="s">
        <v>6</v>
      </c>
      <c r="E19" s="40" t="s">
        <v>116</v>
      </c>
      <c r="F19" s="40" t="s">
        <v>482</v>
      </c>
      <c r="G19" s="36" t="s">
        <v>5023</v>
      </c>
      <c r="H19" s="36" t="s">
        <v>5003</v>
      </c>
      <c r="I19" s="18">
        <v>3</v>
      </c>
      <c r="J19" s="43"/>
      <c r="K19" s="19"/>
      <c r="L19" s="19"/>
      <c r="M19" s="19"/>
      <c r="N19" s="19"/>
      <c r="O19" s="19">
        <v>3</v>
      </c>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52"/>
      <c r="AS19" s="19">
        <v>24</v>
      </c>
      <c r="AT19" s="19"/>
      <c r="AU19" s="19"/>
      <c r="AV19" s="19"/>
      <c r="AW19" s="19"/>
      <c r="AX19" s="19"/>
      <c r="AY19" s="19">
        <v>11</v>
      </c>
      <c r="AZ19" s="19"/>
      <c r="BA19" s="19"/>
      <c r="BB19" s="52">
        <v>12</v>
      </c>
      <c r="BC19" s="87">
        <v>1</v>
      </c>
      <c r="BD19" s="19" t="s">
        <v>88</v>
      </c>
      <c r="BE19" s="52"/>
      <c r="BF19" s="52"/>
      <c r="BG19" s="52"/>
      <c r="BH19" s="223"/>
    </row>
    <row r="20" spans="1:60" s="10" customFormat="1" ht="84">
      <c r="A20" s="104" t="s">
        <v>251</v>
      </c>
      <c r="B20" s="39" t="s">
        <v>6</v>
      </c>
      <c r="C20" s="38">
        <v>140</v>
      </c>
      <c r="D20" s="39" t="s">
        <v>6</v>
      </c>
      <c r="E20" s="40" t="s">
        <v>117</v>
      </c>
      <c r="F20" s="40" t="s">
        <v>483</v>
      </c>
      <c r="G20" s="36" t="s">
        <v>5020</v>
      </c>
      <c r="H20" s="36" t="s">
        <v>5003</v>
      </c>
      <c r="I20" s="18">
        <v>3</v>
      </c>
      <c r="J20" s="43"/>
      <c r="K20" s="19"/>
      <c r="L20" s="19"/>
      <c r="M20" s="19"/>
      <c r="N20" s="19"/>
      <c r="O20" s="19"/>
      <c r="P20" s="19"/>
      <c r="Q20" s="19"/>
      <c r="R20" s="19">
        <v>21</v>
      </c>
      <c r="S20" s="19"/>
      <c r="T20" s="19"/>
      <c r="U20" s="19"/>
      <c r="V20" s="19"/>
      <c r="W20" s="19"/>
      <c r="X20" s="19"/>
      <c r="Y20" s="19"/>
      <c r="Z20" s="19"/>
      <c r="AA20" s="19"/>
      <c r="AB20" s="19"/>
      <c r="AC20" s="19"/>
      <c r="AD20" s="19"/>
      <c r="AE20" s="19"/>
      <c r="AF20" s="19"/>
      <c r="AG20" s="19"/>
      <c r="AH20" s="19"/>
      <c r="AI20" s="19"/>
      <c r="AJ20" s="19">
        <v>6</v>
      </c>
      <c r="AK20" s="19"/>
      <c r="AL20" s="19">
        <v>16</v>
      </c>
      <c r="AM20" s="19"/>
      <c r="AN20" s="19"/>
      <c r="AO20" s="19"/>
      <c r="AP20" s="19"/>
      <c r="AQ20" s="19"/>
      <c r="AR20" s="52"/>
      <c r="AS20" s="19"/>
      <c r="AT20" s="19"/>
      <c r="AU20" s="19"/>
      <c r="AV20" s="19"/>
      <c r="AW20" s="19"/>
      <c r="AX20" s="19"/>
      <c r="AY20" s="19"/>
      <c r="AZ20" s="19"/>
      <c r="BA20" s="19"/>
      <c r="BB20" s="52"/>
      <c r="BC20" s="87">
        <v>1</v>
      </c>
      <c r="BD20" s="19" t="s">
        <v>88</v>
      </c>
      <c r="BE20" s="52"/>
      <c r="BF20" s="52"/>
      <c r="BG20" s="52"/>
      <c r="BH20" s="223"/>
    </row>
    <row r="21" spans="1:60" s="7" customFormat="1" ht="156">
      <c r="A21" s="38">
        <v>146</v>
      </c>
      <c r="B21" s="39" t="s">
        <v>6</v>
      </c>
      <c r="C21" s="38">
        <v>141</v>
      </c>
      <c r="D21" s="39" t="s">
        <v>6</v>
      </c>
      <c r="E21" s="40" t="s">
        <v>118</v>
      </c>
      <c r="F21" s="40" t="s">
        <v>484</v>
      </c>
      <c r="G21" s="36" t="s">
        <v>5035</v>
      </c>
      <c r="H21" s="36" t="s">
        <v>5003</v>
      </c>
      <c r="I21" s="18">
        <v>3</v>
      </c>
      <c r="J21" s="43" t="s">
        <v>210</v>
      </c>
      <c r="K21" s="19">
        <v>16</v>
      </c>
      <c r="L21" s="19">
        <v>3</v>
      </c>
      <c r="M21" s="19"/>
      <c r="N21" s="19"/>
      <c r="O21" s="19"/>
      <c r="P21" s="19"/>
      <c r="Q21" s="19"/>
      <c r="R21" s="19"/>
      <c r="S21" s="19">
        <v>19</v>
      </c>
      <c r="T21" s="19"/>
      <c r="U21" s="19"/>
      <c r="V21" s="19"/>
      <c r="W21" s="19"/>
      <c r="X21" s="19"/>
      <c r="Y21" s="19"/>
      <c r="Z21" s="19"/>
      <c r="AA21" s="19"/>
      <c r="AB21" s="19"/>
      <c r="AC21" s="19"/>
      <c r="AD21" s="19"/>
      <c r="AE21" s="19"/>
      <c r="AF21" s="19"/>
      <c r="AG21" s="19"/>
      <c r="AH21" s="19"/>
      <c r="AI21" s="19"/>
      <c r="AJ21" s="19"/>
      <c r="AK21" s="19"/>
      <c r="AL21" s="19">
        <v>6</v>
      </c>
      <c r="AM21" s="19"/>
      <c r="AN21" s="19"/>
      <c r="AO21" s="19"/>
      <c r="AP21" s="19"/>
      <c r="AQ21" s="19"/>
      <c r="AR21" s="52"/>
      <c r="AS21" s="19"/>
      <c r="AT21" s="19"/>
      <c r="AU21" s="19"/>
      <c r="AV21" s="19"/>
      <c r="AW21" s="19"/>
      <c r="AX21" s="19"/>
      <c r="AY21" s="19"/>
      <c r="AZ21" s="19"/>
      <c r="BA21" s="19"/>
      <c r="BB21" s="52"/>
      <c r="BC21" s="87">
        <v>1</v>
      </c>
      <c r="BD21" s="19" t="s">
        <v>88</v>
      </c>
      <c r="BE21" s="52"/>
      <c r="BF21" s="52"/>
      <c r="BG21" s="52"/>
      <c r="BH21" s="223"/>
    </row>
    <row r="22" spans="1:60" s="10" customFormat="1" ht="36">
      <c r="A22" s="104" t="s">
        <v>252</v>
      </c>
      <c r="B22" s="39" t="s">
        <v>6</v>
      </c>
      <c r="C22" s="38">
        <v>142</v>
      </c>
      <c r="D22" s="39" t="s">
        <v>6</v>
      </c>
      <c r="E22" s="40" t="s">
        <v>119</v>
      </c>
      <c r="F22" s="40" t="s">
        <v>485</v>
      </c>
      <c r="G22" s="36" t="s">
        <v>5024</v>
      </c>
      <c r="H22" s="36" t="s">
        <v>5003</v>
      </c>
      <c r="I22" s="18">
        <v>3</v>
      </c>
      <c r="J22" s="43"/>
      <c r="K22" s="19"/>
      <c r="L22" s="19"/>
      <c r="M22" s="19"/>
      <c r="N22" s="19"/>
      <c r="O22" s="19"/>
      <c r="P22" s="19"/>
      <c r="Q22" s="19"/>
      <c r="R22" s="19"/>
      <c r="S22" s="19"/>
      <c r="T22" s="19">
        <v>4</v>
      </c>
      <c r="U22" s="19">
        <v>21</v>
      </c>
      <c r="V22" s="19"/>
      <c r="W22" s="19"/>
      <c r="X22" s="19"/>
      <c r="Y22" s="19">
        <v>14</v>
      </c>
      <c r="Z22" s="19"/>
      <c r="AA22" s="19"/>
      <c r="AB22" s="19"/>
      <c r="AC22" s="19"/>
      <c r="AD22" s="19"/>
      <c r="AE22" s="19"/>
      <c r="AF22" s="19"/>
      <c r="AG22" s="19"/>
      <c r="AH22" s="19"/>
      <c r="AI22" s="19"/>
      <c r="AJ22" s="19"/>
      <c r="AK22" s="19"/>
      <c r="AL22" s="19"/>
      <c r="AM22" s="19"/>
      <c r="AN22" s="19"/>
      <c r="AO22" s="19"/>
      <c r="AP22" s="19"/>
      <c r="AQ22" s="19"/>
      <c r="AR22" s="52"/>
      <c r="AS22" s="19"/>
      <c r="AT22" s="19"/>
      <c r="AU22" s="19"/>
      <c r="AV22" s="19"/>
      <c r="AW22" s="19"/>
      <c r="AX22" s="19"/>
      <c r="AY22" s="19"/>
      <c r="AZ22" s="19"/>
      <c r="BA22" s="19"/>
      <c r="BB22" s="52"/>
      <c r="BC22" s="87">
        <v>1</v>
      </c>
      <c r="BD22" s="19" t="s">
        <v>88</v>
      </c>
      <c r="BE22" s="52"/>
      <c r="BF22" s="52"/>
      <c r="BG22" s="52"/>
      <c r="BH22" s="223"/>
    </row>
    <row r="23" spans="1:60" s="10" customFormat="1" ht="36">
      <c r="A23" s="38">
        <v>148</v>
      </c>
      <c r="B23" s="39" t="s">
        <v>6</v>
      </c>
      <c r="C23" s="38">
        <v>143</v>
      </c>
      <c r="D23" s="39" t="s">
        <v>6</v>
      </c>
      <c r="E23" s="40" t="s">
        <v>120</v>
      </c>
      <c r="F23" s="40" t="s">
        <v>486</v>
      </c>
      <c r="G23" s="36" t="s">
        <v>5024</v>
      </c>
      <c r="H23" s="36" t="s">
        <v>5003</v>
      </c>
      <c r="I23" s="18">
        <v>3</v>
      </c>
      <c r="J23" s="43"/>
      <c r="K23" s="19"/>
      <c r="L23" s="19"/>
      <c r="M23" s="19"/>
      <c r="N23" s="19"/>
      <c r="O23" s="19"/>
      <c r="P23" s="19"/>
      <c r="Q23" s="19"/>
      <c r="R23" s="19"/>
      <c r="S23" s="19"/>
      <c r="T23" s="19">
        <v>4</v>
      </c>
      <c r="U23" s="19"/>
      <c r="V23" s="19">
        <v>13</v>
      </c>
      <c r="W23" s="19"/>
      <c r="X23" s="19"/>
      <c r="Y23" s="19">
        <v>14</v>
      </c>
      <c r="Z23" s="19"/>
      <c r="AA23" s="19"/>
      <c r="AB23" s="19"/>
      <c r="AC23" s="19"/>
      <c r="AD23" s="19"/>
      <c r="AE23" s="19"/>
      <c r="AF23" s="19"/>
      <c r="AG23" s="19"/>
      <c r="AH23" s="19"/>
      <c r="AI23" s="19"/>
      <c r="AJ23" s="19"/>
      <c r="AK23" s="19"/>
      <c r="AL23" s="19"/>
      <c r="AM23" s="19"/>
      <c r="AN23" s="19"/>
      <c r="AO23" s="19"/>
      <c r="AP23" s="19"/>
      <c r="AQ23" s="19"/>
      <c r="AR23" s="52"/>
      <c r="AS23" s="19"/>
      <c r="AT23" s="19"/>
      <c r="AU23" s="19"/>
      <c r="AV23" s="19"/>
      <c r="AW23" s="19"/>
      <c r="AX23" s="19"/>
      <c r="AY23" s="19"/>
      <c r="AZ23" s="19"/>
      <c r="BA23" s="19"/>
      <c r="BB23" s="52"/>
      <c r="BC23" s="87">
        <v>1</v>
      </c>
      <c r="BD23" s="19" t="s">
        <v>88</v>
      </c>
      <c r="BE23" s="52"/>
      <c r="BF23" s="52"/>
      <c r="BG23" s="52"/>
      <c r="BH23" s="223"/>
    </row>
    <row r="24" spans="1:60" s="7" customFormat="1" ht="72">
      <c r="A24" s="104" t="s">
        <v>253</v>
      </c>
      <c r="B24" s="39" t="s">
        <v>6</v>
      </c>
      <c r="C24" s="38">
        <v>148</v>
      </c>
      <c r="D24" s="39" t="s">
        <v>6</v>
      </c>
      <c r="E24" s="40" t="s">
        <v>122</v>
      </c>
      <c r="F24" s="40" t="s">
        <v>487</v>
      </c>
      <c r="G24" s="36" t="s">
        <v>5036</v>
      </c>
      <c r="H24" s="36" t="s">
        <v>5003</v>
      </c>
      <c r="I24" s="18">
        <v>3</v>
      </c>
      <c r="J24" s="43"/>
      <c r="K24" s="19"/>
      <c r="L24" s="19"/>
      <c r="M24" s="19"/>
      <c r="N24" s="19"/>
      <c r="O24" s="19"/>
      <c r="P24" s="19"/>
      <c r="Q24" s="19"/>
      <c r="R24" s="19"/>
      <c r="S24" s="19"/>
      <c r="T24" s="19"/>
      <c r="U24" s="19"/>
      <c r="V24" s="19"/>
      <c r="W24" s="19"/>
      <c r="X24" s="19"/>
      <c r="Y24" s="19">
        <v>27</v>
      </c>
      <c r="Z24" s="19"/>
      <c r="AA24" s="19"/>
      <c r="AB24" s="19"/>
      <c r="AC24" s="19"/>
      <c r="AD24" s="19"/>
      <c r="AE24" s="19"/>
      <c r="AF24" s="19"/>
      <c r="AG24" s="19"/>
      <c r="AH24" s="19"/>
      <c r="AI24" s="19"/>
      <c r="AJ24" s="19"/>
      <c r="AK24" s="19"/>
      <c r="AL24" s="19"/>
      <c r="AM24" s="19"/>
      <c r="AN24" s="19"/>
      <c r="AO24" s="19"/>
      <c r="AP24" s="19"/>
      <c r="AQ24" s="19"/>
      <c r="AR24" s="52"/>
      <c r="AS24" s="19"/>
      <c r="AT24" s="19"/>
      <c r="AU24" s="19"/>
      <c r="AV24" s="19">
        <v>2</v>
      </c>
      <c r="AW24" s="19">
        <v>21</v>
      </c>
      <c r="AX24" s="19"/>
      <c r="AY24" s="19"/>
      <c r="AZ24" s="19">
        <v>21</v>
      </c>
      <c r="BA24" s="19"/>
      <c r="BB24" s="52"/>
      <c r="BC24" s="87">
        <v>1</v>
      </c>
      <c r="BD24" s="19" t="s">
        <v>88</v>
      </c>
      <c r="BE24" s="52"/>
      <c r="BF24" s="52"/>
      <c r="BG24" s="52"/>
      <c r="BH24" s="223"/>
    </row>
    <row r="25" spans="1:60" s="7" customFormat="1" ht="72">
      <c r="A25" s="38">
        <v>150</v>
      </c>
      <c r="B25" s="39" t="s">
        <v>6</v>
      </c>
      <c r="C25" s="38">
        <v>149</v>
      </c>
      <c r="D25" s="39" t="s">
        <v>6</v>
      </c>
      <c r="E25" s="40" t="s">
        <v>123</v>
      </c>
      <c r="F25" s="40" t="s">
        <v>488</v>
      </c>
      <c r="G25" s="36" t="s">
        <v>5036</v>
      </c>
      <c r="H25" s="36" t="s">
        <v>5003</v>
      </c>
      <c r="I25" s="18">
        <v>3</v>
      </c>
      <c r="J25" s="43"/>
      <c r="K25" s="19"/>
      <c r="L25" s="19"/>
      <c r="M25" s="19"/>
      <c r="N25" s="19"/>
      <c r="O25" s="19"/>
      <c r="P25" s="19"/>
      <c r="Q25" s="19"/>
      <c r="R25" s="19"/>
      <c r="S25" s="19"/>
      <c r="T25" s="19"/>
      <c r="U25" s="19"/>
      <c r="V25" s="19"/>
      <c r="W25" s="19"/>
      <c r="X25" s="19"/>
      <c r="Y25" s="19">
        <v>27</v>
      </c>
      <c r="Z25" s="19"/>
      <c r="AA25" s="19"/>
      <c r="AB25" s="19"/>
      <c r="AC25" s="19"/>
      <c r="AD25" s="19"/>
      <c r="AE25" s="19"/>
      <c r="AF25" s="19"/>
      <c r="AG25" s="19"/>
      <c r="AH25" s="19"/>
      <c r="AI25" s="19"/>
      <c r="AJ25" s="19"/>
      <c r="AK25" s="19"/>
      <c r="AL25" s="19"/>
      <c r="AM25" s="19"/>
      <c r="AN25" s="19"/>
      <c r="AO25" s="19"/>
      <c r="AP25" s="19"/>
      <c r="AQ25" s="19"/>
      <c r="AR25" s="52"/>
      <c r="AS25" s="19"/>
      <c r="AT25" s="19"/>
      <c r="AU25" s="19"/>
      <c r="AV25" s="19">
        <v>2</v>
      </c>
      <c r="AW25" s="19"/>
      <c r="AX25" s="19">
        <v>13</v>
      </c>
      <c r="AY25" s="19">
        <v>2</v>
      </c>
      <c r="AZ25" s="19"/>
      <c r="BA25" s="19">
        <v>13</v>
      </c>
      <c r="BB25" s="52"/>
      <c r="BC25" s="87">
        <v>1</v>
      </c>
      <c r="BD25" s="19" t="s">
        <v>88</v>
      </c>
      <c r="BE25" s="52"/>
      <c r="BF25" s="52"/>
      <c r="BG25" s="52"/>
      <c r="BH25" s="223"/>
    </row>
    <row r="26" spans="1:60" s="10" customFormat="1" ht="72">
      <c r="A26" s="104" t="s">
        <v>254</v>
      </c>
      <c r="B26" s="39"/>
      <c r="C26" s="38">
        <v>150</v>
      </c>
      <c r="D26" s="39"/>
      <c r="E26" s="40" t="s">
        <v>302</v>
      </c>
      <c r="F26" s="40" t="s">
        <v>489</v>
      </c>
      <c r="G26" s="36" t="s">
        <v>5036</v>
      </c>
      <c r="H26" s="36" t="s">
        <v>5003</v>
      </c>
      <c r="I26" s="18">
        <v>3</v>
      </c>
      <c r="J26" s="43"/>
      <c r="K26" s="19"/>
      <c r="L26" s="19"/>
      <c r="M26" s="19"/>
      <c r="N26" s="19"/>
      <c r="O26" s="19"/>
      <c r="P26" s="19"/>
      <c r="Q26" s="19"/>
      <c r="R26" s="19"/>
      <c r="S26" s="19"/>
      <c r="T26" s="19"/>
      <c r="U26" s="19"/>
      <c r="V26" s="19"/>
      <c r="W26" s="19"/>
      <c r="X26" s="19"/>
      <c r="Y26" s="19">
        <v>27</v>
      </c>
      <c r="Z26" s="19"/>
      <c r="AA26" s="19"/>
      <c r="AB26" s="19"/>
      <c r="AC26" s="19"/>
      <c r="AD26" s="19"/>
      <c r="AE26" s="19"/>
      <c r="AF26" s="19"/>
      <c r="AG26" s="19"/>
      <c r="AH26" s="19"/>
      <c r="AI26" s="19"/>
      <c r="AJ26" s="19"/>
      <c r="AK26" s="19"/>
      <c r="AL26" s="19">
        <v>16</v>
      </c>
      <c r="AM26" s="19"/>
      <c r="AN26" s="19"/>
      <c r="AO26" s="19"/>
      <c r="AP26" s="19"/>
      <c r="AQ26" s="19"/>
      <c r="AR26" s="52"/>
      <c r="AS26" s="19"/>
      <c r="AT26" s="19"/>
      <c r="AU26" s="19">
        <v>34</v>
      </c>
      <c r="AV26" s="19"/>
      <c r="AW26" s="19"/>
      <c r="AX26" s="19"/>
      <c r="AY26" s="19">
        <v>12</v>
      </c>
      <c r="AZ26" s="19"/>
      <c r="BA26" s="19"/>
      <c r="BB26" s="52"/>
      <c r="BC26" s="87">
        <v>1</v>
      </c>
      <c r="BD26" s="19" t="s">
        <v>88</v>
      </c>
      <c r="BE26" s="52"/>
      <c r="BF26" s="52"/>
      <c r="BG26" s="52"/>
      <c r="BH26" s="223"/>
    </row>
    <row r="27" spans="1:60" s="10" customFormat="1" ht="48">
      <c r="A27" s="38">
        <v>152</v>
      </c>
      <c r="B27" s="39"/>
      <c r="C27" s="38">
        <v>151</v>
      </c>
      <c r="D27" s="39" t="s">
        <v>0</v>
      </c>
      <c r="E27" s="40" t="s">
        <v>124</v>
      </c>
      <c r="F27" s="40" t="s">
        <v>490</v>
      </c>
      <c r="G27" s="36" t="s">
        <v>5034</v>
      </c>
      <c r="H27" s="36" t="s">
        <v>5003</v>
      </c>
      <c r="I27" s="18">
        <v>3</v>
      </c>
      <c r="J27" s="43"/>
      <c r="K27" s="19">
        <v>7</v>
      </c>
      <c r="L27" s="19">
        <v>15</v>
      </c>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v>16</v>
      </c>
      <c r="AM27" s="19"/>
      <c r="AN27" s="19"/>
      <c r="AO27" s="19"/>
      <c r="AP27" s="19"/>
      <c r="AQ27" s="19"/>
      <c r="AR27" s="52"/>
      <c r="AS27" s="19"/>
      <c r="AT27" s="19"/>
      <c r="AU27" s="19"/>
      <c r="AV27" s="19"/>
      <c r="AW27" s="19"/>
      <c r="AX27" s="19"/>
      <c r="AY27" s="19"/>
      <c r="AZ27" s="19"/>
      <c r="BA27" s="19"/>
      <c r="BB27" s="52"/>
      <c r="BC27" s="87">
        <v>1</v>
      </c>
      <c r="BD27" s="19" t="s">
        <v>88</v>
      </c>
      <c r="BE27" s="52"/>
      <c r="BF27" s="52"/>
      <c r="BG27" s="52"/>
      <c r="BH27" s="223"/>
    </row>
    <row r="28" spans="1:60" s="10" customFormat="1" ht="48">
      <c r="A28" s="104" t="s">
        <v>255</v>
      </c>
      <c r="B28" s="39" t="s">
        <v>6</v>
      </c>
      <c r="C28" s="38">
        <v>154</v>
      </c>
      <c r="D28" s="39" t="s">
        <v>6</v>
      </c>
      <c r="E28" s="40" t="s">
        <v>125</v>
      </c>
      <c r="F28" s="40" t="s">
        <v>491</v>
      </c>
      <c r="G28" s="36" t="s">
        <v>5034</v>
      </c>
      <c r="H28" s="36" t="s">
        <v>5003</v>
      </c>
      <c r="I28" s="18">
        <v>3</v>
      </c>
      <c r="J28" s="43"/>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v>16</v>
      </c>
      <c r="AL28" s="19"/>
      <c r="AM28" s="19"/>
      <c r="AN28" s="19"/>
      <c r="AO28" s="19"/>
      <c r="AP28" s="19"/>
      <c r="AQ28" s="19"/>
      <c r="AR28" s="52"/>
      <c r="AS28" s="19"/>
      <c r="AT28" s="19"/>
      <c r="AU28" s="19"/>
      <c r="AV28" s="19"/>
      <c r="AW28" s="19"/>
      <c r="AX28" s="19">
        <v>13</v>
      </c>
      <c r="AY28" s="19"/>
      <c r="AZ28" s="19"/>
      <c r="BA28" s="19">
        <v>13</v>
      </c>
      <c r="BB28" s="52"/>
      <c r="BC28" s="87">
        <v>1</v>
      </c>
      <c r="BD28" s="19" t="s">
        <v>88</v>
      </c>
      <c r="BE28" s="52"/>
      <c r="BF28" s="52"/>
      <c r="BG28" s="52"/>
      <c r="BH28" s="223"/>
    </row>
    <row r="29" spans="1:60" s="10" customFormat="1" ht="48">
      <c r="A29" s="38">
        <v>154</v>
      </c>
      <c r="B29" s="39" t="s">
        <v>6</v>
      </c>
      <c r="C29" s="38">
        <v>155</v>
      </c>
      <c r="D29" s="39" t="s">
        <v>6</v>
      </c>
      <c r="E29" s="40" t="s">
        <v>126</v>
      </c>
      <c r="F29" s="40" t="s">
        <v>492</v>
      </c>
      <c r="G29" s="36" t="s">
        <v>5034</v>
      </c>
      <c r="H29" s="36" t="s">
        <v>5003</v>
      </c>
      <c r="I29" s="18">
        <v>3</v>
      </c>
      <c r="J29" s="43"/>
      <c r="K29" s="19"/>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v>20</v>
      </c>
      <c r="AL29" s="19">
        <v>16</v>
      </c>
      <c r="AM29" s="19"/>
      <c r="AN29" s="19"/>
      <c r="AO29" s="19"/>
      <c r="AP29" s="19"/>
      <c r="AQ29" s="19"/>
      <c r="AR29" s="52"/>
      <c r="AS29" s="19"/>
      <c r="AT29" s="19"/>
      <c r="AU29" s="19"/>
      <c r="AV29" s="19"/>
      <c r="AW29" s="19"/>
      <c r="AX29" s="19"/>
      <c r="AY29" s="19"/>
      <c r="AZ29" s="19"/>
      <c r="BA29" s="19"/>
      <c r="BB29" s="52"/>
      <c r="BC29" s="87">
        <v>1</v>
      </c>
      <c r="BD29" s="19" t="s">
        <v>88</v>
      </c>
      <c r="BE29" s="52"/>
      <c r="BF29" s="52"/>
      <c r="BG29" s="52"/>
      <c r="BH29" s="223"/>
    </row>
    <row r="30" spans="1:60" s="10" customFormat="1" ht="72">
      <c r="A30" s="104" t="s">
        <v>256</v>
      </c>
      <c r="B30" s="39" t="s">
        <v>6</v>
      </c>
      <c r="C30" s="38">
        <v>156</v>
      </c>
      <c r="D30" s="39" t="s">
        <v>6</v>
      </c>
      <c r="E30" s="40" t="s">
        <v>127</v>
      </c>
      <c r="F30" s="40" t="s">
        <v>493</v>
      </c>
      <c r="G30" s="36" t="s">
        <v>5037</v>
      </c>
      <c r="H30" s="36" t="s">
        <v>5003</v>
      </c>
      <c r="I30" s="18">
        <v>3</v>
      </c>
      <c r="J30" s="43"/>
      <c r="K30" s="19"/>
      <c r="L30" s="19"/>
      <c r="M30" s="19"/>
      <c r="N30" s="19"/>
      <c r="O30" s="19"/>
      <c r="P30" s="19"/>
      <c r="Q30" s="19"/>
      <c r="R30" s="19"/>
      <c r="S30" s="19"/>
      <c r="T30" s="19"/>
      <c r="U30" s="19"/>
      <c r="V30" s="19"/>
      <c r="W30" s="19"/>
      <c r="X30" s="19"/>
      <c r="Y30" s="19"/>
      <c r="Z30" s="19"/>
      <c r="AA30" s="19"/>
      <c r="AB30" s="19"/>
      <c r="AC30" s="19"/>
      <c r="AD30" s="19"/>
      <c r="AE30" s="19"/>
      <c r="AF30" s="19">
        <v>6</v>
      </c>
      <c r="AG30" s="19"/>
      <c r="AH30" s="19"/>
      <c r="AI30" s="19"/>
      <c r="AJ30" s="19"/>
      <c r="AK30" s="19">
        <v>16</v>
      </c>
      <c r="AL30" s="19">
        <v>16</v>
      </c>
      <c r="AM30" s="19"/>
      <c r="AN30" s="19"/>
      <c r="AO30" s="19"/>
      <c r="AP30" s="19"/>
      <c r="AQ30" s="19"/>
      <c r="AR30" s="52"/>
      <c r="AS30" s="19"/>
      <c r="AT30" s="19"/>
      <c r="AU30" s="19"/>
      <c r="AV30" s="19"/>
      <c r="AW30" s="19"/>
      <c r="AX30" s="19"/>
      <c r="AY30" s="19"/>
      <c r="AZ30" s="19"/>
      <c r="BA30" s="19"/>
      <c r="BB30" s="52"/>
      <c r="BC30" s="87">
        <v>1</v>
      </c>
      <c r="BD30" s="19" t="s">
        <v>88</v>
      </c>
      <c r="BE30" s="52"/>
      <c r="BF30" s="52"/>
      <c r="BG30" s="52"/>
      <c r="BH30" s="223"/>
    </row>
    <row r="31" spans="1:60" s="10" customFormat="1" ht="36">
      <c r="A31" s="38">
        <v>156</v>
      </c>
      <c r="B31" s="39" t="s">
        <v>6</v>
      </c>
      <c r="C31" s="38">
        <v>159</v>
      </c>
      <c r="D31" s="39" t="s">
        <v>6</v>
      </c>
      <c r="E31" s="40" t="s">
        <v>128</v>
      </c>
      <c r="F31" s="40" t="s">
        <v>494</v>
      </c>
      <c r="G31" s="36" t="s">
        <v>5033</v>
      </c>
      <c r="H31" s="36" t="s">
        <v>5003</v>
      </c>
      <c r="I31" s="18">
        <v>3</v>
      </c>
      <c r="J31" s="43"/>
      <c r="K31" s="19"/>
      <c r="L31" s="19"/>
      <c r="M31" s="19"/>
      <c r="N31" s="19"/>
      <c r="O31" s="19"/>
      <c r="P31" s="19"/>
      <c r="Q31" s="19"/>
      <c r="R31" s="19"/>
      <c r="S31" s="19"/>
      <c r="T31" s="19"/>
      <c r="U31" s="19"/>
      <c r="V31" s="19"/>
      <c r="W31" s="19"/>
      <c r="X31" s="19"/>
      <c r="Y31" s="19"/>
      <c r="Z31" s="19"/>
      <c r="AA31" s="19"/>
      <c r="AB31" s="19"/>
      <c r="AC31" s="19"/>
      <c r="AD31" s="19">
        <v>38</v>
      </c>
      <c r="AE31" s="19"/>
      <c r="AF31" s="19"/>
      <c r="AG31" s="19"/>
      <c r="AH31" s="19"/>
      <c r="AI31" s="19"/>
      <c r="AJ31" s="19"/>
      <c r="AK31" s="19"/>
      <c r="AL31" s="19">
        <v>16</v>
      </c>
      <c r="AM31" s="19"/>
      <c r="AN31" s="19"/>
      <c r="AO31" s="19"/>
      <c r="AP31" s="19"/>
      <c r="AQ31" s="19"/>
      <c r="AR31" s="52"/>
      <c r="AS31" s="19"/>
      <c r="AT31" s="19"/>
      <c r="AU31" s="19"/>
      <c r="AV31" s="19"/>
      <c r="AW31" s="19"/>
      <c r="AX31" s="19"/>
      <c r="AY31" s="19"/>
      <c r="AZ31" s="19"/>
      <c r="BA31" s="19"/>
      <c r="BB31" s="52"/>
      <c r="BC31" s="87">
        <v>1</v>
      </c>
      <c r="BD31" s="19" t="s">
        <v>88</v>
      </c>
      <c r="BE31" s="52"/>
      <c r="BF31" s="52"/>
      <c r="BG31" s="52"/>
      <c r="BH31" s="223"/>
    </row>
    <row r="32" spans="1:60" s="10" customFormat="1" ht="24">
      <c r="A32" s="104" t="s">
        <v>257</v>
      </c>
      <c r="B32" s="39" t="s">
        <v>212</v>
      </c>
      <c r="C32" s="38">
        <v>163</v>
      </c>
      <c r="D32" s="39" t="s">
        <v>0</v>
      </c>
      <c r="E32" s="40" t="s">
        <v>129</v>
      </c>
      <c r="F32" s="40" t="s">
        <v>495</v>
      </c>
      <c r="G32" s="36" t="s">
        <v>5031</v>
      </c>
      <c r="H32" s="36" t="s">
        <v>5003</v>
      </c>
      <c r="I32" s="18">
        <v>3</v>
      </c>
      <c r="J32" s="43"/>
      <c r="K32" s="19" t="s">
        <v>130</v>
      </c>
      <c r="L32" s="19"/>
      <c r="M32" s="19"/>
      <c r="N32" s="19"/>
      <c r="O32" s="19">
        <v>2</v>
      </c>
      <c r="P32" s="19"/>
      <c r="Q32" s="19"/>
      <c r="R32" s="19"/>
      <c r="S32" s="19"/>
      <c r="T32" s="19"/>
      <c r="U32" s="19"/>
      <c r="V32" s="19"/>
      <c r="W32" s="19"/>
      <c r="X32" s="19"/>
      <c r="Y32" s="19"/>
      <c r="Z32" s="19"/>
      <c r="AA32" s="19"/>
      <c r="AB32" s="19"/>
      <c r="AC32" s="19"/>
      <c r="AD32" s="19"/>
      <c r="AE32" s="19">
        <v>4</v>
      </c>
      <c r="AF32" s="19"/>
      <c r="AG32" s="19">
        <v>3</v>
      </c>
      <c r="AH32" s="19"/>
      <c r="AI32" s="19"/>
      <c r="AJ32" s="19"/>
      <c r="AK32" s="19"/>
      <c r="AL32" s="19">
        <v>2</v>
      </c>
      <c r="AM32" s="19"/>
      <c r="AN32" s="19"/>
      <c r="AO32" s="19"/>
      <c r="AP32" s="19"/>
      <c r="AQ32" s="19"/>
      <c r="AR32" s="52"/>
      <c r="AS32" s="19"/>
      <c r="AT32" s="19">
        <v>14</v>
      </c>
      <c r="AU32" s="19"/>
      <c r="AV32" s="19"/>
      <c r="AW32" s="19"/>
      <c r="AX32" s="19"/>
      <c r="AY32" s="19">
        <v>4</v>
      </c>
      <c r="AZ32" s="19"/>
      <c r="BA32" s="19"/>
      <c r="BB32" s="52"/>
      <c r="BC32" s="87">
        <v>1</v>
      </c>
      <c r="BD32" s="19" t="s">
        <v>88</v>
      </c>
      <c r="BE32" s="52"/>
      <c r="BF32" s="52"/>
      <c r="BG32" s="52"/>
      <c r="BH32" s="223"/>
    </row>
    <row r="33" spans="1:60" s="10" customFormat="1" ht="36">
      <c r="A33" s="38">
        <v>157</v>
      </c>
      <c r="B33" s="39" t="s">
        <v>211</v>
      </c>
      <c r="C33" s="38">
        <v>163</v>
      </c>
      <c r="D33" s="39" t="s">
        <v>1</v>
      </c>
      <c r="E33" s="40" t="s">
        <v>129</v>
      </c>
      <c r="F33" s="40" t="s">
        <v>496</v>
      </c>
      <c r="G33" s="36" t="s">
        <v>5032</v>
      </c>
      <c r="H33" s="36" t="s">
        <v>5003</v>
      </c>
      <c r="I33" s="18">
        <v>3</v>
      </c>
      <c r="J33" s="43"/>
      <c r="K33" s="19" t="s">
        <v>130</v>
      </c>
      <c r="L33" s="19"/>
      <c r="M33" s="19"/>
      <c r="N33" s="19"/>
      <c r="O33" s="19"/>
      <c r="P33" s="19"/>
      <c r="Q33" s="19"/>
      <c r="R33" s="19"/>
      <c r="S33" s="19"/>
      <c r="T33" s="19"/>
      <c r="U33" s="19"/>
      <c r="V33" s="19"/>
      <c r="W33" s="19"/>
      <c r="X33" s="19"/>
      <c r="Y33" s="19"/>
      <c r="Z33" s="19"/>
      <c r="AA33" s="19"/>
      <c r="AB33" s="19">
        <v>5</v>
      </c>
      <c r="AC33" s="19"/>
      <c r="AD33" s="19"/>
      <c r="AE33" s="19">
        <v>3</v>
      </c>
      <c r="AF33" s="19"/>
      <c r="AG33" s="19">
        <v>3</v>
      </c>
      <c r="AH33" s="19"/>
      <c r="AI33" s="19"/>
      <c r="AJ33" s="19"/>
      <c r="AK33" s="19"/>
      <c r="AL33" s="19">
        <v>2</v>
      </c>
      <c r="AM33" s="19"/>
      <c r="AN33" s="19"/>
      <c r="AO33" s="19"/>
      <c r="AP33" s="19"/>
      <c r="AQ33" s="19"/>
      <c r="AR33" s="52"/>
      <c r="AS33" s="19"/>
      <c r="AT33" s="19"/>
      <c r="AU33" s="19"/>
      <c r="AV33" s="19"/>
      <c r="AW33" s="19"/>
      <c r="AX33" s="19"/>
      <c r="AY33" s="19">
        <v>4</v>
      </c>
      <c r="AZ33" s="19"/>
      <c r="BA33" s="19"/>
      <c r="BB33" s="52"/>
      <c r="BC33" s="87">
        <v>1</v>
      </c>
      <c r="BD33" s="19" t="s">
        <v>88</v>
      </c>
      <c r="BE33" s="52"/>
      <c r="BF33" s="52"/>
      <c r="BG33" s="52"/>
      <c r="BH33" s="223"/>
    </row>
    <row r="34" spans="1:60" s="10" customFormat="1" ht="60">
      <c r="A34" s="104" t="s">
        <v>258</v>
      </c>
      <c r="B34" s="39" t="s">
        <v>6</v>
      </c>
      <c r="C34" s="38">
        <v>165</v>
      </c>
      <c r="D34" s="39" t="s">
        <v>6</v>
      </c>
      <c r="E34" s="40" t="s">
        <v>131</v>
      </c>
      <c r="F34" s="40" t="s">
        <v>497</v>
      </c>
      <c r="G34" s="36" t="s">
        <v>5038</v>
      </c>
      <c r="H34" s="36" t="s">
        <v>5003</v>
      </c>
      <c r="I34" s="18">
        <v>3</v>
      </c>
      <c r="J34" s="43"/>
      <c r="K34" s="19"/>
      <c r="L34" s="19"/>
      <c r="M34" s="19"/>
      <c r="N34" s="19"/>
      <c r="O34" s="19"/>
      <c r="P34" s="19"/>
      <c r="Q34" s="19"/>
      <c r="R34" s="19"/>
      <c r="S34" s="19"/>
      <c r="T34" s="19"/>
      <c r="U34" s="19"/>
      <c r="V34" s="19"/>
      <c r="W34" s="19"/>
      <c r="X34" s="19"/>
      <c r="Y34" s="19"/>
      <c r="Z34" s="19"/>
      <c r="AA34" s="19"/>
      <c r="AB34" s="19"/>
      <c r="AC34" s="19"/>
      <c r="AD34" s="19">
        <v>16</v>
      </c>
      <c r="AE34" s="19"/>
      <c r="AF34" s="19">
        <v>18</v>
      </c>
      <c r="AG34" s="19"/>
      <c r="AH34" s="19"/>
      <c r="AI34" s="19"/>
      <c r="AJ34" s="19"/>
      <c r="AK34" s="19"/>
      <c r="AL34" s="19">
        <v>16</v>
      </c>
      <c r="AM34" s="19"/>
      <c r="AN34" s="19"/>
      <c r="AO34" s="19"/>
      <c r="AP34" s="19"/>
      <c r="AQ34" s="19"/>
      <c r="AR34" s="52"/>
      <c r="AS34" s="19"/>
      <c r="AT34" s="19"/>
      <c r="AU34" s="19"/>
      <c r="AV34" s="19"/>
      <c r="AW34" s="19"/>
      <c r="AX34" s="19"/>
      <c r="AY34" s="19"/>
      <c r="AZ34" s="19"/>
      <c r="BA34" s="19"/>
      <c r="BB34" s="52"/>
      <c r="BC34" s="87">
        <v>1</v>
      </c>
      <c r="BD34" s="19" t="s">
        <v>88</v>
      </c>
      <c r="BE34" s="52"/>
      <c r="BF34" s="52"/>
      <c r="BG34" s="52"/>
      <c r="BH34" s="223"/>
    </row>
    <row r="35" spans="1:60" s="10" customFormat="1" ht="60">
      <c r="A35" s="38">
        <v>159</v>
      </c>
      <c r="B35" s="39"/>
      <c r="C35" s="38">
        <v>168</v>
      </c>
      <c r="D35" s="39" t="s">
        <v>0</v>
      </c>
      <c r="E35" s="40" t="s">
        <v>132</v>
      </c>
      <c r="F35" s="40" t="s">
        <v>498</v>
      </c>
      <c r="G35" s="36" t="s">
        <v>5030</v>
      </c>
      <c r="H35" s="36" t="s">
        <v>5003</v>
      </c>
      <c r="I35" s="18">
        <v>3</v>
      </c>
      <c r="J35" s="43"/>
      <c r="K35" s="19">
        <v>7</v>
      </c>
      <c r="L35" s="19">
        <v>15</v>
      </c>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v>16</v>
      </c>
      <c r="AM35" s="19"/>
      <c r="AN35" s="19"/>
      <c r="AO35" s="19"/>
      <c r="AP35" s="19"/>
      <c r="AQ35" s="19"/>
      <c r="AR35" s="52"/>
      <c r="AS35" s="19"/>
      <c r="AT35" s="19"/>
      <c r="AU35" s="19"/>
      <c r="AV35" s="19"/>
      <c r="AW35" s="19"/>
      <c r="AX35" s="19"/>
      <c r="AY35" s="19"/>
      <c r="AZ35" s="19"/>
      <c r="BA35" s="19"/>
      <c r="BB35" s="52"/>
      <c r="BC35" s="87">
        <v>1</v>
      </c>
      <c r="BD35" s="19" t="s">
        <v>88</v>
      </c>
      <c r="BE35" s="52"/>
      <c r="BF35" s="52"/>
      <c r="BG35" s="52"/>
      <c r="BH35" s="223"/>
    </row>
    <row r="36" spans="1:60" s="10" customFormat="1" ht="12">
      <c r="A36" s="104" t="s">
        <v>259</v>
      </c>
      <c r="B36" s="39" t="s">
        <v>0</v>
      </c>
      <c r="C36" s="38">
        <v>169</v>
      </c>
      <c r="D36" s="39" t="s">
        <v>0</v>
      </c>
      <c r="E36" s="40" t="s">
        <v>133</v>
      </c>
      <c r="F36" s="40" t="s">
        <v>499</v>
      </c>
      <c r="G36" s="36" t="s">
        <v>5028</v>
      </c>
      <c r="H36" s="36" t="s">
        <v>5003</v>
      </c>
      <c r="I36" s="18">
        <v>3</v>
      </c>
      <c r="J36" s="43"/>
      <c r="K36" s="19"/>
      <c r="L36" s="19"/>
      <c r="M36" s="19"/>
      <c r="N36" s="19"/>
      <c r="O36" s="19">
        <v>4</v>
      </c>
      <c r="P36" s="19"/>
      <c r="Q36" s="19"/>
      <c r="R36" s="19"/>
      <c r="S36" s="19"/>
      <c r="T36" s="19"/>
      <c r="U36" s="19"/>
      <c r="V36" s="19"/>
      <c r="W36" s="19"/>
      <c r="X36" s="19"/>
      <c r="Y36" s="19"/>
      <c r="Z36" s="19"/>
      <c r="AA36" s="19"/>
      <c r="AB36" s="19"/>
      <c r="AC36" s="19">
        <v>27</v>
      </c>
      <c r="AD36" s="19"/>
      <c r="AE36" s="19"/>
      <c r="AF36" s="19"/>
      <c r="AG36" s="19"/>
      <c r="AH36" s="19"/>
      <c r="AI36" s="19">
        <v>18</v>
      </c>
      <c r="AJ36" s="19"/>
      <c r="AK36" s="19"/>
      <c r="AL36" s="19"/>
      <c r="AM36" s="19"/>
      <c r="AN36" s="19"/>
      <c r="AO36" s="19"/>
      <c r="AP36" s="19"/>
      <c r="AQ36" s="19"/>
      <c r="AR36" s="52"/>
      <c r="AS36" s="19"/>
      <c r="AT36" s="19"/>
      <c r="AU36" s="19"/>
      <c r="AV36" s="19"/>
      <c r="AW36" s="19"/>
      <c r="AX36" s="19"/>
      <c r="AY36" s="19"/>
      <c r="AZ36" s="19"/>
      <c r="BA36" s="19"/>
      <c r="BB36" s="52"/>
      <c r="BC36" s="87">
        <v>1</v>
      </c>
      <c r="BD36" s="19" t="s">
        <v>88</v>
      </c>
      <c r="BE36" s="52"/>
      <c r="BF36" s="52"/>
      <c r="BG36" s="52"/>
      <c r="BH36" s="223"/>
    </row>
    <row r="37" spans="1:60" s="10" customFormat="1" ht="24">
      <c r="A37" s="38">
        <v>160</v>
      </c>
      <c r="B37" s="39" t="s">
        <v>1</v>
      </c>
      <c r="C37" s="38">
        <v>169</v>
      </c>
      <c r="D37" s="39" t="s">
        <v>1</v>
      </c>
      <c r="E37" s="40" t="s">
        <v>133</v>
      </c>
      <c r="F37" s="40" t="s">
        <v>500</v>
      </c>
      <c r="G37" s="36" t="s">
        <v>5029</v>
      </c>
      <c r="H37" s="36" t="s">
        <v>5003</v>
      </c>
      <c r="I37" s="18">
        <v>3</v>
      </c>
      <c r="J37" s="43"/>
      <c r="K37" s="19"/>
      <c r="L37" s="19"/>
      <c r="M37" s="19"/>
      <c r="N37" s="19"/>
      <c r="O37" s="19">
        <v>4</v>
      </c>
      <c r="P37" s="19"/>
      <c r="Q37" s="19"/>
      <c r="R37" s="19"/>
      <c r="S37" s="19"/>
      <c r="T37" s="19"/>
      <c r="U37" s="19"/>
      <c r="V37" s="19"/>
      <c r="W37" s="19"/>
      <c r="X37" s="19"/>
      <c r="Y37" s="19"/>
      <c r="Z37" s="19"/>
      <c r="AA37" s="19"/>
      <c r="AB37" s="19"/>
      <c r="AC37" s="19">
        <v>27</v>
      </c>
      <c r="AD37" s="19"/>
      <c r="AE37" s="19"/>
      <c r="AF37" s="19"/>
      <c r="AG37" s="19"/>
      <c r="AH37" s="19"/>
      <c r="AI37" s="19">
        <v>8</v>
      </c>
      <c r="AJ37" s="19"/>
      <c r="AK37" s="19"/>
      <c r="AL37" s="19"/>
      <c r="AM37" s="19"/>
      <c r="AN37" s="19"/>
      <c r="AO37" s="19"/>
      <c r="AP37" s="19"/>
      <c r="AQ37" s="19"/>
      <c r="AR37" s="52"/>
      <c r="AS37" s="19"/>
      <c r="AT37" s="19"/>
      <c r="AU37" s="19"/>
      <c r="AV37" s="19"/>
      <c r="AW37" s="19"/>
      <c r="AX37" s="19"/>
      <c r="AY37" s="19"/>
      <c r="AZ37" s="19"/>
      <c r="BA37" s="19"/>
      <c r="BB37" s="52"/>
      <c r="BC37" s="87">
        <v>1</v>
      </c>
      <c r="BD37" s="19" t="s">
        <v>88</v>
      </c>
      <c r="BE37" s="52"/>
      <c r="BF37" s="52"/>
      <c r="BG37" s="52"/>
      <c r="BH37" s="223"/>
    </row>
    <row r="38" spans="1:60" s="10" customFormat="1" ht="48">
      <c r="A38" s="104" t="s">
        <v>260</v>
      </c>
      <c r="B38" s="39" t="s">
        <v>6</v>
      </c>
      <c r="C38" s="38">
        <v>170</v>
      </c>
      <c r="D38" s="39" t="s">
        <v>6</v>
      </c>
      <c r="E38" s="40" t="s">
        <v>134</v>
      </c>
      <c r="F38" s="40" t="s">
        <v>501</v>
      </c>
      <c r="G38" s="36" t="s">
        <v>5039</v>
      </c>
      <c r="H38" s="36" t="s">
        <v>5003</v>
      </c>
      <c r="I38" s="18">
        <v>3</v>
      </c>
      <c r="J38" s="43"/>
      <c r="K38" s="19">
        <v>14</v>
      </c>
      <c r="L38" s="19"/>
      <c r="M38" s="19"/>
      <c r="N38" s="19"/>
      <c r="O38" s="19">
        <v>4</v>
      </c>
      <c r="P38" s="19"/>
      <c r="Q38" s="19"/>
      <c r="R38" s="19"/>
      <c r="S38" s="19"/>
      <c r="T38" s="19"/>
      <c r="U38" s="19"/>
      <c r="V38" s="19"/>
      <c r="W38" s="19"/>
      <c r="X38" s="19"/>
      <c r="Y38" s="19"/>
      <c r="Z38" s="19"/>
      <c r="AA38" s="19"/>
      <c r="AB38" s="19">
        <v>5</v>
      </c>
      <c r="AC38" s="19"/>
      <c r="AD38" s="19"/>
      <c r="AE38" s="19">
        <v>3</v>
      </c>
      <c r="AF38" s="19"/>
      <c r="AG38" s="19"/>
      <c r="AH38" s="19"/>
      <c r="AI38" s="19"/>
      <c r="AJ38" s="19"/>
      <c r="AK38" s="19"/>
      <c r="AL38" s="19"/>
      <c r="AM38" s="19"/>
      <c r="AN38" s="19"/>
      <c r="AO38" s="19"/>
      <c r="AP38" s="19"/>
      <c r="AQ38" s="19"/>
      <c r="AR38" s="52"/>
      <c r="AS38" s="19"/>
      <c r="AT38" s="19"/>
      <c r="AU38" s="19"/>
      <c r="AV38" s="19"/>
      <c r="AW38" s="19"/>
      <c r="AX38" s="19"/>
      <c r="AY38" s="19"/>
      <c r="AZ38" s="19"/>
      <c r="BA38" s="19"/>
      <c r="BB38" s="52"/>
      <c r="BC38" s="87">
        <v>1</v>
      </c>
      <c r="BD38" s="19" t="s">
        <v>88</v>
      </c>
      <c r="BE38" s="52"/>
      <c r="BF38" s="52"/>
      <c r="BG38" s="52"/>
      <c r="BH38" s="223"/>
    </row>
    <row r="39" spans="1:60" s="10" customFormat="1" ht="60">
      <c r="A39" s="38">
        <v>162</v>
      </c>
      <c r="B39" s="39" t="s">
        <v>6</v>
      </c>
      <c r="C39" s="38">
        <v>171</v>
      </c>
      <c r="D39" s="39" t="s">
        <v>6</v>
      </c>
      <c r="E39" s="40" t="s">
        <v>135</v>
      </c>
      <c r="F39" s="40" t="s">
        <v>502</v>
      </c>
      <c r="G39" s="36" t="s">
        <v>5040</v>
      </c>
      <c r="H39" s="36" t="s">
        <v>5003</v>
      </c>
      <c r="I39" s="18">
        <v>3</v>
      </c>
      <c r="J39" s="43"/>
      <c r="K39" s="19">
        <v>14</v>
      </c>
      <c r="L39" s="19"/>
      <c r="M39" s="19"/>
      <c r="N39" s="19"/>
      <c r="O39" s="19"/>
      <c r="P39" s="19"/>
      <c r="Q39" s="19"/>
      <c r="R39" s="19"/>
      <c r="S39" s="19"/>
      <c r="T39" s="19">
        <v>8</v>
      </c>
      <c r="U39" s="19"/>
      <c r="V39" s="19"/>
      <c r="W39" s="19"/>
      <c r="X39" s="19"/>
      <c r="Y39" s="19"/>
      <c r="Z39" s="19"/>
      <c r="AA39" s="19">
        <v>5</v>
      </c>
      <c r="AB39" s="19"/>
      <c r="AC39" s="19"/>
      <c r="AD39" s="19"/>
      <c r="AE39" s="19">
        <v>4</v>
      </c>
      <c r="AF39" s="19"/>
      <c r="AG39" s="19"/>
      <c r="AH39" s="19"/>
      <c r="AI39" s="19"/>
      <c r="AJ39" s="19"/>
      <c r="AK39" s="19"/>
      <c r="AL39" s="19"/>
      <c r="AM39" s="19"/>
      <c r="AN39" s="19"/>
      <c r="AO39" s="19"/>
      <c r="AP39" s="19"/>
      <c r="AQ39" s="19"/>
      <c r="AR39" s="52"/>
      <c r="AS39" s="19"/>
      <c r="AT39" s="19"/>
      <c r="AU39" s="19"/>
      <c r="AV39" s="19"/>
      <c r="AW39" s="19"/>
      <c r="AX39" s="19"/>
      <c r="AY39" s="19"/>
      <c r="AZ39" s="19"/>
      <c r="BA39" s="19"/>
      <c r="BB39" s="52"/>
      <c r="BC39" s="87">
        <v>1</v>
      </c>
      <c r="BD39" s="19" t="s">
        <v>88</v>
      </c>
      <c r="BE39" s="52"/>
      <c r="BF39" s="52"/>
      <c r="BG39" s="52"/>
      <c r="BH39" s="223"/>
    </row>
    <row r="40" spans="1:60" s="10" customFormat="1" ht="60">
      <c r="A40" s="104" t="s">
        <v>261</v>
      </c>
      <c r="B40" s="39"/>
      <c r="C40" s="38">
        <v>172</v>
      </c>
      <c r="D40" s="39"/>
      <c r="E40" s="40" t="s">
        <v>302</v>
      </c>
      <c r="F40" s="40" t="s">
        <v>503</v>
      </c>
      <c r="G40" s="36" t="s">
        <v>5040</v>
      </c>
      <c r="H40" s="36" t="s">
        <v>5003</v>
      </c>
      <c r="I40" s="18">
        <v>3</v>
      </c>
      <c r="J40" s="43"/>
      <c r="K40" s="19">
        <v>7</v>
      </c>
      <c r="L40" s="19"/>
      <c r="M40" s="19"/>
      <c r="N40" s="19"/>
      <c r="O40" s="19"/>
      <c r="P40" s="19"/>
      <c r="Q40" s="19"/>
      <c r="R40" s="19"/>
      <c r="S40" s="19"/>
      <c r="T40" s="52" t="s">
        <v>225</v>
      </c>
      <c r="U40" s="19"/>
      <c r="V40" s="19"/>
      <c r="W40" s="19"/>
      <c r="X40" s="19">
        <v>17</v>
      </c>
      <c r="Y40" s="19"/>
      <c r="Z40" s="19"/>
      <c r="AA40" s="19"/>
      <c r="AB40" s="19"/>
      <c r="AC40" s="19"/>
      <c r="AD40" s="19"/>
      <c r="AE40" s="19">
        <v>4</v>
      </c>
      <c r="AF40" s="19"/>
      <c r="AG40" s="19"/>
      <c r="AH40" s="19"/>
      <c r="AI40" s="19"/>
      <c r="AJ40" s="19"/>
      <c r="AK40" s="19"/>
      <c r="AL40" s="19"/>
      <c r="AM40" s="19"/>
      <c r="AN40" s="19"/>
      <c r="AO40" s="19"/>
      <c r="AP40" s="19"/>
      <c r="AQ40" s="19"/>
      <c r="AR40" s="52"/>
      <c r="AS40" s="19"/>
      <c r="AT40" s="19"/>
      <c r="AU40" s="19"/>
      <c r="AV40" s="19"/>
      <c r="AW40" s="19"/>
      <c r="AX40" s="19"/>
      <c r="AY40" s="19"/>
      <c r="AZ40" s="19"/>
      <c r="BA40" s="19"/>
      <c r="BB40" s="52"/>
      <c r="BC40" s="87">
        <v>1</v>
      </c>
      <c r="BD40" s="19" t="s">
        <v>88</v>
      </c>
      <c r="BE40" s="52"/>
      <c r="BF40" s="52"/>
      <c r="BG40" s="52"/>
      <c r="BH40" s="223"/>
    </row>
    <row r="41" spans="1:60" s="10" customFormat="1" ht="60">
      <c r="A41" s="38">
        <v>164</v>
      </c>
      <c r="B41" s="39" t="s">
        <v>0</v>
      </c>
      <c r="C41" s="38">
        <v>173</v>
      </c>
      <c r="D41" s="39" t="s">
        <v>0</v>
      </c>
      <c r="E41" s="40" t="s">
        <v>136</v>
      </c>
      <c r="F41" s="40" t="s">
        <v>504</v>
      </c>
      <c r="G41" s="36" t="s">
        <v>5041</v>
      </c>
      <c r="H41" s="36" t="s">
        <v>5003</v>
      </c>
      <c r="I41" s="18">
        <v>3</v>
      </c>
      <c r="J41" s="43"/>
      <c r="K41" s="19"/>
      <c r="L41" s="19">
        <v>13</v>
      </c>
      <c r="M41" s="19">
        <v>31</v>
      </c>
      <c r="N41" s="19">
        <v>6</v>
      </c>
      <c r="O41" s="19">
        <v>2</v>
      </c>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v>14</v>
      </c>
      <c r="AR41" s="52"/>
      <c r="AS41" s="19"/>
      <c r="AT41" s="19">
        <v>14</v>
      </c>
      <c r="AU41" s="19"/>
      <c r="AV41" s="19"/>
      <c r="AW41" s="19"/>
      <c r="AX41" s="19"/>
      <c r="AY41" s="19"/>
      <c r="AZ41" s="19"/>
      <c r="BA41" s="19"/>
      <c r="BB41" s="52"/>
      <c r="BC41" s="87">
        <v>1</v>
      </c>
      <c r="BD41" s="19" t="s">
        <v>88</v>
      </c>
      <c r="BE41" s="52"/>
      <c r="BF41" s="52"/>
      <c r="BG41" s="52"/>
      <c r="BH41" s="223"/>
    </row>
    <row r="42" spans="1:60" s="10" customFormat="1" ht="60">
      <c r="A42" s="104" t="s">
        <v>262</v>
      </c>
      <c r="B42" s="39" t="s">
        <v>1</v>
      </c>
      <c r="C42" s="38">
        <v>173</v>
      </c>
      <c r="D42" s="39" t="s">
        <v>1</v>
      </c>
      <c r="E42" s="40" t="s">
        <v>136</v>
      </c>
      <c r="F42" s="40" t="s">
        <v>505</v>
      </c>
      <c r="G42" s="36" t="s">
        <v>5042</v>
      </c>
      <c r="H42" s="36" t="s">
        <v>5003</v>
      </c>
      <c r="I42" s="18">
        <v>3</v>
      </c>
      <c r="J42" s="43"/>
      <c r="K42" s="19"/>
      <c r="L42" s="19">
        <v>13</v>
      </c>
      <c r="M42" s="19">
        <v>31</v>
      </c>
      <c r="N42" s="19">
        <v>6</v>
      </c>
      <c r="O42" s="19">
        <v>4</v>
      </c>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v>14</v>
      </c>
      <c r="AR42" s="52"/>
      <c r="AS42" s="19"/>
      <c r="AT42" s="19"/>
      <c r="AU42" s="19"/>
      <c r="AV42" s="19"/>
      <c r="AW42" s="19"/>
      <c r="AX42" s="19"/>
      <c r="AY42" s="19"/>
      <c r="AZ42" s="19"/>
      <c r="BA42" s="19"/>
      <c r="BB42" s="52"/>
      <c r="BC42" s="87">
        <v>1</v>
      </c>
      <c r="BD42" s="19" t="s">
        <v>88</v>
      </c>
      <c r="BE42" s="52"/>
      <c r="BF42" s="52"/>
      <c r="BG42" s="52"/>
      <c r="BH42" s="223"/>
    </row>
    <row r="43" spans="1:60" s="10" customFormat="1" ht="36">
      <c r="A43" s="38">
        <v>165</v>
      </c>
      <c r="B43" s="39"/>
      <c r="C43" s="133" t="s">
        <v>230</v>
      </c>
      <c r="D43" s="39" t="s">
        <v>6</v>
      </c>
      <c r="E43" s="40" t="s">
        <v>28</v>
      </c>
      <c r="F43" s="40" t="s">
        <v>506</v>
      </c>
      <c r="G43" s="36" t="s">
        <v>5024</v>
      </c>
      <c r="H43" s="36" t="s">
        <v>5003</v>
      </c>
      <c r="I43" s="18">
        <v>3</v>
      </c>
      <c r="J43" s="43"/>
      <c r="K43" s="19">
        <v>14</v>
      </c>
      <c r="L43" s="19"/>
      <c r="M43" s="19"/>
      <c r="N43" s="19"/>
      <c r="O43" s="19"/>
      <c r="P43" s="19"/>
      <c r="Q43" s="19"/>
      <c r="R43" s="19"/>
      <c r="S43" s="19"/>
      <c r="T43" s="19">
        <v>2</v>
      </c>
      <c r="U43" s="19"/>
      <c r="V43" s="19"/>
      <c r="W43" s="19"/>
      <c r="X43" s="19"/>
      <c r="Y43" s="19">
        <v>20</v>
      </c>
      <c r="Z43" s="19">
        <v>10</v>
      </c>
      <c r="AA43" s="19"/>
      <c r="AB43" s="19"/>
      <c r="AC43" s="19"/>
      <c r="AD43" s="19"/>
      <c r="AE43" s="19"/>
      <c r="AF43" s="19"/>
      <c r="AG43" s="19"/>
      <c r="AH43" s="19"/>
      <c r="AI43" s="19"/>
      <c r="AJ43" s="19"/>
      <c r="AK43" s="19"/>
      <c r="AL43" s="19"/>
      <c r="AM43" s="19"/>
      <c r="AN43" s="19"/>
      <c r="AO43" s="19"/>
      <c r="AP43" s="19"/>
      <c r="AQ43" s="19"/>
      <c r="AR43" s="52"/>
      <c r="AS43" s="19"/>
      <c r="AT43" s="19"/>
      <c r="AU43" s="19"/>
      <c r="AV43" s="19"/>
      <c r="AW43" s="19"/>
      <c r="AX43" s="19"/>
      <c r="AY43" s="19"/>
      <c r="AZ43" s="19"/>
      <c r="BA43" s="19"/>
      <c r="BB43" s="52"/>
      <c r="BC43" s="87">
        <v>1</v>
      </c>
      <c r="BD43" s="19" t="s">
        <v>88</v>
      </c>
      <c r="BE43" s="52"/>
      <c r="BF43" s="52"/>
      <c r="BG43" s="52"/>
      <c r="BH43" s="223"/>
    </row>
    <row r="44" spans="1:60" s="10" customFormat="1" ht="36">
      <c r="A44" s="104" t="s">
        <v>263</v>
      </c>
      <c r="B44" s="39"/>
      <c r="C44" s="38">
        <v>176</v>
      </c>
      <c r="D44" s="39" t="s">
        <v>6</v>
      </c>
      <c r="E44" s="40" t="s">
        <v>28</v>
      </c>
      <c r="F44" s="40" t="s">
        <v>507</v>
      </c>
      <c r="G44" s="36" t="s">
        <v>5024</v>
      </c>
      <c r="H44" s="36" t="s">
        <v>5003</v>
      </c>
      <c r="I44" s="18">
        <v>3</v>
      </c>
      <c r="J44" s="43"/>
      <c r="K44" s="19"/>
      <c r="L44" s="19"/>
      <c r="M44" s="19"/>
      <c r="N44" s="19"/>
      <c r="O44" s="19"/>
      <c r="P44" s="19"/>
      <c r="Q44" s="19"/>
      <c r="R44" s="19"/>
      <c r="S44" s="19"/>
      <c r="T44" s="19">
        <v>2</v>
      </c>
      <c r="U44" s="19">
        <v>21</v>
      </c>
      <c r="V44" s="19"/>
      <c r="W44" s="19"/>
      <c r="X44" s="19"/>
      <c r="Y44" s="19"/>
      <c r="Z44" s="19">
        <v>10</v>
      </c>
      <c r="AA44" s="19"/>
      <c r="AB44" s="19"/>
      <c r="AC44" s="19"/>
      <c r="AD44" s="19"/>
      <c r="AE44" s="19"/>
      <c r="AF44" s="19"/>
      <c r="AG44" s="19"/>
      <c r="AH44" s="19"/>
      <c r="AI44" s="19"/>
      <c r="AJ44" s="19"/>
      <c r="AK44" s="19"/>
      <c r="AL44" s="19"/>
      <c r="AM44" s="19"/>
      <c r="AN44" s="19"/>
      <c r="AO44" s="19"/>
      <c r="AP44" s="19"/>
      <c r="AQ44" s="19"/>
      <c r="AR44" s="52"/>
      <c r="AS44" s="19"/>
      <c r="AT44" s="19"/>
      <c r="AU44" s="19"/>
      <c r="AV44" s="19"/>
      <c r="AW44" s="19"/>
      <c r="AX44" s="19"/>
      <c r="AY44" s="19"/>
      <c r="AZ44" s="19"/>
      <c r="BA44" s="19"/>
      <c r="BB44" s="52"/>
      <c r="BC44" s="87">
        <v>1</v>
      </c>
      <c r="BD44" s="19" t="s">
        <v>88</v>
      </c>
      <c r="BE44" s="52"/>
      <c r="BF44" s="52"/>
      <c r="BG44" s="52"/>
      <c r="BH44" s="223"/>
    </row>
    <row r="45" spans="1:60" s="10" customFormat="1" ht="36">
      <c r="A45" s="38">
        <v>167</v>
      </c>
      <c r="B45" s="39"/>
      <c r="C45" s="38">
        <v>177</v>
      </c>
      <c r="D45" s="39" t="s">
        <v>6</v>
      </c>
      <c r="E45" s="40" t="s">
        <v>28</v>
      </c>
      <c r="F45" s="40" t="s">
        <v>508</v>
      </c>
      <c r="G45" s="36" t="s">
        <v>5024</v>
      </c>
      <c r="H45" s="36" t="s">
        <v>5003</v>
      </c>
      <c r="I45" s="18">
        <v>3</v>
      </c>
      <c r="J45" s="43"/>
      <c r="K45" s="19"/>
      <c r="L45" s="19"/>
      <c r="M45" s="19"/>
      <c r="N45" s="19"/>
      <c r="O45" s="19"/>
      <c r="P45" s="19"/>
      <c r="Q45" s="19"/>
      <c r="R45" s="19"/>
      <c r="S45" s="19"/>
      <c r="T45" s="19">
        <v>2</v>
      </c>
      <c r="U45" s="19"/>
      <c r="V45" s="19">
        <v>13</v>
      </c>
      <c r="W45" s="19"/>
      <c r="X45" s="19"/>
      <c r="Y45" s="19"/>
      <c r="Z45" s="19">
        <v>10</v>
      </c>
      <c r="AA45" s="19"/>
      <c r="AB45" s="19"/>
      <c r="AC45" s="19"/>
      <c r="AD45" s="19"/>
      <c r="AE45" s="19"/>
      <c r="AF45" s="19"/>
      <c r="AG45" s="19"/>
      <c r="AH45" s="19"/>
      <c r="AI45" s="19"/>
      <c r="AJ45" s="19"/>
      <c r="AK45" s="19"/>
      <c r="AL45" s="19"/>
      <c r="AM45" s="19"/>
      <c r="AN45" s="19"/>
      <c r="AO45" s="19"/>
      <c r="AP45" s="19"/>
      <c r="AQ45" s="19"/>
      <c r="AR45" s="52"/>
      <c r="AS45" s="19"/>
      <c r="AT45" s="19"/>
      <c r="AU45" s="19"/>
      <c r="AV45" s="19"/>
      <c r="AW45" s="19"/>
      <c r="AX45" s="19"/>
      <c r="AY45" s="19"/>
      <c r="AZ45" s="19"/>
      <c r="BA45" s="19"/>
      <c r="BB45" s="52"/>
      <c r="BC45" s="87">
        <v>1</v>
      </c>
      <c r="BD45" s="19" t="s">
        <v>88</v>
      </c>
      <c r="BE45" s="52"/>
      <c r="BF45" s="52"/>
      <c r="BG45" s="52"/>
      <c r="BH45" s="223"/>
    </row>
    <row r="46" spans="1:60" s="10" customFormat="1" ht="36">
      <c r="A46" s="104" t="s">
        <v>264</v>
      </c>
      <c r="B46" s="39"/>
      <c r="C46" s="38">
        <v>178</v>
      </c>
      <c r="D46" s="39" t="s">
        <v>6</v>
      </c>
      <c r="E46" s="40" t="s">
        <v>28</v>
      </c>
      <c r="F46" s="40" t="s">
        <v>509</v>
      </c>
      <c r="G46" s="36" t="s">
        <v>5024</v>
      </c>
      <c r="H46" s="36" t="s">
        <v>5003</v>
      </c>
      <c r="I46" s="18">
        <v>3</v>
      </c>
      <c r="J46" s="43"/>
      <c r="K46" s="19"/>
      <c r="L46" s="19"/>
      <c r="M46" s="19"/>
      <c r="N46" s="19"/>
      <c r="O46" s="19"/>
      <c r="P46" s="19"/>
      <c r="Q46" s="19"/>
      <c r="R46" s="19"/>
      <c r="S46" s="19"/>
      <c r="T46" s="19">
        <v>2</v>
      </c>
      <c r="U46" s="19"/>
      <c r="V46" s="19"/>
      <c r="W46" s="19">
        <v>14</v>
      </c>
      <c r="X46" s="19"/>
      <c r="Y46" s="19"/>
      <c r="Z46" s="19">
        <v>10</v>
      </c>
      <c r="AA46" s="19"/>
      <c r="AB46" s="19"/>
      <c r="AC46" s="19"/>
      <c r="AD46" s="19"/>
      <c r="AE46" s="19"/>
      <c r="AF46" s="19"/>
      <c r="AG46" s="19"/>
      <c r="AH46" s="19"/>
      <c r="AI46" s="19"/>
      <c r="AJ46" s="19"/>
      <c r="AK46" s="19"/>
      <c r="AL46" s="19"/>
      <c r="AM46" s="19"/>
      <c r="AN46" s="19"/>
      <c r="AO46" s="19"/>
      <c r="AP46" s="19"/>
      <c r="AQ46" s="19"/>
      <c r="AR46" s="52"/>
      <c r="AS46" s="19"/>
      <c r="AT46" s="19"/>
      <c r="AU46" s="19"/>
      <c r="AV46" s="19"/>
      <c r="AW46" s="19"/>
      <c r="AX46" s="19"/>
      <c r="AY46" s="19"/>
      <c r="AZ46" s="19"/>
      <c r="BA46" s="19"/>
      <c r="BB46" s="52"/>
      <c r="BC46" s="87">
        <v>1</v>
      </c>
      <c r="BD46" s="19" t="s">
        <v>88</v>
      </c>
      <c r="BE46" s="52"/>
      <c r="BF46" s="52"/>
      <c r="BG46" s="52"/>
      <c r="BH46" s="223"/>
    </row>
    <row r="47" spans="1:60" s="10" customFormat="1" ht="48">
      <c r="A47" s="38">
        <v>169</v>
      </c>
      <c r="B47" s="39"/>
      <c r="C47" s="38">
        <v>179</v>
      </c>
      <c r="D47" s="39" t="s">
        <v>6</v>
      </c>
      <c r="E47" s="40" t="s">
        <v>28</v>
      </c>
      <c r="F47" s="40" t="s">
        <v>510</v>
      </c>
      <c r="G47" s="36" t="s">
        <v>5026</v>
      </c>
      <c r="H47" s="36" t="s">
        <v>5003</v>
      </c>
      <c r="I47" s="18">
        <v>3</v>
      </c>
      <c r="J47" s="43"/>
      <c r="K47" s="19"/>
      <c r="L47" s="19"/>
      <c r="M47" s="19"/>
      <c r="N47" s="19"/>
      <c r="O47" s="19">
        <v>6</v>
      </c>
      <c r="P47" s="19"/>
      <c r="Q47" s="19"/>
      <c r="R47" s="19"/>
      <c r="S47" s="19"/>
      <c r="T47" s="19"/>
      <c r="U47" s="19"/>
      <c r="V47" s="19"/>
      <c r="W47" s="19"/>
      <c r="X47" s="19"/>
      <c r="Y47" s="19"/>
      <c r="Z47" s="19">
        <v>10</v>
      </c>
      <c r="AA47" s="19"/>
      <c r="AB47" s="19"/>
      <c r="AC47" s="19"/>
      <c r="AD47" s="19"/>
      <c r="AE47" s="19"/>
      <c r="AF47" s="19"/>
      <c r="AG47" s="19"/>
      <c r="AH47" s="19"/>
      <c r="AI47" s="19"/>
      <c r="AJ47" s="19">
        <v>6</v>
      </c>
      <c r="AK47" s="19"/>
      <c r="AL47" s="19">
        <v>16</v>
      </c>
      <c r="AM47" s="19"/>
      <c r="AN47" s="19"/>
      <c r="AO47" s="19"/>
      <c r="AP47" s="19"/>
      <c r="AQ47" s="19"/>
      <c r="AR47" s="52"/>
      <c r="AS47" s="19"/>
      <c r="AT47" s="19"/>
      <c r="AU47" s="19"/>
      <c r="AV47" s="19"/>
      <c r="AW47" s="19"/>
      <c r="AX47" s="19"/>
      <c r="AY47" s="19"/>
      <c r="AZ47" s="19"/>
      <c r="BA47" s="19"/>
      <c r="BB47" s="52"/>
      <c r="BC47" s="87">
        <v>1</v>
      </c>
      <c r="BD47" s="19" t="s">
        <v>88</v>
      </c>
      <c r="BE47" s="52"/>
      <c r="BF47" s="52"/>
      <c r="BG47" s="52"/>
      <c r="BH47" s="223"/>
    </row>
    <row r="48" spans="1:60" s="10" customFormat="1" ht="48">
      <c r="A48" s="104" t="s">
        <v>265</v>
      </c>
      <c r="B48" s="39"/>
      <c r="C48" s="38">
        <v>180</v>
      </c>
      <c r="D48" s="39" t="s">
        <v>6</v>
      </c>
      <c r="E48" s="40" t="s">
        <v>28</v>
      </c>
      <c r="F48" s="40" t="s">
        <v>511</v>
      </c>
      <c r="G48" s="36" t="s">
        <v>5027</v>
      </c>
      <c r="H48" s="36" t="s">
        <v>5003</v>
      </c>
      <c r="I48" s="18">
        <v>3</v>
      </c>
      <c r="J48" s="43"/>
      <c r="K48" s="19"/>
      <c r="L48" s="19"/>
      <c r="M48" s="19"/>
      <c r="N48" s="19"/>
      <c r="O48" s="19"/>
      <c r="P48" s="19"/>
      <c r="Q48" s="19"/>
      <c r="R48" s="19"/>
      <c r="S48" s="19"/>
      <c r="T48" s="19"/>
      <c r="U48" s="19"/>
      <c r="V48" s="19"/>
      <c r="W48" s="19"/>
      <c r="X48" s="19"/>
      <c r="Y48" s="19"/>
      <c r="Z48" s="19">
        <v>10</v>
      </c>
      <c r="AA48" s="19"/>
      <c r="AB48" s="19"/>
      <c r="AC48" s="19"/>
      <c r="AD48" s="19"/>
      <c r="AE48" s="19"/>
      <c r="AF48" s="19"/>
      <c r="AG48" s="19"/>
      <c r="AH48" s="19"/>
      <c r="AI48" s="19"/>
      <c r="AJ48" s="19"/>
      <c r="AK48" s="19">
        <v>20</v>
      </c>
      <c r="AL48" s="19">
        <v>16</v>
      </c>
      <c r="AM48" s="19"/>
      <c r="AN48" s="19"/>
      <c r="AO48" s="19"/>
      <c r="AP48" s="19"/>
      <c r="AQ48" s="19"/>
      <c r="AR48" s="52"/>
      <c r="AS48" s="19"/>
      <c r="AT48" s="19"/>
      <c r="AU48" s="19"/>
      <c r="AV48" s="19"/>
      <c r="AW48" s="19"/>
      <c r="AX48" s="19"/>
      <c r="AY48" s="19"/>
      <c r="AZ48" s="19"/>
      <c r="BA48" s="19"/>
      <c r="BB48" s="52"/>
      <c r="BC48" s="87">
        <v>1</v>
      </c>
      <c r="BD48" s="19" t="s">
        <v>88</v>
      </c>
      <c r="BE48" s="52"/>
      <c r="BF48" s="52"/>
      <c r="BG48" s="52"/>
      <c r="BH48" s="223"/>
    </row>
    <row r="49" spans="1:60" s="10" customFormat="1" ht="72">
      <c r="A49" s="38">
        <v>171</v>
      </c>
      <c r="B49" s="39"/>
      <c r="C49" s="38">
        <v>181</v>
      </c>
      <c r="D49" s="39" t="s">
        <v>6</v>
      </c>
      <c r="E49" s="40" t="s">
        <v>28</v>
      </c>
      <c r="F49" s="40" t="s">
        <v>512</v>
      </c>
      <c r="G49" s="36" t="s">
        <v>5043</v>
      </c>
      <c r="H49" s="36" t="s">
        <v>5003</v>
      </c>
      <c r="I49" s="18">
        <v>3</v>
      </c>
      <c r="J49" s="43"/>
      <c r="K49" s="19"/>
      <c r="L49" s="19"/>
      <c r="M49" s="19"/>
      <c r="N49" s="19"/>
      <c r="O49" s="19"/>
      <c r="P49" s="19"/>
      <c r="Q49" s="19"/>
      <c r="R49" s="19"/>
      <c r="S49" s="19"/>
      <c r="T49" s="19"/>
      <c r="U49" s="19"/>
      <c r="V49" s="19"/>
      <c r="W49" s="19"/>
      <c r="X49" s="19"/>
      <c r="Y49" s="19"/>
      <c r="Z49" s="19">
        <v>10</v>
      </c>
      <c r="AA49" s="19"/>
      <c r="AB49" s="19"/>
      <c r="AC49" s="19"/>
      <c r="AD49" s="19"/>
      <c r="AE49" s="19"/>
      <c r="AF49" s="19">
        <v>6</v>
      </c>
      <c r="AG49" s="19"/>
      <c r="AH49" s="19"/>
      <c r="AI49" s="19"/>
      <c r="AJ49" s="19"/>
      <c r="AK49" s="19">
        <v>10</v>
      </c>
      <c r="AL49" s="19"/>
      <c r="AM49" s="19"/>
      <c r="AN49" s="19"/>
      <c r="AO49" s="19"/>
      <c r="AP49" s="19"/>
      <c r="AQ49" s="19"/>
      <c r="AR49" s="52"/>
      <c r="AS49" s="19"/>
      <c r="AT49" s="19"/>
      <c r="AU49" s="19"/>
      <c r="AV49" s="19"/>
      <c r="AW49" s="19"/>
      <c r="AX49" s="19"/>
      <c r="AY49" s="19"/>
      <c r="AZ49" s="19"/>
      <c r="BA49" s="19"/>
      <c r="BB49" s="52"/>
      <c r="BC49" s="87">
        <v>1</v>
      </c>
      <c r="BD49" s="19" t="s">
        <v>88</v>
      </c>
      <c r="BE49" s="52"/>
      <c r="BF49" s="52"/>
      <c r="BG49" s="52"/>
      <c r="BH49" s="223"/>
    </row>
    <row r="50" spans="1:60" s="7" customFormat="1" ht="48.5" thickBot="1">
      <c r="A50" s="100" t="s">
        <v>266</v>
      </c>
      <c r="B50" s="63"/>
      <c r="C50" s="100" t="s">
        <v>222</v>
      </c>
      <c r="D50" s="63" t="s">
        <v>211</v>
      </c>
      <c r="E50" s="89" t="s">
        <v>302</v>
      </c>
      <c r="F50" s="89" t="s">
        <v>513</v>
      </c>
      <c r="G50" s="64" t="s">
        <v>5025</v>
      </c>
      <c r="H50" s="64" t="s">
        <v>5002</v>
      </c>
      <c r="I50" s="65">
        <v>3</v>
      </c>
      <c r="J50" s="67"/>
      <c r="K50" s="66">
        <v>7</v>
      </c>
      <c r="L50" s="66"/>
      <c r="M50" s="66"/>
      <c r="N50" s="66"/>
      <c r="O50" s="66"/>
      <c r="P50" s="66"/>
      <c r="Q50" s="66"/>
      <c r="R50" s="66"/>
      <c r="S50" s="66"/>
      <c r="T50" s="66"/>
      <c r="U50" s="66"/>
      <c r="V50" s="66"/>
      <c r="W50" s="66"/>
      <c r="X50" s="66"/>
      <c r="Y50" s="66"/>
      <c r="Z50" s="66"/>
      <c r="AA50" s="66"/>
      <c r="AB50" s="66"/>
      <c r="AC50" s="66"/>
      <c r="AD50" s="66"/>
      <c r="AE50" s="66"/>
      <c r="AF50" s="66"/>
      <c r="AG50" s="66"/>
      <c r="AH50" s="66"/>
      <c r="AI50" s="66"/>
      <c r="AJ50" s="66"/>
      <c r="AK50" s="66"/>
      <c r="AL50" s="66"/>
      <c r="AM50" s="66"/>
      <c r="AN50" s="66"/>
      <c r="AO50" s="66">
        <v>15</v>
      </c>
      <c r="AP50" s="66"/>
      <c r="AQ50" s="66">
        <v>6</v>
      </c>
      <c r="AR50" s="68">
        <v>10</v>
      </c>
      <c r="AS50" s="66"/>
      <c r="AT50" s="66"/>
      <c r="AU50" s="66"/>
      <c r="AV50" s="66"/>
      <c r="AW50" s="66"/>
      <c r="AX50" s="66"/>
      <c r="AY50" s="66"/>
      <c r="AZ50" s="66"/>
      <c r="BA50" s="66"/>
      <c r="BB50" s="68"/>
      <c r="BC50" s="90">
        <v>1</v>
      </c>
      <c r="BD50" s="66" t="s">
        <v>88</v>
      </c>
      <c r="BE50" s="68"/>
      <c r="BF50" s="68"/>
      <c r="BG50" s="68"/>
      <c r="BH50" s="69"/>
    </row>
    <row r="51" spans="1:60" s="10" customFormat="1" ht="12" customHeight="1">
      <c r="BC51" s="6"/>
      <c r="BD51" s="6"/>
      <c r="BE51" s="6"/>
      <c r="BF51" s="6"/>
      <c r="BG51" s="6"/>
      <c r="BH51" s="6"/>
    </row>
    <row r="52" spans="1:60" s="10" customFormat="1" ht="12">
      <c r="BC52" s="6"/>
      <c r="BD52" s="6"/>
      <c r="BE52" s="6"/>
      <c r="BF52" s="6"/>
      <c r="BG52" s="6"/>
      <c r="BH52" s="6"/>
    </row>
    <row r="53" spans="1:60" s="10" customFormat="1" ht="12">
      <c r="BC53" s="6"/>
      <c r="BD53" s="6"/>
      <c r="BE53" s="6"/>
      <c r="BF53" s="6"/>
      <c r="BG53" s="6"/>
      <c r="BH53" s="6"/>
    </row>
    <row r="54" spans="1:60" s="10" customFormat="1" ht="12">
      <c r="BC54" s="6"/>
      <c r="BD54" s="6"/>
      <c r="BE54" s="6"/>
      <c r="BF54" s="6"/>
      <c r="BG54" s="6"/>
      <c r="BH54" s="6"/>
    </row>
    <row r="55" spans="1:60" s="10" customFormat="1" ht="12">
      <c r="BC55" s="6"/>
      <c r="BD55" s="6"/>
      <c r="BE55" s="6"/>
      <c r="BF55" s="6"/>
      <c r="BG55" s="6"/>
      <c r="BH55" s="6"/>
    </row>
    <row r="56" spans="1:60" s="10" customFormat="1" ht="12">
      <c r="BC56" s="6"/>
      <c r="BD56" s="6"/>
      <c r="BE56" s="6"/>
      <c r="BF56" s="6"/>
      <c r="BG56" s="6"/>
      <c r="BH56" s="6"/>
    </row>
    <row r="57" spans="1:60" s="10" customFormat="1" ht="12">
      <c r="BC57" s="6"/>
      <c r="BD57" s="6"/>
      <c r="BE57" s="6"/>
      <c r="BF57" s="6"/>
      <c r="BG57" s="6"/>
      <c r="BH57" s="6"/>
    </row>
    <row r="58" spans="1:60" s="10" customFormat="1" ht="12">
      <c r="BC58" s="6"/>
      <c r="BD58" s="6"/>
      <c r="BE58" s="6"/>
      <c r="BF58" s="6"/>
      <c r="BG58" s="6"/>
      <c r="BH58" s="6"/>
    </row>
    <row r="59" spans="1:60" s="10" customFormat="1" ht="12">
      <c r="BC59" s="6"/>
      <c r="BD59" s="6"/>
      <c r="BE59" s="6"/>
      <c r="BF59" s="6"/>
      <c r="BG59" s="6"/>
      <c r="BH59" s="6"/>
    </row>
    <row r="60" spans="1:60" s="10" customFormat="1" ht="12">
      <c r="BC60" s="6"/>
      <c r="BD60" s="6"/>
      <c r="BE60" s="6"/>
      <c r="BF60" s="6"/>
      <c r="BG60" s="6"/>
      <c r="BH60" s="6"/>
    </row>
    <row r="61" spans="1:60" s="10" customFormat="1" ht="12">
      <c r="BC61" s="6"/>
      <c r="BD61" s="6"/>
      <c r="BE61" s="6"/>
      <c r="BF61" s="6"/>
      <c r="BG61" s="6"/>
      <c r="BH61" s="6"/>
    </row>
    <row r="62" spans="1:60" s="10" customFormat="1" ht="12">
      <c r="BC62" s="6"/>
      <c r="BD62" s="6"/>
      <c r="BE62" s="6"/>
      <c r="BF62" s="6"/>
      <c r="BG62" s="6"/>
      <c r="BH62" s="6"/>
    </row>
    <row r="63" spans="1:60" s="10" customFormat="1" ht="12">
      <c r="BC63" s="6"/>
      <c r="BD63" s="6"/>
      <c r="BE63" s="6"/>
      <c r="BF63" s="6"/>
      <c r="BG63" s="6"/>
      <c r="BH63" s="6"/>
    </row>
    <row r="64" spans="1:60" s="10" customFormat="1" ht="12">
      <c r="BC64" s="6"/>
      <c r="BD64" s="6"/>
      <c r="BE64" s="6"/>
      <c r="BF64" s="6"/>
      <c r="BG64" s="6"/>
      <c r="BH64" s="6"/>
    </row>
    <row r="65" spans="3:60" s="10" customFormat="1" ht="12">
      <c r="BC65" s="6"/>
      <c r="BD65" s="6"/>
      <c r="BE65" s="6"/>
      <c r="BF65" s="6"/>
      <c r="BG65" s="6"/>
      <c r="BH65" s="6"/>
    </row>
    <row r="66" spans="3:60" s="10" customFormat="1" ht="12">
      <c r="BC66" s="6"/>
      <c r="BD66" s="6"/>
      <c r="BE66" s="6"/>
      <c r="BF66" s="6"/>
      <c r="BG66" s="6"/>
      <c r="BH66" s="6"/>
    </row>
    <row r="67" spans="3:60" s="10" customFormat="1" ht="12">
      <c r="BC67" s="6"/>
      <c r="BD67" s="6"/>
      <c r="BE67" s="6"/>
      <c r="BF67" s="6"/>
      <c r="BG67" s="6"/>
      <c r="BH67" s="6"/>
    </row>
    <row r="68" spans="3:60" s="10" customFormat="1" ht="12">
      <c r="BC68" s="6"/>
      <c r="BD68" s="6"/>
      <c r="BE68" s="6"/>
      <c r="BF68" s="6"/>
      <c r="BG68" s="6"/>
      <c r="BH68" s="6"/>
    </row>
    <row r="69" spans="3:60" s="10" customFormat="1" ht="12">
      <c r="BC69" s="6"/>
      <c r="BD69" s="6"/>
      <c r="BE69" s="6"/>
      <c r="BF69" s="6"/>
      <c r="BG69" s="6"/>
      <c r="BH69" s="6"/>
    </row>
    <row r="70" spans="3:60" s="10" customFormat="1" ht="12">
      <c r="BC70" s="6"/>
      <c r="BD70" s="6"/>
      <c r="BE70" s="6"/>
      <c r="BF70" s="6"/>
      <c r="BG70" s="6"/>
      <c r="BH70" s="6"/>
    </row>
    <row r="71" spans="3:60" s="10" customFormat="1" ht="12">
      <c r="BC71" s="6"/>
      <c r="BD71" s="6"/>
      <c r="BE71" s="6"/>
      <c r="BF71" s="6"/>
      <c r="BG71" s="6"/>
      <c r="BH71" s="6"/>
    </row>
    <row r="72" spans="3:60" s="10" customFormat="1" ht="12">
      <c r="BC72" s="6"/>
      <c r="BD72" s="6"/>
      <c r="BE72" s="6"/>
      <c r="BF72" s="6"/>
      <c r="BG72" s="6"/>
      <c r="BH72" s="6"/>
    </row>
    <row r="73" spans="3:60" s="6" customFormat="1" ht="12"/>
    <row r="74" spans="3:60" s="6" customFormat="1" ht="12"/>
    <row r="75" spans="3:60">
      <c r="C75" s="3"/>
      <c r="D75" s="3"/>
      <c r="E75" s="3"/>
      <c r="F75" s="3"/>
      <c r="G75" s="3"/>
      <c r="H75" s="3"/>
      <c r="BC75" s="6"/>
      <c r="BD75" s="6"/>
      <c r="BE75" s="6"/>
      <c r="BF75" s="6"/>
      <c r="BG75" s="6"/>
      <c r="BH75" s="6"/>
    </row>
    <row r="76" spans="3:60">
      <c r="C76" s="3"/>
      <c r="D76" s="3"/>
      <c r="E76" s="3"/>
      <c r="F76" s="3"/>
      <c r="G76" s="3"/>
      <c r="H76" s="3"/>
      <c r="BC76" s="6"/>
      <c r="BD76" s="6"/>
      <c r="BE76" s="6"/>
      <c r="BF76" s="6"/>
      <c r="BG76" s="6"/>
      <c r="BH76" s="6"/>
    </row>
    <row r="77" spans="3:60">
      <c r="C77" s="3"/>
      <c r="D77" s="3"/>
      <c r="E77" s="3"/>
      <c r="F77" s="3"/>
      <c r="G77" s="3"/>
      <c r="H77" s="3"/>
      <c r="BC77" s="6"/>
      <c r="BD77" s="6"/>
      <c r="BE77" s="6"/>
      <c r="BF77" s="6"/>
      <c r="BG77" s="6"/>
      <c r="BH77" s="6"/>
    </row>
    <row r="78" spans="3:60">
      <c r="C78" s="3"/>
      <c r="D78" s="3"/>
      <c r="E78" s="3"/>
      <c r="F78" s="3"/>
      <c r="G78" s="3"/>
      <c r="H78" s="3"/>
      <c r="BC78" s="6"/>
      <c r="BD78" s="6"/>
      <c r="BE78" s="6"/>
      <c r="BF78" s="6"/>
      <c r="BG78" s="6"/>
      <c r="BH78" s="6"/>
    </row>
    <row r="79" spans="3:60">
      <c r="C79" s="3"/>
      <c r="D79" s="3"/>
      <c r="E79" s="3"/>
      <c r="F79" s="3"/>
      <c r="G79" s="3"/>
      <c r="H79" s="3"/>
      <c r="BC79" s="6"/>
      <c r="BD79" s="6"/>
      <c r="BE79" s="6"/>
      <c r="BF79" s="6"/>
      <c r="BG79" s="6"/>
      <c r="BH79" s="6"/>
    </row>
    <row r="80" spans="3:60">
      <c r="C80" s="3"/>
      <c r="D80" s="3"/>
      <c r="E80" s="3"/>
      <c r="F80" s="3"/>
      <c r="G80" s="3"/>
      <c r="H80" s="3"/>
      <c r="BC80" s="6"/>
      <c r="BD80" s="6"/>
      <c r="BE80" s="6"/>
      <c r="BF80" s="6"/>
      <c r="BG80" s="6"/>
      <c r="BH80" s="6"/>
    </row>
    <row r="81" spans="3:60">
      <c r="C81" s="3"/>
      <c r="D81" s="3"/>
      <c r="E81" s="3"/>
      <c r="F81" s="3"/>
      <c r="G81" s="3"/>
      <c r="H81" s="3"/>
      <c r="BC81" s="6"/>
      <c r="BD81" s="6"/>
      <c r="BE81" s="6"/>
      <c r="BF81" s="6"/>
      <c r="BG81" s="6"/>
      <c r="BH81" s="6"/>
    </row>
    <row r="82" spans="3:60">
      <c r="C82" s="3"/>
      <c r="D82" s="3"/>
      <c r="E82" s="3"/>
      <c r="F82" s="3"/>
      <c r="G82" s="3"/>
      <c r="H82" s="3"/>
      <c r="BC82" s="6"/>
      <c r="BD82" s="6"/>
      <c r="BE82" s="6"/>
      <c r="BF82" s="6"/>
      <c r="BG82" s="6"/>
      <c r="BH82" s="6"/>
    </row>
    <row r="83" spans="3:60">
      <c r="C83" s="3"/>
      <c r="D83" s="3"/>
      <c r="E83" s="3"/>
      <c r="F83" s="3"/>
      <c r="G83" s="3"/>
      <c r="H83" s="3"/>
      <c r="BC83" s="6"/>
      <c r="BD83" s="6"/>
      <c r="BE83" s="6"/>
      <c r="BF83" s="6"/>
      <c r="BG83" s="6"/>
      <c r="BH83" s="6"/>
    </row>
    <row r="84" spans="3:60">
      <c r="C84" s="3"/>
      <c r="D84" s="3"/>
      <c r="E84" s="3"/>
      <c r="F84" s="3"/>
      <c r="G84" s="3"/>
      <c r="H84" s="3"/>
      <c r="BC84" s="6"/>
      <c r="BD84" s="6"/>
      <c r="BE84" s="6"/>
      <c r="BF84" s="6"/>
      <c r="BG84" s="6"/>
      <c r="BH84" s="6"/>
    </row>
    <row r="85" spans="3:60">
      <c r="C85" s="3"/>
      <c r="D85" s="3"/>
      <c r="E85" s="3"/>
      <c r="F85" s="3"/>
      <c r="G85" s="3"/>
      <c r="H85" s="3"/>
      <c r="BC85" s="6"/>
      <c r="BD85" s="6"/>
      <c r="BE85" s="6"/>
      <c r="BF85" s="6"/>
      <c r="BG85" s="6"/>
      <c r="BH85" s="6"/>
    </row>
    <row r="86" spans="3:60">
      <c r="C86" s="3"/>
      <c r="D86" s="3"/>
      <c r="E86" s="3"/>
      <c r="F86" s="3"/>
      <c r="G86" s="3"/>
      <c r="H86" s="3"/>
      <c r="BC86" s="6"/>
      <c r="BD86" s="6"/>
      <c r="BE86" s="6"/>
      <c r="BF86" s="6"/>
      <c r="BG86" s="6"/>
      <c r="BH86" s="6"/>
    </row>
    <row r="87" spans="3:60">
      <c r="C87" s="3"/>
      <c r="D87" s="3"/>
      <c r="E87" s="3"/>
      <c r="F87" s="3"/>
      <c r="G87" s="3"/>
      <c r="H87" s="3"/>
      <c r="BC87" s="6"/>
      <c r="BD87" s="6"/>
      <c r="BE87" s="6"/>
      <c r="BF87" s="6"/>
      <c r="BG87" s="6"/>
      <c r="BH87" s="6"/>
    </row>
    <row r="88" spans="3:60">
      <c r="C88" s="3"/>
      <c r="D88" s="3"/>
      <c r="E88" s="3"/>
      <c r="F88" s="3"/>
      <c r="G88" s="3"/>
      <c r="H88" s="3"/>
      <c r="BC88" s="6"/>
      <c r="BD88" s="6"/>
      <c r="BE88" s="6"/>
      <c r="BF88" s="6"/>
      <c r="BG88" s="6"/>
      <c r="BH88" s="6"/>
    </row>
    <row r="89" spans="3:60">
      <c r="C89" s="3"/>
      <c r="D89" s="3"/>
      <c r="E89" s="3"/>
      <c r="F89" s="3"/>
      <c r="G89" s="3"/>
      <c r="H89" s="3"/>
      <c r="BC89" s="6"/>
      <c r="BD89" s="6"/>
      <c r="BE89" s="6"/>
      <c r="BF89" s="6"/>
      <c r="BG89" s="6"/>
      <c r="BH89" s="6"/>
    </row>
    <row r="90" spans="3:60">
      <c r="C90" s="3"/>
      <c r="D90" s="3"/>
      <c r="E90" s="3"/>
      <c r="F90" s="3"/>
      <c r="G90" s="3"/>
      <c r="H90" s="3"/>
      <c r="BC90" s="6"/>
      <c r="BD90" s="6"/>
      <c r="BE90" s="6"/>
      <c r="BF90" s="6"/>
      <c r="BG90" s="6"/>
      <c r="BH90" s="6"/>
    </row>
    <row r="91" spans="3:60">
      <c r="C91" s="3"/>
      <c r="D91" s="3"/>
      <c r="E91" s="3"/>
      <c r="F91" s="3"/>
      <c r="G91" s="3"/>
      <c r="H91" s="3"/>
      <c r="BC91" s="6"/>
      <c r="BD91" s="6"/>
      <c r="BE91" s="6"/>
      <c r="BF91" s="6"/>
      <c r="BG91" s="6"/>
      <c r="BH91" s="6"/>
    </row>
    <row r="92" spans="3:60">
      <c r="C92" s="3"/>
      <c r="D92" s="3"/>
      <c r="E92" s="3"/>
      <c r="F92" s="3"/>
      <c r="G92" s="3"/>
      <c r="H92" s="3"/>
      <c r="BC92" s="6"/>
      <c r="BD92" s="6"/>
      <c r="BE92" s="6"/>
      <c r="BF92" s="6"/>
      <c r="BG92" s="6"/>
      <c r="BH92" s="6"/>
    </row>
    <row r="93" spans="3:60">
      <c r="C93" s="3"/>
      <c r="D93" s="3"/>
      <c r="E93" s="3"/>
      <c r="F93" s="3"/>
      <c r="G93" s="3"/>
      <c r="H93" s="3"/>
      <c r="BC93" s="6"/>
      <c r="BD93" s="6"/>
      <c r="BE93" s="6"/>
      <c r="BF93" s="6"/>
      <c r="BG93" s="6"/>
      <c r="BH93" s="6"/>
    </row>
    <row r="94" spans="3:60">
      <c r="C94" s="3"/>
      <c r="D94" s="3"/>
      <c r="E94" s="3"/>
      <c r="F94" s="3"/>
      <c r="G94" s="3"/>
      <c r="H94" s="3"/>
      <c r="BC94" s="6"/>
      <c r="BD94" s="6"/>
      <c r="BE94" s="6"/>
      <c r="BF94" s="6"/>
      <c r="BG94" s="6"/>
      <c r="BH94" s="6"/>
    </row>
    <row r="95" spans="3:60">
      <c r="C95" s="3"/>
      <c r="D95" s="3"/>
      <c r="E95" s="3"/>
      <c r="F95" s="3"/>
      <c r="G95" s="3"/>
      <c r="H95" s="3"/>
      <c r="BC95" s="6"/>
      <c r="BD95" s="6"/>
      <c r="BE95" s="6"/>
      <c r="BF95" s="6"/>
      <c r="BG95" s="6"/>
      <c r="BH95" s="6"/>
    </row>
    <row r="96" spans="3:60">
      <c r="C96" s="3"/>
      <c r="D96" s="3"/>
      <c r="E96" s="3"/>
      <c r="F96" s="3"/>
      <c r="G96" s="3"/>
      <c r="H96" s="3"/>
      <c r="BC96" s="6"/>
      <c r="BD96" s="6"/>
      <c r="BE96" s="6"/>
      <c r="BF96" s="6"/>
      <c r="BG96" s="6"/>
      <c r="BH96" s="6"/>
    </row>
    <row r="97" spans="3:60">
      <c r="C97" s="3"/>
      <c r="D97" s="3"/>
      <c r="E97" s="3"/>
      <c r="F97" s="3"/>
      <c r="G97" s="3"/>
      <c r="H97" s="3"/>
      <c r="BC97" s="6"/>
      <c r="BD97" s="6"/>
      <c r="BE97" s="6"/>
      <c r="BF97" s="6"/>
      <c r="BG97" s="6"/>
      <c r="BH97" s="6"/>
    </row>
    <row r="98" spans="3:60">
      <c r="C98" s="3"/>
      <c r="D98" s="3"/>
      <c r="E98" s="3"/>
      <c r="F98" s="3"/>
      <c r="G98" s="3"/>
      <c r="H98" s="3"/>
      <c r="BC98" s="6"/>
      <c r="BD98" s="6"/>
      <c r="BE98" s="6"/>
      <c r="BF98" s="6"/>
      <c r="BG98" s="6"/>
      <c r="BH98" s="6"/>
    </row>
    <row r="99" spans="3:60">
      <c r="C99" s="3"/>
      <c r="D99" s="3"/>
      <c r="E99" s="3"/>
      <c r="F99" s="3"/>
      <c r="G99" s="3"/>
      <c r="H99" s="3"/>
      <c r="BC99" s="6"/>
      <c r="BD99" s="6"/>
      <c r="BE99" s="6"/>
      <c r="BF99" s="6"/>
      <c r="BG99" s="6"/>
      <c r="BH99" s="6"/>
    </row>
    <row r="100" spans="3:60">
      <c r="C100" s="3"/>
      <c r="D100" s="3"/>
      <c r="E100" s="3"/>
      <c r="F100" s="3"/>
      <c r="G100" s="3"/>
      <c r="H100" s="3"/>
      <c r="BC100" s="6"/>
      <c r="BD100" s="6"/>
      <c r="BE100" s="6"/>
      <c r="BF100" s="6"/>
      <c r="BG100" s="6"/>
      <c r="BH100" s="6"/>
    </row>
    <row r="101" spans="3:60">
      <c r="C101" s="3"/>
      <c r="D101" s="3"/>
      <c r="E101" s="3"/>
      <c r="F101" s="3"/>
      <c r="G101" s="3"/>
      <c r="H101" s="3"/>
    </row>
    <row r="102" spans="3:60">
      <c r="C102" s="3"/>
      <c r="D102" s="3"/>
      <c r="E102" s="3"/>
      <c r="F102" s="3"/>
      <c r="G102" s="3"/>
      <c r="H102" s="3"/>
    </row>
    <row r="103" spans="3:60">
      <c r="C103" s="3"/>
      <c r="D103" s="3"/>
      <c r="E103" s="3"/>
      <c r="F103" s="3"/>
      <c r="G103" s="3"/>
      <c r="H103" s="3"/>
    </row>
    <row r="104" spans="3:60">
      <c r="C104" s="3"/>
      <c r="D104" s="3"/>
      <c r="E104" s="3"/>
      <c r="F104" s="3"/>
      <c r="G104" s="3"/>
      <c r="H104" s="3"/>
    </row>
    <row r="105" spans="3:60">
      <c r="C105" s="3"/>
      <c r="D105" s="3"/>
      <c r="E105" s="3"/>
      <c r="F105" s="3"/>
      <c r="G105" s="3"/>
      <c r="H105" s="3"/>
    </row>
    <row r="106" spans="3:60">
      <c r="C106" s="3"/>
      <c r="D106" s="3"/>
      <c r="E106" s="3"/>
      <c r="F106" s="3"/>
      <c r="G106" s="3"/>
      <c r="H106" s="3"/>
    </row>
    <row r="107" spans="3:60">
      <c r="C107" s="3"/>
      <c r="D107" s="3"/>
      <c r="E107" s="3"/>
      <c r="F107" s="3"/>
      <c r="G107" s="3"/>
      <c r="H107" s="3"/>
    </row>
    <row r="108" spans="3:60">
      <c r="C108" s="3"/>
      <c r="D108" s="3"/>
      <c r="E108" s="3"/>
      <c r="F108" s="3"/>
      <c r="G108" s="3"/>
      <c r="H108" s="3"/>
    </row>
    <row r="109" spans="3:60">
      <c r="C109" s="3"/>
      <c r="D109" s="3"/>
      <c r="E109" s="3"/>
      <c r="F109" s="3"/>
      <c r="G109" s="3"/>
      <c r="H109" s="3"/>
    </row>
    <row r="110" spans="3:60">
      <c r="C110" s="3"/>
      <c r="D110" s="3"/>
      <c r="E110" s="3"/>
      <c r="F110" s="3"/>
      <c r="G110" s="3"/>
      <c r="H110" s="3"/>
    </row>
    <row r="111" spans="3:60">
      <c r="C111" s="3"/>
      <c r="D111" s="3"/>
      <c r="E111" s="3"/>
      <c r="F111" s="3"/>
      <c r="G111" s="3"/>
      <c r="H111" s="3"/>
    </row>
    <row r="112" spans="3:60">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row r="209" spans="3:8">
      <c r="C209" s="3"/>
      <c r="D209" s="3"/>
      <c r="E209" s="3"/>
      <c r="F209" s="3"/>
      <c r="G209" s="3"/>
      <c r="H209" s="3"/>
    </row>
    <row r="210" spans="3:8">
      <c r="C210" s="3"/>
      <c r="D210" s="3"/>
      <c r="E210" s="3"/>
      <c r="F210" s="3"/>
      <c r="G210" s="3"/>
      <c r="H210" s="3"/>
    </row>
    <row r="211" spans="3:8">
      <c r="C211" s="3"/>
      <c r="D211" s="3"/>
      <c r="E211" s="3"/>
      <c r="F211" s="3"/>
      <c r="G211" s="3"/>
      <c r="H211" s="3"/>
    </row>
    <row r="212" spans="3:8">
      <c r="C212" s="3"/>
      <c r="D212" s="3"/>
      <c r="E212" s="3"/>
      <c r="F212" s="3"/>
      <c r="G212" s="3"/>
      <c r="H212" s="3"/>
    </row>
    <row r="213" spans="3:8">
      <c r="C213" s="3"/>
      <c r="D213" s="3"/>
      <c r="E213" s="3"/>
      <c r="F213" s="3"/>
      <c r="G213" s="3"/>
      <c r="H213" s="3"/>
    </row>
    <row r="214" spans="3:8">
      <c r="C214" s="3"/>
      <c r="D214" s="3"/>
      <c r="E214" s="3"/>
      <c r="F214" s="3"/>
      <c r="G214" s="3"/>
      <c r="H214" s="3"/>
    </row>
    <row r="215" spans="3:8">
      <c r="C215" s="3"/>
      <c r="D215" s="3"/>
      <c r="E215" s="3"/>
      <c r="F215" s="3"/>
      <c r="G215" s="3"/>
      <c r="H215" s="3"/>
    </row>
    <row r="216" spans="3:8">
      <c r="C216" s="3"/>
      <c r="D216" s="3"/>
      <c r="E216" s="3"/>
      <c r="F216" s="3"/>
      <c r="G216" s="3"/>
      <c r="H216" s="3"/>
    </row>
    <row r="217" spans="3:8">
      <c r="C217" s="3"/>
      <c r="D217" s="3"/>
      <c r="E217" s="3"/>
      <c r="F217" s="3"/>
      <c r="G217" s="3"/>
      <c r="H217" s="3"/>
    </row>
    <row r="218" spans="3:8">
      <c r="C218" s="3"/>
      <c r="D218" s="3"/>
      <c r="E218" s="3"/>
      <c r="F218" s="3"/>
      <c r="G218" s="3"/>
      <c r="H218" s="3"/>
    </row>
    <row r="219" spans="3:8">
      <c r="C219" s="3"/>
      <c r="D219" s="3"/>
      <c r="E219" s="3"/>
      <c r="F219" s="3"/>
      <c r="G219" s="3"/>
      <c r="H219" s="3"/>
    </row>
    <row r="220" spans="3:8">
      <c r="C220" s="3"/>
      <c r="D220" s="3"/>
      <c r="E220" s="3"/>
      <c r="F220" s="3"/>
      <c r="G220" s="3"/>
      <c r="H220" s="3"/>
    </row>
    <row r="221" spans="3:8">
      <c r="C221" s="3"/>
      <c r="D221" s="3"/>
      <c r="E221" s="3"/>
      <c r="F221" s="3"/>
      <c r="G221" s="3"/>
      <c r="H221" s="3"/>
    </row>
    <row r="222" spans="3:8">
      <c r="C222" s="3"/>
      <c r="D222" s="3"/>
      <c r="E222" s="3"/>
      <c r="F222" s="3"/>
      <c r="G222" s="3"/>
      <c r="H222" s="3"/>
    </row>
    <row r="223" spans="3:8">
      <c r="C223" s="3"/>
      <c r="D223" s="3"/>
      <c r="E223" s="3"/>
      <c r="F223" s="3"/>
      <c r="G223" s="3"/>
      <c r="H223" s="3"/>
    </row>
    <row r="224" spans="3:8">
      <c r="C224" s="3"/>
      <c r="D224" s="3"/>
      <c r="E224" s="3"/>
      <c r="F224" s="3"/>
      <c r="G224" s="3"/>
      <c r="H224" s="3"/>
    </row>
  </sheetData>
  <autoFilter ref="A6:BH6" xr:uid="{5AA80103-F342-4E9C-822F-A11D37F9FC59}"/>
  <mergeCells count="4">
    <mergeCell ref="A4:B4"/>
    <mergeCell ref="A3:E3"/>
    <mergeCell ref="C4:D4"/>
    <mergeCell ref="F3:F6"/>
  </mergeCells>
  <phoneticPr fontId="2"/>
  <pageMargins left="0.70866141732283472" right="0.70866141732283472" top="0.74803149606299213" bottom="0.74803149606299213" header="0.31496062992125984" footer="0.31496062992125984"/>
  <pageSetup paperSize="8" scale="26" pageOrder="overThenDown"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AF198"/>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26" width="8.36328125" style="3" customWidth="1"/>
    <col min="27" max="32" width="5.36328125" style="3" customWidth="1"/>
    <col min="33" max="33" width="2.1796875" style="3" customWidth="1"/>
    <col min="34" max="241" width="8.7265625" style="3"/>
    <col min="242" max="243" width="4.36328125" style="3" customWidth="1"/>
    <col min="244" max="244" width="8" style="3" customWidth="1"/>
    <col min="245" max="245" width="9.6328125" style="3" customWidth="1"/>
    <col min="246" max="246" width="20.6328125" style="3" customWidth="1"/>
    <col min="247" max="247" width="6.453125" style="3" customWidth="1"/>
    <col min="248" max="249" width="7.6328125" style="3" bestFit="1" customWidth="1"/>
    <col min="250" max="250" width="9.90625" style="3" bestFit="1" customWidth="1"/>
    <col min="251" max="254" width="7.6328125" style="3" bestFit="1" customWidth="1"/>
    <col min="255" max="255" width="9.90625" style="3" bestFit="1" customWidth="1"/>
    <col min="256" max="259" width="7.6328125" style="3" bestFit="1" customWidth="1"/>
    <col min="260" max="260" width="9.90625" style="3" bestFit="1" customWidth="1"/>
    <col min="261" max="266" width="4.36328125" style="3" customWidth="1"/>
    <col min="267" max="267" width="20.6328125" style="3" customWidth="1"/>
    <col min="268" max="497" width="8.7265625" style="3"/>
    <col min="498" max="499" width="4.36328125" style="3" customWidth="1"/>
    <col min="500" max="500" width="8" style="3" customWidth="1"/>
    <col min="501" max="501" width="9.6328125" style="3" customWidth="1"/>
    <col min="502" max="502" width="20.6328125" style="3" customWidth="1"/>
    <col min="503" max="503" width="6.453125" style="3" customWidth="1"/>
    <col min="504" max="505" width="7.6328125" style="3" bestFit="1" customWidth="1"/>
    <col min="506" max="506" width="9.90625" style="3" bestFit="1" customWidth="1"/>
    <col min="507" max="510" width="7.6328125" style="3" bestFit="1" customWidth="1"/>
    <col min="511" max="511" width="9.90625" style="3" bestFit="1" customWidth="1"/>
    <col min="512" max="515" width="7.6328125" style="3" bestFit="1" customWidth="1"/>
    <col min="516" max="516" width="9.90625" style="3" bestFit="1" customWidth="1"/>
    <col min="517" max="522" width="4.36328125" style="3" customWidth="1"/>
    <col min="523" max="523" width="20.6328125" style="3" customWidth="1"/>
    <col min="524" max="753" width="8.7265625" style="3"/>
    <col min="754" max="755" width="4.36328125" style="3" customWidth="1"/>
    <col min="756" max="756" width="8" style="3" customWidth="1"/>
    <col min="757" max="757" width="9.6328125" style="3" customWidth="1"/>
    <col min="758" max="758" width="20.6328125" style="3" customWidth="1"/>
    <col min="759" max="759" width="6.453125" style="3" customWidth="1"/>
    <col min="760" max="761" width="7.6328125" style="3" bestFit="1" customWidth="1"/>
    <col min="762" max="762" width="9.90625" style="3" bestFit="1" customWidth="1"/>
    <col min="763" max="766" width="7.6328125" style="3" bestFit="1" customWidth="1"/>
    <col min="767" max="767" width="9.90625" style="3" bestFit="1" customWidth="1"/>
    <col min="768" max="771" width="7.6328125" style="3" bestFit="1" customWidth="1"/>
    <col min="772" max="772" width="9.90625" style="3" bestFit="1" customWidth="1"/>
    <col min="773" max="778" width="4.36328125" style="3" customWidth="1"/>
    <col min="779" max="779" width="20.6328125" style="3" customWidth="1"/>
    <col min="780" max="1009" width="8.7265625" style="3"/>
    <col min="1010" max="1011" width="4.36328125" style="3" customWidth="1"/>
    <col min="1012" max="1012" width="8" style="3" customWidth="1"/>
    <col min="1013" max="1013" width="9.6328125" style="3" customWidth="1"/>
    <col min="1014" max="1014" width="20.6328125" style="3" customWidth="1"/>
    <col min="1015" max="1015" width="6.453125" style="3" customWidth="1"/>
    <col min="1016" max="1017" width="7.6328125" style="3" bestFit="1" customWidth="1"/>
    <col min="1018" max="1018" width="9.90625" style="3" bestFit="1" customWidth="1"/>
    <col min="1019" max="1022" width="7.6328125" style="3" bestFit="1" customWidth="1"/>
    <col min="1023" max="1023" width="9.90625" style="3" bestFit="1" customWidth="1"/>
    <col min="1024" max="1027" width="7.6328125" style="3" bestFit="1" customWidth="1"/>
    <col min="1028" max="1028" width="9.90625" style="3" bestFit="1" customWidth="1"/>
    <col min="1029" max="1034" width="4.36328125" style="3" customWidth="1"/>
    <col min="1035" max="1035" width="20.6328125" style="3" customWidth="1"/>
    <col min="1036" max="1265" width="8.7265625" style="3"/>
    <col min="1266" max="1267" width="4.36328125" style="3" customWidth="1"/>
    <col min="1268" max="1268" width="8" style="3" customWidth="1"/>
    <col min="1269" max="1269" width="9.6328125" style="3" customWidth="1"/>
    <col min="1270" max="1270" width="20.6328125" style="3" customWidth="1"/>
    <col min="1271" max="1271" width="6.453125" style="3" customWidth="1"/>
    <col min="1272" max="1273" width="7.6328125" style="3" bestFit="1" customWidth="1"/>
    <col min="1274" max="1274" width="9.90625" style="3" bestFit="1" customWidth="1"/>
    <col min="1275" max="1278" width="7.6328125" style="3" bestFit="1" customWidth="1"/>
    <col min="1279" max="1279" width="9.90625" style="3" bestFit="1" customWidth="1"/>
    <col min="1280" max="1283" width="7.6328125" style="3" bestFit="1" customWidth="1"/>
    <col min="1284" max="1284" width="9.90625" style="3" bestFit="1" customWidth="1"/>
    <col min="1285" max="1290" width="4.36328125" style="3" customWidth="1"/>
    <col min="1291" max="1291" width="20.6328125" style="3" customWidth="1"/>
    <col min="1292" max="1521" width="8.7265625" style="3"/>
    <col min="1522" max="1523" width="4.36328125" style="3" customWidth="1"/>
    <col min="1524" max="1524" width="8" style="3" customWidth="1"/>
    <col min="1525" max="1525" width="9.6328125" style="3" customWidth="1"/>
    <col min="1526" max="1526" width="20.6328125" style="3" customWidth="1"/>
    <col min="1527" max="1527" width="6.453125" style="3" customWidth="1"/>
    <col min="1528" max="1529" width="7.6328125" style="3" bestFit="1" customWidth="1"/>
    <col min="1530" max="1530" width="9.90625" style="3" bestFit="1" customWidth="1"/>
    <col min="1531" max="1534" width="7.6328125" style="3" bestFit="1" customWidth="1"/>
    <col min="1535" max="1535" width="9.90625" style="3" bestFit="1" customWidth="1"/>
    <col min="1536" max="1539" width="7.6328125" style="3" bestFit="1" customWidth="1"/>
    <col min="1540" max="1540" width="9.90625" style="3" bestFit="1" customWidth="1"/>
    <col min="1541" max="1546" width="4.36328125" style="3" customWidth="1"/>
    <col min="1547" max="1547" width="20.6328125" style="3" customWidth="1"/>
    <col min="1548" max="1777" width="8.7265625" style="3"/>
    <col min="1778" max="1779" width="4.36328125" style="3" customWidth="1"/>
    <col min="1780" max="1780" width="8" style="3" customWidth="1"/>
    <col min="1781" max="1781" width="9.6328125" style="3" customWidth="1"/>
    <col min="1782" max="1782" width="20.6328125" style="3" customWidth="1"/>
    <col min="1783" max="1783" width="6.453125" style="3" customWidth="1"/>
    <col min="1784" max="1785" width="7.6328125" style="3" bestFit="1" customWidth="1"/>
    <col min="1786" max="1786" width="9.90625" style="3" bestFit="1" customWidth="1"/>
    <col min="1787" max="1790" width="7.6328125" style="3" bestFit="1" customWidth="1"/>
    <col min="1791" max="1791" width="9.90625" style="3" bestFit="1" customWidth="1"/>
    <col min="1792" max="1795" width="7.6328125" style="3" bestFit="1" customWidth="1"/>
    <col min="1796" max="1796" width="9.90625" style="3" bestFit="1" customWidth="1"/>
    <col min="1797" max="1802" width="4.36328125" style="3" customWidth="1"/>
    <col min="1803" max="1803" width="20.6328125" style="3" customWidth="1"/>
    <col min="1804" max="2033" width="8.7265625" style="3"/>
    <col min="2034" max="2035" width="4.36328125" style="3" customWidth="1"/>
    <col min="2036" max="2036" width="8" style="3" customWidth="1"/>
    <col min="2037" max="2037" width="9.6328125" style="3" customWidth="1"/>
    <col min="2038" max="2038" width="20.6328125" style="3" customWidth="1"/>
    <col min="2039" max="2039" width="6.453125" style="3" customWidth="1"/>
    <col min="2040" max="2041" width="7.6328125" style="3" bestFit="1" customWidth="1"/>
    <col min="2042" max="2042" width="9.90625" style="3" bestFit="1" customWidth="1"/>
    <col min="2043" max="2046" width="7.6328125" style="3" bestFit="1" customWidth="1"/>
    <col min="2047" max="2047" width="9.90625" style="3" bestFit="1" customWidth="1"/>
    <col min="2048" max="2051" width="7.6328125" style="3" bestFit="1" customWidth="1"/>
    <col min="2052" max="2052" width="9.90625" style="3" bestFit="1" customWidth="1"/>
    <col min="2053" max="2058" width="4.36328125" style="3" customWidth="1"/>
    <col min="2059" max="2059" width="20.6328125" style="3" customWidth="1"/>
    <col min="2060" max="2289" width="8.7265625" style="3"/>
    <col min="2290" max="2291" width="4.36328125" style="3" customWidth="1"/>
    <col min="2292" max="2292" width="8" style="3" customWidth="1"/>
    <col min="2293" max="2293" width="9.6328125" style="3" customWidth="1"/>
    <col min="2294" max="2294" width="20.6328125" style="3" customWidth="1"/>
    <col min="2295" max="2295" width="6.453125" style="3" customWidth="1"/>
    <col min="2296" max="2297" width="7.6328125" style="3" bestFit="1" customWidth="1"/>
    <col min="2298" max="2298" width="9.90625" style="3" bestFit="1" customWidth="1"/>
    <col min="2299" max="2302" width="7.6328125" style="3" bestFit="1" customWidth="1"/>
    <col min="2303" max="2303" width="9.90625" style="3" bestFit="1" customWidth="1"/>
    <col min="2304" max="2307" width="7.6328125" style="3" bestFit="1" customWidth="1"/>
    <col min="2308" max="2308" width="9.90625" style="3" bestFit="1" customWidth="1"/>
    <col min="2309" max="2314" width="4.36328125" style="3" customWidth="1"/>
    <col min="2315" max="2315" width="20.6328125" style="3" customWidth="1"/>
    <col min="2316" max="2545" width="8.7265625" style="3"/>
    <col min="2546" max="2547" width="4.36328125" style="3" customWidth="1"/>
    <col min="2548" max="2548" width="8" style="3" customWidth="1"/>
    <col min="2549" max="2549" width="9.6328125" style="3" customWidth="1"/>
    <col min="2550" max="2550" width="20.6328125" style="3" customWidth="1"/>
    <col min="2551" max="2551" width="6.453125" style="3" customWidth="1"/>
    <col min="2552" max="2553" width="7.6328125" style="3" bestFit="1" customWidth="1"/>
    <col min="2554" max="2554" width="9.90625" style="3" bestFit="1" customWidth="1"/>
    <col min="2555" max="2558" width="7.6328125" style="3" bestFit="1" customWidth="1"/>
    <col min="2559" max="2559" width="9.90625" style="3" bestFit="1" customWidth="1"/>
    <col min="2560" max="2563" width="7.6328125" style="3" bestFit="1" customWidth="1"/>
    <col min="2564" max="2564" width="9.90625" style="3" bestFit="1" customWidth="1"/>
    <col min="2565" max="2570" width="4.36328125" style="3" customWidth="1"/>
    <col min="2571" max="2571" width="20.6328125" style="3" customWidth="1"/>
    <col min="2572" max="2801" width="8.7265625" style="3"/>
    <col min="2802" max="2803" width="4.36328125" style="3" customWidth="1"/>
    <col min="2804" max="2804" width="8" style="3" customWidth="1"/>
    <col min="2805" max="2805" width="9.6328125" style="3" customWidth="1"/>
    <col min="2806" max="2806" width="20.6328125" style="3" customWidth="1"/>
    <col min="2807" max="2807" width="6.453125" style="3" customWidth="1"/>
    <col min="2808" max="2809" width="7.6328125" style="3" bestFit="1" customWidth="1"/>
    <col min="2810" max="2810" width="9.90625" style="3" bestFit="1" customWidth="1"/>
    <col min="2811" max="2814" width="7.6328125" style="3" bestFit="1" customWidth="1"/>
    <col min="2815" max="2815" width="9.90625" style="3" bestFit="1" customWidth="1"/>
    <col min="2816" max="2819" width="7.6328125" style="3" bestFit="1" customWidth="1"/>
    <col min="2820" max="2820" width="9.90625" style="3" bestFit="1" customWidth="1"/>
    <col min="2821" max="2826" width="4.36328125" style="3" customWidth="1"/>
    <col min="2827" max="2827" width="20.6328125" style="3" customWidth="1"/>
    <col min="2828" max="3057" width="8.7265625" style="3"/>
    <col min="3058" max="3059" width="4.36328125" style="3" customWidth="1"/>
    <col min="3060" max="3060" width="8" style="3" customWidth="1"/>
    <col min="3061" max="3061" width="9.6328125" style="3" customWidth="1"/>
    <col min="3062" max="3062" width="20.6328125" style="3" customWidth="1"/>
    <col min="3063" max="3063" width="6.453125" style="3" customWidth="1"/>
    <col min="3064" max="3065" width="7.6328125" style="3" bestFit="1" customWidth="1"/>
    <col min="3066" max="3066" width="9.90625" style="3" bestFit="1" customWidth="1"/>
    <col min="3067" max="3070" width="7.6328125" style="3" bestFit="1" customWidth="1"/>
    <col min="3071" max="3071" width="9.90625" style="3" bestFit="1" customWidth="1"/>
    <col min="3072" max="3075" width="7.6328125" style="3" bestFit="1" customWidth="1"/>
    <col min="3076" max="3076" width="9.90625" style="3" bestFit="1" customWidth="1"/>
    <col min="3077" max="3082" width="4.36328125" style="3" customWidth="1"/>
    <col min="3083" max="3083" width="20.6328125" style="3" customWidth="1"/>
    <col min="3084" max="3313" width="8.7265625" style="3"/>
    <col min="3314" max="3315" width="4.36328125" style="3" customWidth="1"/>
    <col min="3316" max="3316" width="8" style="3" customWidth="1"/>
    <col min="3317" max="3317" width="9.6328125" style="3" customWidth="1"/>
    <col min="3318" max="3318" width="20.6328125" style="3" customWidth="1"/>
    <col min="3319" max="3319" width="6.453125" style="3" customWidth="1"/>
    <col min="3320" max="3321" width="7.6328125" style="3" bestFit="1" customWidth="1"/>
    <col min="3322" max="3322" width="9.90625" style="3" bestFit="1" customWidth="1"/>
    <col min="3323" max="3326" width="7.6328125" style="3" bestFit="1" customWidth="1"/>
    <col min="3327" max="3327" width="9.90625" style="3" bestFit="1" customWidth="1"/>
    <col min="3328" max="3331" width="7.6328125" style="3" bestFit="1" customWidth="1"/>
    <col min="3332" max="3332" width="9.90625" style="3" bestFit="1" customWidth="1"/>
    <col min="3333" max="3338" width="4.36328125" style="3" customWidth="1"/>
    <col min="3339" max="3339" width="20.6328125" style="3" customWidth="1"/>
    <col min="3340" max="3569" width="8.7265625" style="3"/>
    <col min="3570" max="3571" width="4.36328125" style="3" customWidth="1"/>
    <col min="3572" max="3572" width="8" style="3" customWidth="1"/>
    <col min="3573" max="3573" width="9.6328125" style="3" customWidth="1"/>
    <col min="3574" max="3574" width="20.6328125" style="3" customWidth="1"/>
    <col min="3575" max="3575" width="6.453125" style="3" customWidth="1"/>
    <col min="3576" max="3577" width="7.6328125" style="3" bestFit="1" customWidth="1"/>
    <col min="3578" max="3578" width="9.90625" style="3" bestFit="1" customWidth="1"/>
    <col min="3579" max="3582" width="7.6328125" style="3" bestFit="1" customWidth="1"/>
    <col min="3583" max="3583" width="9.90625" style="3" bestFit="1" customWidth="1"/>
    <col min="3584" max="3587" width="7.6328125" style="3" bestFit="1" customWidth="1"/>
    <col min="3588" max="3588" width="9.90625" style="3" bestFit="1" customWidth="1"/>
    <col min="3589" max="3594" width="4.36328125" style="3" customWidth="1"/>
    <col min="3595" max="3595" width="20.6328125" style="3" customWidth="1"/>
    <col min="3596" max="3825" width="8.7265625" style="3"/>
    <col min="3826" max="3827" width="4.36328125" style="3" customWidth="1"/>
    <col min="3828" max="3828" width="8" style="3" customWidth="1"/>
    <col min="3829" max="3829" width="9.6328125" style="3" customWidth="1"/>
    <col min="3830" max="3830" width="20.6328125" style="3" customWidth="1"/>
    <col min="3831" max="3831" width="6.453125" style="3" customWidth="1"/>
    <col min="3832" max="3833" width="7.6328125" style="3" bestFit="1" customWidth="1"/>
    <col min="3834" max="3834" width="9.90625" style="3" bestFit="1" customWidth="1"/>
    <col min="3835" max="3838" width="7.6328125" style="3" bestFit="1" customWidth="1"/>
    <col min="3839" max="3839" width="9.90625" style="3" bestFit="1" customWidth="1"/>
    <col min="3840" max="3843" width="7.6328125" style="3" bestFit="1" customWidth="1"/>
    <col min="3844" max="3844" width="9.90625" style="3" bestFit="1" customWidth="1"/>
    <col min="3845" max="3850" width="4.36328125" style="3" customWidth="1"/>
    <col min="3851" max="3851" width="20.6328125" style="3" customWidth="1"/>
    <col min="3852" max="4081" width="8.7265625" style="3"/>
    <col min="4082" max="4083" width="4.36328125" style="3" customWidth="1"/>
    <col min="4084" max="4084" width="8" style="3" customWidth="1"/>
    <col min="4085" max="4085" width="9.6328125" style="3" customWidth="1"/>
    <col min="4086" max="4086" width="20.6328125" style="3" customWidth="1"/>
    <col min="4087" max="4087" width="6.453125" style="3" customWidth="1"/>
    <col min="4088" max="4089" width="7.6328125" style="3" bestFit="1" customWidth="1"/>
    <col min="4090" max="4090" width="9.90625" style="3" bestFit="1" customWidth="1"/>
    <col min="4091" max="4094" width="7.6328125" style="3" bestFit="1" customWidth="1"/>
    <col min="4095" max="4095" width="9.90625" style="3" bestFit="1" customWidth="1"/>
    <col min="4096" max="4099" width="7.6328125" style="3" bestFit="1" customWidth="1"/>
    <col min="4100" max="4100" width="9.90625" style="3" bestFit="1" customWidth="1"/>
    <col min="4101" max="4106" width="4.36328125" style="3" customWidth="1"/>
    <col min="4107" max="4107" width="20.6328125" style="3" customWidth="1"/>
    <col min="4108" max="4337" width="8.7265625" style="3"/>
    <col min="4338" max="4339" width="4.36328125" style="3" customWidth="1"/>
    <col min="4340" max="4340" width="8" style="3" customWidth="1"/>
    <col min="4341" max="4341" width="9.6328125" style="3" customWidth="1"/>
    <col min="4342" max="4342" width="20.6328125" style="3" customWidth="1"/>
    <col min="4343" max="4343" width="6.453125" style="3" customWidth="1"/>
    <col min="4344" max="4345" width="7.6328125" style="3" bestFit="1" customWidth="1"/>
    <col min="4346" max="4346" width="9.90625" style="3" bestFit="1" customWidth="1"/>
    <col min="4347" max="4350" width="7.6328125" style="3" bestFit="1" customWidth="1"/>
    <col min="4351" max="4351" width="9.90625" style="3" bestFit="1" customWidth="1"/>
    <col min="4352" max="4355" width="7.6328125" style="3" bestFit="1" customWidth="1"/>
    <col min="4356" max="4356" width="9.90625" style="3" bestFit="1" customWidth="1"/>
    <col min="4357" max="4362" width="4.36328125" style="3" customWidth="1"/>
    <col min="4363" max="4363" width="20.6328125" style="3" customWidth="1"/>
    <col min="4364" max="4593" width="8.7265625" style="3"/>
    <col min="4594" max="4595" width="4.36328125" style="3" customWidth="1"/>
    <col min="4596" max="4596" width="8" style="3" customWidth="1"/>
    <col min="4597" max="4597" width="9.6328125" style="3" customWidth="1"/>
    <col min="4598" max="4598" width="20.6328125" style="3" customWidth="1"/>
    <col min="4599" max="4599" width="6.453125" style="3" customWidth="1"/>
    <col min="4600" max="4601" width="7.6328125" style="3" bestFit="1" customWidth="1"/>
    <col min="4602" max="4602" width="9.90625" style="3" bestFit="1" customWidth="1"/>
    <col min="4603" max="4606" width="7.6328125" style="3" bestFit="1" customWidth="1"/>
    <col min="4607" max="4607" width="9.90625" style="3" bestFit="1" customWidth="1"/>
    <col min="4608" max="4611" width="7.6328125" style="3" bestFit="1" customWidth="1"/>
    <col min="4612" max="4612" width="9.90625" style="3" bestFit="1" customWidth="1"/>
    <col min="4613" max="4618" width="4.36328125" style="3" customWidth="1"/>
    <col min="4619" max="4619" width="20.6328125" style="3" customWidth="1"/>
    <col min="4620" max="4849" width="8.7265625" style="3"/>
    <col min="4850" max="4851" width="4.36328125" style="3" customWidth="1"/>
    <col min="4852" max="4852" width="8" style="3" customWidth="1"/>
    <col min="4853" max="4853" width="9.6328125" style="3" customWidth="1"/>
    <col min="4854" max="4854" width="20.6328125" style="3" customWidth="1"/>
    <col min="4855" max="4855" width="6.453125" style="3" customWidth="1"/>
    <col min="4856" max="4857" width="7.6328125" style="3" bestFit="1" customWidth="1"/>
    <col min="4858" max="4858" width="9.90625" style="3" bestFit="1" customWidth="1"/>
    <col min="4859" max="4862" width="7.6328125" style="3" bestFit="1" customWidth="1"/>
    <col min="4863" max="4863" width="9.90625" style="3" bestFit="1" customWidth="1"/>
    <col min="4864" max="4867" width="7.6328125" style="3" bestFit="1" customWidth="1"/>
    <col min="4868" max="4868" width="9.90625" style="3" bestFit="1" customWidth="1"/>
    <col min="4869" max="4874" width="4.36328125" style="3" customWidth="1"/>
    <col min="4875" max="4875" width="20.6328125" style="3" customWidth="1"/>
    <col min="4876" max="5105" width="8.7265625" style="3"/>
    <col min="5106" max="5107" width="4.36328125" style="3" customWidth="1"/>
    <col min="5108" max="5108" width="8" style="3" customWidth="1"/>
    <col min="5109" max="5109" width="9.6328125" style="3" customWidth="1"/>
    <col min="5110" max="5110" width="20.6328125" style="3" customWidth="1"/>
    <col min="5111" max="5111" width="6.453125" style="3" customWidth="1"/>
    <col min="5112" max="5113" width="7.6328125" style="3" bestFit="1" customWidth="1"/>
    <col min="5114" max="5114" width="9.90625" style="3" bestFit="1" customWidth="1"/>
    <col min="5115" max="5118" width="7.6328125" style="3" bestFit="1" customWidth="1"/>
    <col min="5119" max="5119" width="9.90625" style="3" bestFit="1" customWidth="1"/>
    <col min="5120" max="5123" width="7.6328125" style="3" bestFit="1" customWidth="1"/>
    <col min="5124" max="5124" width="9.90625" style="3" bestFit="1" customWidth="1"/>
    <col min="5125" max="5130" width="4.36328125" style="3" customWidth="1"/>
    <col min="5131" max="5131" width="20.6328125" style="3" customWidth="1"/>
    <col min="5132" max="5361" width="8.7265625" style="3"/>
    <col min="5362" max="5363" width="4.36328125" style="3" customWidth="1"/>
    <col min="5364" max="5364" width="8" style="3" customWidth="1"/>
    <col min="5365" max="5365" width="9.6328125" style="3" customWidth="1"/>
    <col min="5366" max="5366" width="20.6328125" style="3" customWidth="1"/>
    <col min="5367" max="5367" width="6.453125" style="3" customWidth="1"/>
    <col min="5368" max="5369" width="7.6328125" style="3" bestFit="1" customWidth="1"/>
    <col min="5370" max="5370" width="9.90625" style="3" bestFit="1" customWidth="1"/>
    <col min="5371" max="5374" width="7.6328125" style="3" bestFit="1" customWidth="1"/>
    <col min="5375" max="5375" width="9.90625" style="3" bestFit="1" customWidth="1"/>
    <col min="5376" max="5379" width="7.6328125" style="3" bestFit="1" customWidth="1"/>
    <col min="5380" max="5380" width="9.90625" style="3" bestFit="1" customWidth="1"/>
    <col min="5381" max="5386" width="4.36328125" style="3" customWidth="1"/>
    <col min="5387" max="5387" width="20.6328125" style="3" customWidth="1"/>
    <col min="5388" max="5617" width="8.7265625" style="3"/>
    <col min="5618" max="5619" width="4.36328125" style="3" customWidth="1"/>
    <col min="5620" max="5620" width="8" style="3" customWidth="1"/>
    <col min="5621" max="5621" width="9.6328125" style="3" customWidth="1"/>
    <col min="5622" max="5622" width="20.6328125" style="3" customWidth="1"/>
    <col min="5623" max="5623" width="6.453125" style="3" customWidth="1"/>
    <col min="5624" max="5625" width="7.6328125" style="3" bestFit="1" customWidth="1"/>
    <col min="5626" max="5626" width="9.90625" style="3" bestFit="1" customWidth="1"/>
    <col min="5627" max="5630" width="7.6328125" style="3" bestFit="1" customWidth="1"/>
    <col min="5631" max="5631" width="9.90625" style="3" bestFit="1" customWidth="1"/>
    <col min="5632" max="5635" width="7.6328125" style="3" bestFit="1" customWidth="1"/>
    <col min="5636" max="5636" width="9.90625" style="3" bestFit="1" customWidth="1"/>
    <col min="5637" max="5642" width="4.36328125" style="3" customWidth="1"/>
    <col min="5643" max="5643" width="20.6328125" style="3" customWidth="1"/>
    <col min="5644" max="5873" width="8.7265625" style="3"/>
    <col min="5874" max="5875" width="4.36328125" style="3" customWidth="1"/>
    <col min="5876" max="5876" width="8" style="3" customWidth="1"/>
    <col min="5877" max="5877" width="9.6328125" style="3" customWidth="1"/>
    <col min="5878" max="5878" width="20.6328125" style="3" customWidth="1"/>
    <col min="5879" max="5879" width="6.453125" style="3" customWidth="1"/>
    <col min="5880" max="5881" width="7.6328125" style="3" bestFit="1" customWidth="1"/>
    <col min="5882" max="5882" width="9.90625" style="3" bestFit="1" customWidth="1"/>
    <col min="5883" max="5886" width="7.6328125" style="3" bestFit="1" customWidth="1"/>
    <col min="5887" max="5887" width="9.90625" style="3" bestFit="1" customWidth="1"/>
    <col min="5888" max="5891" width="7.6328125" style="3" bestFit="1" customWidth="1"/>
    <col min="5892" max="5892" width="9.90625" style="3" bestFit="1" customWidth="1"/>
    <col min="5893" max="5898" width="4.36328125" style="3" customWidth="1"/>
    <col min="5899" max="5899" width="20.6328125" style="3" customWidth="1"/>
    <col min="5900" max="6129" width="8.7265625" style="3"/>
    <col min="6130" max="6131" width="4.36328125" style="3" customWidth="1"/>
    <col min="6132" max="6132" width="8" style="3" customWidth="1"/>
    <col min="6133" max="6133" width="9.6328125" style="3" customWidth="1"/>
    <col min="6134" max="6134" width="20.6328125" style="3" customWidth="1"/>
    <col min="6135" max="6135" width="6.453125" style="3" customWidth="1"/>
    <col min="6136" max="6137" width="7.6328125" style="3" bestFit="1" customWidth="1"/>
    <col min="6138" max="6138" width="9.90625" style="3" bestFit="1" customWidth="1"/>
    <col min="6139" max="6142" width="7.6328125" style="3" bestFit="1" customWidth="1"/>
    <col min="6143" max="6143" width="9.90625" style="3" bestFit="1" customWidth="1"/>
    <col min="6144" max="6147" width="7.6328125" style="3" bestFit="1" customWidth="1"/>
    <col min="6148" max="6148" width="9.90625" style="3" bestFit="1" customWidth="1"/>
    <col min="6149" max="6154" width="4.36328125" style="3" customWidth="1"/>
    <col min="6155" max="6155" width="20.6328125" style="3" customWidth="1"/>
    <col min="6156" max="6385" width="8.7265625" style="3"/>
    <col min="6386" max="6387" width="4.36328125" style="3" customWidth="1"/>
    <col min="6388" max="6388" width="8" style="3" customWidth="1"/>
    <col min="6389" max="6389" width="9.6328125" style="3" customWidth="1"/>
    <col min="6390" max="6390" width="20.6328125" style="3" customWidth="1"/>
    <col min="6391" max="6391" width="6.453125" style="3" customWidth="1"/>
    <col min="6392" max="6393" width="7.6328125" style="3" bestFit="1" customWidth="1"/>
    <col min="6394" max="6394" width="9.90625" style="3" bestFit="1" customWidth="1"/>
    <col min="6395" max="6398" width="7.6328125" style="3" bestFit="1" customWidth="1"/>
    <col min="6399" max="6399" width="9.90625" style="3" bestFit="1" customWidth="1"/>
    <col min="6400" max="6403" width="7.6328125" style="3" bestFit="1" customWidth="1"/>
    <col min="6404" max="6404" width="9.90625" style="3" bestFit="1" customWidth="1"/>
    <col min="6405" max="6410" width="4.36328125" style="3" customWidth="1"/>
    <col min="6411" max="6411" width="20.6328125" style="3" customWidth="1"/>
    <col min="6412" max="6641" width="8.7265625" style="3"/>
    <col min="6642" max="6643" width="4.36328125" style="3" customWidth="1"/>
    <col min="6644" max="6644" width="8" style="3" customWidth="1"/>
    <col min="6645" max="6645" width="9.6328125" style="3" customWidth="1"/>
    <col min="6646" max="6646" width="20.6328125" style="3" customWidth="1"/>
    <col min="6647" max="6647" width="6.453125" style="3" customWidth="1"/>
    <col min="6648" max="6649" width="7.6328125" style="3" bestFit="1" customWidth="1"/>
    <col min="6650" max="6650" width="9.90625" style="3" bestFit="1" customWidth="1"/>
    <col min="6651" max="6654" width="7.6328125" style="3" bestFit="1" customWidth="1"/>
    <col min="6655" max="6655" width="9.90625" style="3" bestFit="1" customWidth="1"/>
    <col min="6656" max="6659" width="7.6328125" style="3" bestFit="1" customWidth="1"/>
    <col min="6660" max="6660" width="9.90625" style="3" bestFit="1" customWidth="1"/>
    <col min="6661" max="6666" width="4.36328125" style="3" customWidth="1"/>
    <col min="6667" max="6667" width="20.6328125" style="3" customWidth="1"/>
    <col min="6668" max="6897" width="8.7265625" style="3"/>
    <col min="6898" max="6899" width="4.36328125" style="3" customWidth="1"/>
    <col min="6900" max="6900" width="8" style="3" customWidth="1"/>
    <col min="6901" max="6901" width="9.6328125" style="3" customWidth="1"/>
    <col min="6902" max="6902" width="20.6328125" style="3" customWidth="1"/>
    <col min="6903" max="6903" width="6.453125" style="3" customWidth="1"/>
    <col min="6904" max="6905" width="7.6328125" style="3" bestFit="1" customWidth="1"/>
    <col min="6906" max="6906" width="9.90625" style="3" bestFit="1" customWidth="1"/>
    <col min="6907" max="6910" width="7.6328125" style="3" bestFit="1" customWidth="1"/>
    <col min="6911" max="6911" width="9.90625" style="3" bestFit="1" customWidth="1"/>
    <col min="6912" max="6915" width="7.6328125" style="3" bestFit="1" customWidth="1"/>
    <col min="6916" max="6916" width="9.90625" style="3" bestFit="1" customWidth="1"/>
    <col min="6917" max="6922" width="4.36328125" style="3" customWidth="1"/>
    <col min="6923" max="6923" width="20.6328125" style="3" customWidth="1"/>
    <col min="6924" max="7153" width="8.7265625" style="3"/>
    <col min="7154" max="7155" width="4.36328125" style="3" customWidth="1"/>
    <col min="7156" max="7156" width="8" style="3" customWidth="1"/>
    <col min="7157" max="7157" width="9.6328125" style="3" customWidth="1"/>
    <col min="7158" max="7158" width="20.6328125" style="3" customWidth="1"/>
    <col min="7159" max="7159" width="6.453125" style="3" customWidth="1"/>
    <col min="7160" max="7161" width="7.6328125" style="3" bestFit="1" customWidth="1"/>
    <col min="7162" max="7162" width="9.90625" style="3" bestFit="1" customWidth="1"/>
    <col min="7163" max="7166" width="7.6328125" style="3" bestFit="1" customWidth="1"/>
    <col min="7167" max="7167" width="9.90625" style="3" bestFit="1" customWidth="1"/>
    <col min="7168" max="7171" width="7.6328125" style="3" bestFit="1" customWidth="1"/>
    <col min="7172" max="7172" width="9.90625" style="3" bestFit="1" customWidth="1"/>
    <col min="7173" max="7178" width="4.36328125" style="3" customWidth="1"/>
    <col min="7179" max="7179" width="20.6328125" style="3" customWidth="1"/>
    <col min="7180" max="7409" width="8.7265625" style="3"/>
    <col min="7410" max="7411" width="4.36328125" style="3" customWidth="1"/>
    <col min="7412" max="7412" width="8" style="3" customWidth="1"/>
    <col min="7413" max="7413" width="9.6328125" style="3" customWidth="1"/>
    <col min="7414" max="7414" width="20.6328125" style="3" customWidth="1"/>
    <col min="7415" max="7415" width="6.453125" style="3" customWidth="1"/>
    <col min="7416" max="7417" width="7.6328125" style="3" bestFit="1" customWidth="1"/>
    <col min="7418" max="7418" width="9.90625" style="3" bestFit="1" customWidth="1"/>
    <col min="7419" max="7422" width="7.6328125" style="3" bestFit="1" customWidth="1"/>
    <col min="7423" max="7423" width="9.90625" style="3" bestFit="1" customWidth="1"/>
    <col min="7424" max="7427" width="7.6328125" style="3" bestFit="1" customWidth="1"/>
    <col min="7428" max="7428" width="9.90625" style="3" bestFit="1" customWidth="1"/>
    <col min="7429" max="7434" width="4.36328125" style="3" customWidth="1"/>
    <col min="7435" max="7435" width="20.6328125" style="3" customWidth="1"/>
    <col min="7436" max="7665" width="8.7265625" style="3"/>
    <col min="7666" max="7667" width="4.36328125" style="3" customWidth="1"/>
    <col min="7668" max="7668" width="8" style="3" customWidth="1"/>
    <col min="7669" max="7669" width="9.6328125" style="3" customWidth="1"/>
    <col min="7670" max="7670" width="20.6328125" style="3" customWidth="1"/>
    <col min="7671" max="7671" width="6.453125" style="3" customWidth="1"/>
    <col min="7672" max="7673" width="7.6328125" style="3" bestFit="1" customWidth="1"/>
    <col min="7674" max="7674" width="9.90625" style="3" bestFit="1" customWidth="1"/>
    <col min="7675" max="7678" width="7.6328125" style="3" bestFit="1" customWidth="1"/>
    <col min="7679" max="7679" width="9.90625" style="3" bestFit="1" customWidth="1"/>
    <col min="7680" max="7683" width="7.6328125" style="3" bestFit="1" customWidth="1"/>
    <col min="7684" max="7684" width="9.90625" style="3" bestFit="1" customWidth="1"/>
    <col min="7685" max="7690" width="4.36328125" style="3" customWidth="1"/>
    <col min="7691" max="7691" width="20.6328125" style="3" customWidth="1"/>
    <col min="7692" max="7921" width="8.7265625" style="3"/>
    <col min="7922" max="7923" width="4.36328125" style="3" customWidth="1"/>
    <col min="7924" max="7924" width="8" style="3" customWidth="1"/>
    <col min="7925" max="7925" width="9.6328125" style="3" customWidth="1"/>
    <col min="7926" max="7926" width="20.6328125" style="3" customWidth="1"/>
    <col min="7927" max="7927" width="6.453125" style="3" customWidth="1"/>
    <col min="7928" max="7929" width="7.6328125" style="3" bestFit="1" customWidth="1"/>
    <col min="7930" max="7930" width="9.90625" style="3" bestFit="1" customWidth="1"/>
    <col min="7931" max="7934" width="7.6328125" style="3" bestFit="1" customWidth="1"/>
    <col min="7935" max="7935" width="9.90625" style="3" bestFit="1" customWidth="1"/>
    <col min="7936" max="7939" width="7.6328125" style="3" bestFit="1" customWidth="1"/>
    <col min="7940" max="7940" width="9.90625" style="3" bestFit="1" customWidth="1"/>
    <col min="7941" max="7946" width="4.36328125" style="3" customWidth="1"/>
    <col min="7947" max="7947" width="20.6328125" style="3" customWidth="1"/>
    <col min="7948" max="8177" width="8.7265625" style="3"/>
    <col min="8178" max="8179" width="4.36328125" style="3" customWidth="1"/>
    <col min="8180" max="8180" width="8" style="3" customWidth="1"/>
    <col min="8181" max="8181" width="9.6328125" style="3" customWidth="1"/>
    <col min="8182" max="8182" width="20.6328125" style="3" customWidth="1"/>
    <col min="8183" max="8183" width="6.453125" style="3" customWidth="1"/>
    <col min="8184" max="8185" width="7.6328125" style="3" bestFit="1" customWidth="1"/>
    <col min="8186" max="8186" width="9.90625" style="3" bestFit="1" customWidth="1"/>
    <col min="8187" max="8190" width="7.6328125" style="3" bestFit="1" customWidth="1"/>
    <col min="8191" max="8191" width="9.90625" style="3" bestFit="1" customWidth="1"/>
    <col min="8192" max="8195" width="7.6328125" style="3" bestFit="1" customWidth="1"/>
    <col min="8196" max="8196" width="9.90625" style="3" bestFit="1" customWidth="1"/>
    <col min="8197" max="8202" width="4.36328125" style="3" customWidth="1"/>
    <col min="8203" max="8203" width="20.6328125" style="3" customWidth="1"/>
    <col min="8204" max="8433" width="8.7265625" style="3"/>
    <col min="8434" max="8435" width="4.36328125" style="3" customWidth="1"/>
    <col min="8436" max="8436" width="8" style="3" customWidth="1"/>
    <col min="8437" max="8437" width="9.6328125" style="3" customWidth="1"/>
    <col min="8438" max="8438" width="20.6328125" style="3" customWidth="1"/>
    <col min="8439" max="8439" width="6.453125" style="3" customWidth="1"/>
    <col min="8440" max="8441" width="7.6328125" style="3" bestFit="1" customWidth="1"/>
    <col min="8442" max="8442" width="9.90625" style="3" bestFit="1" customWidth="1"/>
    <col min="8443" max="8446" width="7.6328125" style="3" bestFit="1" customWidth="1"/>
    <col min="8447" max="8447" width="9.90625" style="3" bestFit="1" customWidth="1"/>
    <col min="8448" max="8451" width="7.6328125" style="3" bestFit="1" customWidth="1"/>
    <col min="8452" max="8452" width="9.90625" style="3" bestFit="1" customWidth="1"/>
    <col min="8453" max="8458" width="4.36328125" style="3" customWidth="1"/>
    <col min="8459" max="8459" width="20.6328125" style="3" customWidth="1"/>
    <col min="8460" max="8689" width="8.7265625" style="3"/>
    <col min="8690" max="8691" width="4.36328125" style="3" customWidth="1"/>
    <col min="8692" max="8692" width="8" style="3" customWidth="1"/>
    <col min="8693" max="8693" width="9.6328125" style="3" customWidth="1"/>
    <col min="8694" max="8694" width="20.6328125" style="3" customWidth="1"/>
    <col min="8695" max="8695" width="6.453125" style="3" customWidth="1"/>
    <col min="8696" max="8697" width="7.6328125" style="3" bestFit="1" customWidth="1"/>
    <col min="8698" max="8698" width="9.90625" style="3" bestFit="1" customWidth="1"/>
    <col min="8699" max="8702" width="7.6328125" style="3" bestFit="1" customWidth="1"/>
    <col min="8703" max="8703" width="9.90625" style="3" bestFit="1" customWidth="1"/>
    <col min="8704" max="8707" width="7.6328125" style="3" bestFit="1" customWidth="1"/>
    <col min="8708" max="8708" width="9.90625" style="3" bestFit="1" customWidth="1"/>
    <col min="8709" max="8714" width="4.36328125" style="3" customWidth="1"/>
    <col min="8715" max="8715" width="20.6328125" style="3" customWidth="1"/>
    <col min="8716" max="8945" width="8.7265625" style="3"/>
    <col min="8946" max="8947" width="4.36328125" style="3" customWidth="1"/>
    <col min="8948" max="8948" width="8" style="3" customWidth="1"/>
    <col min="8949" max="8949" width="9.6328125" style="3" customWidth="1"/>
    <col min="8950" max="8950" width="20.6328125" style="3" customWidth="1"/>
    <col min="8951" max="8951" width="6.453125" style="3" customWidth="1"/>
    <col min="8952" max="8953" width="7.6328125" style="3" bestFit="1" customWidth="1"/>
    <col min="8954" max="8954" width="9.90625" style="3" bestFit="1" customWidth="1"/>
    <col min="8955" max="8958" width="7.6328125" style="3" bestFit="1" customWidth="1"/>
    <col min="8959" max="8959" width="9.90625" style="3" bestFit="1" customWidth="1"/>
    <col min="8960" max="8963" width="7.6328125" style="3" bestFit="1" customWidth="1"/>
    <col min="8964" max="8964" width="9.90625" style="3" bestFit="1" customWidth="1"/>
    <col min="8965" max="8970" width="4.36328125" style="3" customWidth="1"/>
    <col min="8971" max="8971" width="20.6328125" style="3" customWidth="1"/>
    <col min="8972" max="9201" width="8.7265625" style="3"/>
    <col min="9202" max="9203" width="4.36328125" style="3" customWidth="1"/>
    <col min="9204" max="9204" width="8" style="3" customWidth="1"/>
    <col min="9205" max="9205" width="9.6328125" style="3" customWidth="1"/>
    <col min="9206" max="9206" width="20.6328125" style="3" customWidth="1"/>
    <col min="9207" max="9207" width="6.453125" style="3" customWidth="1"/>
    <col min="9208" max="9209" width="7.6328125" style="3" bestFit="1" customWidth="1"/>
    <col min="9210" max="9210" width="9.90625" style="3" bestFit="1" customWidth="1"/>
    <col min="9211" max="9214" width="7.6328125" style="3" bestFit="1" customWidth="1"/>
    <col min="9215" max="9215" width="9.90625" style="3" bestFit="1" customWidth="1"/>
    <col min="9216" max="9219" width="7.6328125" style="3" bestFit="1" customWidth="1"/>
    <col min="9220" max="9220" width="9.90625" style="3" bestFit="1" customWidth="1"/>
    <col min="9221" max="9226" width="4.36328125" style="3" customWidth="1"/>
    <col min="9227" max="9227" width="20.6328125" style="3" customWidth="1"/>
    <col min="9228" max="9457" width="8.7265625" style="3"/>
    <col min="9458" max="9459" width="4.36328125" style="3" customWidth="1"/>
    <col min="9460" max="9460" width="8" style="3" customWidth="1"/>
    <col min="9461" max="9461" width="9.6328125" style="3" customWidth="1"/>
    <col min="9462" max="9462" width="20.6328125" style="3" customWidth="1"/>
    <col min="9463" max="9463" width="6.453125" style="3" customWidth="1"/>
    <col min="9464" max="9465" width="7.6328125" style="3" bestFit="1" customWidth="1"/>
    <col min="9466" max="9466" width="9.90625" style="3" bestFit="1" customWidth="1"/>
    <col min="9467" max="9470" width="7.6328125" style="3" bestFit="1" customWidth="1"/>
    <col min="9471" max="9471" width="9.90625" style="3" bestFit="1" customWidth="1"/>
    <col min="9472" max="9475" width="7.6328125" style="3" bestFit="1" customWidth="1"/>
    <col min="9476" max="9476" width="9.90625" style="3" bestFit="1" customWidth="1"/>
    <col min="9477" max="9482" width="4.36328125" style="3" customWidth="1"/>
    <col min="9483" max="9483" width="20.6328125" style="3" customWidth="1"/>
    <col min="9484" max="9713" width="8.7265625" style="3"/>
    <col min="9714" max="9715" width="4.36328125" style="3" customWidth="1"/>
    <col min="9716" max="9716" width="8" style="3" customWidth="1"/>
    <col min="9717" max="9717" width="9.6328125" style="3" customWidth="1"/>
    <col min="9718" max="9718" width="20.6328125" style="3" customWidth="1"/>
    <col min="9719" max="9719" width="6.453125" style="3" customWidth="1"/>
    <col min="9720" max="9721" width="7.6328125" style="3" bestFit="1" customWidth="1"/>
    <col min="9722" max="9722" width="9.90625" style="3" bestFit="1" customWidth="1"/>
    <col min="9723" max="9726" width="7.6328125" style="3" bestFit="1" customWidth="1"/>
    <col min="9727" max="9727" width="9.90625" style="3" bestFit="1" customWidth="1"/>
    <col min="9728" max="9731" width="7.6328125" style="3" bestFit="1" customWidth="1"/>
    <col min="9732" max="9732" width="9.90625" style="3" bestFit="1" customWidth="1"/>
    <col min="9733" max="9738" width="4.36328125" style="3" customWidth="1"/>
    <col min="9739" max="9739" width="20.6328125" style="3" customWidth="1"/>
    <col min="9740" max="9969" width="8.7265625" style="3"/>
    <col min="9970" max="9971" width="4.36328125" style="3" customWidth="1"/>
    <col min="9972" max="9972" width="8" style="3" customWidth="1"/>
    <col min="9973" max="9973" width="9.6328125" style="3" customWidth="1"/>
    <col min="9974" max="9974" width="20.6328125" style="3" customWidth="1"/>
    <col min="9975" max="9975" width="6.453125" style="3" customWidth="1"/>
    <col min="9976" max="9977" width="7.6328125" style="3" bestFit="1" customWidth="1"/>
    <col min="9978" max="9978" width="9.90625" style="3" bestFit="1" customWidth="1"/>
    <col min="9979" max="9982" width="7.6328125" style="3" bestFit="1" customWidth="1"/>
    <col min="9983" max="9983" width="9.90625" style="3" bestFit="1" customWidth="1"/>
    <col min="9984" max="9987" width="7.6328125" style="3" bestFit="1" customWidth="1"/>
    <col min="9988" max="9988" width="9.90625" style="3" bestFit="1" customWidth="1"/>
    <col min="9989" max="9994" width="4.36328125" style="3" customWidth="1"/>
    <col min="9995" max="9995" width="20.6328125" style="3" customWidth="1"/>
    <col min="9996" max="10225" width="8.7265625" style="3"/>
    <col min="10226" max="10227" width="4.36328125" style="3" customWidth="1"/>
    <col min="10228" max="10228" width="8" style="3" customWidth="1"/>
    <col min="10229" max="10229" width="9.6328125" style="3" customWidth="1"/>
    <col min="10230" max="10230" width="20.6328125" style="3" customWidth="1"/>
    <col min="10231" max="10231" width="6.453125" style="3" customWidth="1"/>
    <col min="10232" max="10233" width="7.6328125" style="3" bestFit="1" customWidth="1"/>
    <col min="10234" max="10234" width="9.90625" style="3" bestFit="1" customWidth="1"/>
    <col min="10235" max="10238" width="7.6328125" style="3" bestFit="1" customWidth="1"/>
    <col min="10239" max="10239" width="9.90625" style="3" bestFit="1" customWidth="1"/>
    <col min="10240" max="10243" width="7.6328125" style="3" bestFit="1" customWidth="1"/>
    <col min="10244" max="10244" width="9.90625" style="3" bestFit="1" customWidth="1"/>
    <col min="10245" max="10250" width="4.36328125" style="3" customWidth="1"/>
    <col min="10251" max="10251" width="20.6328125" style="3" customWidth="1"/>
    <col min="10252" max="10481" width="8.7265625" style="3"/>
    <col min="10482" max="10483" width="4.36328125" style="3" customWidth="1"/>
    <col min="10484" max="10484" width="8" style="3" customWidth="1"/>
    <col min="10485" max="10485" width="9.6328125" style="3" customWidth="1"/>
    <col min="10486" max="10486" width="20.6328125" style="3" customWidth="1"/>
    <col min="10487" max="10487" width="6.453125" style="3" customWidth="1"/>
    <col min="10488" max="10489" width="7.6328125" style="3" bestFit="1" customWidth="1"/>
    <col min="10490" max="10490" width="9.90625" style="3" bestFit="1" customWidth="1"/>
    <col min="10491" max="10494" width="7.6328125" style="3" bestFit="1" customWidth="1"/>
    <col min="10495" max="10495" width="9.90625" style="3" bestFit="1" customWidth="1"/>
    <col min="10496" max="10499" width="7.6328125" style="3" bestFit="1" customWidth="1"/>
    <col min="10500" max="10500" width="9.90625" style="3" bestFit="1" customWidth="1"/>
    <col min="10501" max="10506" width="4.36328125" style="3" customWidth="1"/>
    <col min="10507" max="10507" width="20.6328125" style="3" customWidth="1"/>
    <col min="10508" max="10737" width="8.7265625" style="3"/>
    <col min="10738" max="10739" width="4.36328125" style="3" customWidth="1"/>
    <col min="10740" max="10740" width="8" style="3" customWidth="1"/>
    <col min="10741" max="10741" width="9.6328125" style="3" customWidth="1"/>
    <col min="10742" max="10742" width="20.6328125" style="3" customWidth="1"/>
    <col min="10743" max="10743" width="6.453125" style="3" customWidth="1"/>
    <col min="10744" max="10745" width="7.6328125" style="3" bestFit="1" customWidth="1"/>
    <col min="10746" max="10746" width="9.90625" style="3" bestFit="1" customWidth="1"/>
    <col min="10747" max="10750" width="7.6328125" style="3" bestFit="1" customWidth="1"/>
    <col min="10751" max="10751" width="9.90625" style="3" bestFit="1" customWidth="1"/>
    <col min="10752" max="10755" width="7.6328125" style="3" bestFit="1" customWidth="1"/>
    <col min="10756" max="10756" width="9.90625" style="3" bestFit="1" customWidth="1"/>
    <col min="10757" max="10762" width="4.36328125" style="3" customWidth="1"/>
    <col min="10763" max="10763" width="20.6328125" style="3" customWidth="1"/>
    <col min="10764" max="10993" width="8.7265625" style="3"/>
    <col min="10994" max="10995" width="4.36328125" style="3" customWidth="1"/>
    <col min="10996" max="10996" width="8" style="3" customWidth="1"/>
    <col min="10997" max="10997" width="9.6328125" style="3" customWidth="1"/>
    <col min="10998" max="10998" width="20.6328125" style="3" customWidth="1"/>
    <col min="10999" max="10999" width="6.453125" style="3" customWidth="1"/>
    <col min="11000" max="11001" width="7.6328125" style="3" bestFit="1" customWidth="1"/>
    <col min="11002" max="11002" width="9.90625" style="3" bestFit="1" customWidth="1"/>
    <col min="11003" max="11006" width="7.6328125" style="3" bestFit="1" customWidth="1"/>
    <col min="11007" max="11007" width="9.90625" style="3" bestFit="1" customWidth="1"/>
    <col min="11008" max="11011" width="7.6328125" style="3" bestFit="1" customWidth="1"/>
    <col min="11012" max="11012" width="9.90625" style="3" bestFit="1" customWidth="1"/>
    <col min="11013" max="11018" width="4.36328125" style="3" customWidth="1"/>
    <col min="11019" max="11019" width="20.6328125" style="3" customWidth="1"/>
    <col min="11020" max="11249" width="8.7265625" style="3"/>
    <col min="11250" max="11251" width="4.36328125" style="3" customWidth="1"/>
    <col min="11252" max="11252" width="8" style="3" customWidth="1"/>
    <col min="11253" max="11253" width="9.6328125" style="3" customWidth="1"/>
    <col min="11254" max="11254" width="20.6328125" style="3" customWidth="1"/>
    <col min="11255" max="11255" width="6.453125" style="3" customWidth="1"/>
    <col min="11256" max="11257" width="7.6328125" style="3" bestFit="1" customWidth="1"/>
    <col min="11258" max="11258" width="9.90625" style="3" bestFit="1" customWidth="1"/>
    <col min="11259" max="11262" width="7.6328125" style="3" bestFit="1" customWidth="1"/>
    <col min="11263" max="11263" width="9.90625" style="3" bestFit="1" customWidth="1"/>
    <col min="11264" max="11267" width="7.6328125" style="3" bestFit="1" customWidth="1"/>
    <col min="11268" max="11268" width="9.90625" style="3" bestFit="1" customWidth="1"/>
    <col min="11269" max="11274" width="4.36328125" style="3" customWidth="1"/>
    <col min="11275" max="11275" width="20.6328125" style="3" customWidth="1"/>
    <col min="11276" max="11505" width="8.7265625" style="3"/>
    <col min="11506" max="11507" width="4.36328125" style="3" customWidth="1"/>
    <col min="11508" max="11508" width="8" style="3" customWidth="1"/>
    <col min="11509" max="11509" width="9.6328125" style="3" customWidth="1"/>
    <col min="11510" max="11510" width="20.6328125" style="3" customWidth="1"/>
    <col min="11511" max="11511" width="6.453125" style="3" customWidth="1"/>
    <col min="11512" max="11513" width="7.6328125" style="3" bestFit="1" customWidth="1"/>
    <col min="11514" max="11514" width="9.90625" style="3" bestFit="1" customWidth="1"/>
    <col min="11515" max="11518" width="7.6328125" style="3" bestFit="1" customWidth="1"/>
    <col min="11519" max="11519" width="9.90625" style="3" bestFit="1" customWidth="1"/>
    <col min="11520" max="11523" width="7.6328125" style="3" bestFit="1" customWidth="1"/>
    <col min="11524" max="11524" width="9.90625" style="3" bestFit="1" customWidth="1"/>
    <col min="11525" max="11530" width="4.36328125" style="3" customWidth="1"/>
    <col min="11531" max="11531" width="20.6328125" style="3" customWidth="1"/>
    <col min="11532" max="11761" width="8.7265625" style="3"/>
    <col min="11762" max="11763" width="4.36328125" style="3" customWidth="1"/>
    <col min="11764" max="11764" width="8" style="3" customWidth="1"/>
    <col min="11765" max="11765" width="9.6328125" style="3" customWidth="1"/>
    <col min="11766" max="11766" width="20.6328125" style="3" customWidth="1"/>
    <col min="11767" max="11767" width="6.453125" style="3" customWidth="1"/>
    <col min="11768" max="11769" width="7.6328125" style="3" bestFit="1" customWidth="1"/>
    <col min="11770" max="11770" width="9.90625" style="3" bestFit="1" customWidth="1"/>
    <col min="11771" max="11774" width="7.6328125" style="3" bestFit="1" customWidth="1"/>
    <col min="11775" max="11775" width="9.90625" style="3" bestFit="1" customWidth="1"/>
    <col min="11776" max="11779" width="7.6328125" style="3" bestFit="1" customWidth="1"/>
    <col min="11780" max="11780" width="9.90625" style="3" bestFit="1" customWidth="1"/>
    <col min="11781" max="11786" width="4.36328125" style="3" customWidth="1"/>
    <col min="11787" max="11787" width="20.6328125" style="3" customWidth="1"/>
    <col min="11788" max="12017" width="8.7265625" style="3"/>
    <col min="12018" max="12019" width="4.36328125" style="3" customWidth="1"/>
    <col min="12020" max="12020" width="8" style="3" customWidth="1"/>
    <col min="12021" max="12021" width="9.6328125" style="3" customWidth="1"/>
    <col min="12022" max="12022" width="20.6328125" style="3" customWidth="1"/>
    <col min="12023" max="12023" width="6.453125" style="3" customWidth="1"/>
    <col min="12024" max="12025" width="7.6328125" style="3" bestFit="1" customWidth="1"/>
    <col min="12026" max="12026" width="9.90625" style="3" bestFit="1" customWidth="1"/>
    <col min="12027" max="12030" width="7.6328125" style="3" bestFit="1" customWidth="1"/>
    <col min="12031" max="12031" width="9.90625" style="3" bestFit="1" customWidth="1"/>
    <col min="12032" max="12035" width="7.6328125" style="3" bestFit="1" customWidth="1"/>
    <col min="12036" max="12036" width="9.90625" style="3" bestFit="1" customWidth="1"/>
    <col min="12037" max="12042" width="4.36328125" style="3" customWidth="1"/>
    <col min="12043" max="12043" width="20.6328125" style="3" customWidth="1"/>
    <col min="12044" max="12273" width="8.7265625" style="3"/>
    <col min="12274" max="12275" width="4.36328125" style="3" customWidth="1"/>
    <col min="12276" max="12276" width="8" style="3" customWidth="1"/>
    <col min="12277" max="12277" width="9.6328125" style="3" customWidth="1"/>
    <col min="12278" max="12278" width="20.6328125" style="3" customWidth="1"/>
    <col min="12279" max="12279" width="6.453125" style="3" customWidth="1"/>
    <col min="12280" max="12281" width="7.6328125" style="3" bestFit="1" customWidth="1"/>
    <col min="12282" max="12282" width="9.90625" style="3" bestFit="1" customWidth="1"/>
    <col min="12283" max="12286" width="7.6328125" style="3" bestFit="1" customWidth="1"/>
    <col min="12287" max="12287" width="9.90625" style="3" bestFit="1" customWidth="1"/>
    <col min="12288" max="12291" width="7.6328125" style="3" bestFit="1" customWidth="1"/>
    <col min="12292" max="12292" width="9.90625" style="3" bestFit="1" customWidth="1"/>
    <col min="12293" max="12298" width="4.36328125" style="3" customWidth="1"/>
    <col min="12299" max="12299" width="20.6328125" style="3" customWidth="1"/>
    <col min="12300" max="12529" width="8.7265625" style="3"/>
    <col min="12530" max="12531" width="4.36328125" style="3" customWidth="1"/>
    <col min="12532" max="12532" width="8" style="3" customWidth="1"/>
    <col min="12533" max="12533" width="9.6328125" style="3" customWidth="1"/>
    <col min="12534" max="12534" width="20.6328125" style="3" customWidth="1"/>
    <col min="12535" max="12535" width="6.453125" style="3" customWidth="1"/>
    <col min="12536" max="12537" width="7.6328125" style="3" bestFit="1" customWidth="1"/>
    <col min="12538" max="12538" width="9.90625" style="3" bestFit="1" customWidth="1"/>
    <col min="12539" max="12542" width="7.6328125" style="3" bestFit="1" customWidth="1"/>
    <col min="12543" max="12543" width="9.90625" style="3" bestFit="1" customWidth="1"/>
    <col min="12544" max="12547" width="7.6328125" style="3" bestFit="1" customWidth="1"/>
    <col min="12548" max="12548" width="9.90625" style="3" bestFit="1" customWidth="1"/>
    <col min="12549" max="12554" width="4.36328125" style="3" customWidth="1"/>
    <col min="12555" max="12555" width="20.6328125" style="3" customWidth="1"/>
    <col min="12556" max="12785" width="8.7265625" style="3"/>
    <col min="12786" max="12787" width="4.36328125" style="3" customWidth="1"/>
    <col min="12788" max="12788" width="8" style="3" customWidth="1"/>
    <col min="12789" max="12789" width="9.6328125" style="3" customWidth="1"/>
    <col min="12790" max="12790" width="20.6328125" style="3" customWidth="1"/>
    <col min="12791" max="12791" width="6.453125" style="3" customWidth="1"/>
    <col min="12792" max="12793" width="7.6328125" style="3" bestFit="1" customWidth="1"/>
    <col min="12794" max="12794" width="9.90625" style="3" bestFit="1" customWidth="1"/>
    <col min="12795" max="12798" width="7.6328125" style="3" bestFit="1" customWidth="1"/>
    <col min="12799" max="12799" width="9.90625" style="3" bestFit="1" customWidth="1"/>
    <col min="12800" max="12803" width="7.6328125" style="3" bestFit="1" customWidth="1"/>
    <col min="12804" max="12804" width="9.90625" style="3" bestFit="1" customWidth="1"/>
    <col min="12805" max="12810" width="4.36328125" style="3" customWidth="1"/>
    <col min="12811" max="12811" width="20.6328125" style="3" customWidth="1"/>
    <col min="12812" max="13041" width="8.7265625" style="3"/>
    <col min="13042" max="13043" width="4.36328125" style="3" customWidth="1"/>
    <col min="13044" max="13044" width="8" style="3" customWidth="1"/>
    <col min="13045" max="13045" width="9.6328125" style="3" customWidth="1"/>
    <col min="13046" max="13046" width="20.6328125" style="3" customWidth="1"/>
    <col min="13047" max="13047" width="6.453125" style="3" customWidth="1"/>
    <col min="13048" max="13049" width="7.6328125" style="3" bestFit="1" customWidth="1"/>
    <col min="13050" max="13050" width="9.90625" style="3" bestFit="1" customWidth="1"/>
    <col min="13051" max="13054" width="7.6328125" style="3" bestFit="1" customWidth="1"/>
    <col min="13055" max="13055" width="9.90625" style="3" bestFit="1" customWidth="1"/>
    <col min="13056" max="13059" width="7.6328125" style="3" bestFit="1" customWidth="1"/>
    <col min="13060" max="13060" width="9.90625" style="3" bestFit="1" customWidth="1"/>
    <col min="13061" max="13066" width="4.36328125" style="3" customWidth="1"/>
    <col min="13067" max="13067" width="20.6328125" style="3" customWidth="1"/>
    <col min="13068" max="13297" width="8.7265625" style="3"/>
    <col min="13298" max="13299" width="4.36328125" style="3" customWidth="1"/>
    <col min="13300" max="13300" width="8" style="3" customWidth="1"/>
    <col min="13301" max="13301" width="9.6328125" style="3" customWidth="1"/>
    <col min="13302" max="13302" width="20.6328125" style="3" customWidth="1"/>
    <col min="13303" max="13303" width="6.453125" style="3" customWidth="1"/>
    <col min="13304" max="13305" width="7.6328125" style="3" bestFit="1" customWidth="1"/>
    <col min="13306" max="13306" width="9.90625" style="3" bestFit="1" customWidth="1"/>
    <col min="13307" max="13310" width="7.6328125" style="3" bestFit="1" customWidth="1"/>
    <col min="13311" max="13311" width="9.90625" style="3" bestFit="1" customWidth="1"/>
    <col min="13312" max="13315" width="7.6328125" style="3" bestFit="1" customWidth="1"/>
    <col min="13316" max="13316" width="9.90625" style="3" bestFit="1" customWidth="1"/>
    <col min="13317" max="13322" width="4.36328125" style="3" customWidth="1"/>
    <col min="13323" max="13323" width="20.6328125" style="3" customWidth="1"/>
    <col min="13324" max="13553" width="8.7265625" style="3"/>
    <col min="13554" max="13555" width="4.36328125" style="3" customWidth="1"/>
    <col min="13556" max="13556" width="8" style="3" customWidth="1"/>
    <col min="13557" max="13557" width="9.6328125" style="3" customWidth="1"/>
    <col min="13558" max="13558" width="20.6328125" style="3" customWidth="1"/>
    <col min="13559" max="13559" width="6.453125" style="3" customWidth="1"/>
    <col min="13560" max="13561" width="7.6328125" style="3" bestFit="1" customWidth="1"/>
    <col min="13562" max="13562" width="9.90625" style="3" bestFit="1" customWidth="1"/>
    <col min="13563" max="13566" width="7.6328125" style="3" bestFit="1" customWidth="1"/>
    <col min="13567" max="13567" width="9.90625" style="3" bestFit="1" customWidth="1"/>
    <col min="13568" max="13571" width="7.6328125" style="3" bestFit="1" customWidth="1"/>
    <col min="13572" max="13572" width="9.90625" style="3" bestFit="1" customWidth="1"/>
    <col min="13573" max="13578" width="4.36328125" style="3" customWidth="1"/>
    <col min="13579" max="13579" width="20.6328125" style="3" customWidth="1"/>
    <col min="13580" max="13809" width="8.7265625" style="3"/>
    <col min="13810" max="13811" width="4.36328125" style="3" customWidth="1"/>
    <col min="13812" max="13812" width="8" style="3" customWidth="1"/>
    <col min="13813" max="13813" width="9.6328125" style="3" customWidth="1"/>
    <col min="13814" max="13814" width="20.6328125" style="3" customWidth="1"/>
    <col min="13815" max="13815" width="6.453125" style="3" customWidth="1"/>
    <col min="13816" max="13817" width="7.6328125" style="3" bestFit="1" customWidth="1"/>
    <col min="13818" max="13818" width="9.90625" style="3" bestFit="1" customWidth="1"/>
    <col min="13819" max="13822" width="7.6328125" style="3" bestFit="1" customWidth="1"/>
    <col min="13823" max="13823" width="9.90625" style="3" bestFit="1" customWidth="1"/>
    <col min="13824" max="13827" width="7.6328125" style="3" bestFit="1" customWidth="1"/>
    <col min="13828" max="13828" width="9.90625" style="3" bestFit="1" customWidth="1"/>
    <col min="13829" max="13834" width="4.36328125" style="3" customWidth="1"/>
    <col min="13835" max="13835" width="20.6328125" style="3" customWidth="1"/>
    <col min="13836" max="14065" width="8.7265625" style="3"/>
    <col min="14066" max="14067" width="4.36328125" style="3" customWidth="1"/>
    <col min="14068" max="14068" width="8" style="3" customWidth="1"/>
    <col min="14069" max="14069" width="9.6328125" style="3" customWidth="1"/>
    <col min="14070" max="14070" width="20.6328125" style="3" customWidth="1"/>
    <col min="14071" max="14071" width="6.453125" style="3" customWidth="1"/>
    <col min="14072" max="14073" width="7.6328125" style="3" bestFit="1" customWidth="1"/>
    <col min="14074" max="14074" width="9.90625" style="3" bestFit="1" customWidth="1"/>
    <col min="14075" max="14078" width="7.6328125" style="3" bestFit="1" customWidth="1"/>
    <col min="14079" max="14079" width="9.90625" style="3" bestFit="1" customWidth="1"/>
    <col min="14080" max="14083" width="7.6328125" style="3" bestFit="1" customWidth="1"/>
    <col min="14084" max="14084" width="9.90625" style="3" bestFit="1" customWidth="1"/>
    <col min="14085" max="14090" width="4.36328125" style="3" customWidth="1"/>
    <col min="14091" max="14091" width="20.6328125" style="3" customWidth="1"/>
    <col min="14092" max="14321" width="8.7265625" style="3"/>
    <col min="14322" max="14323" width="4.36328125" style="3" customWidth="1"/>
    <col min="14324" max="14324" width="8" style="3" customWidth="1"/>
    <col min="14325" max="14325" width="9.6328125" style="3" customWidth="1"/>
    <col min="14326" max="14326" width="20.6328125" style="3" customWidth="1"/>
    <col min="14327" max="14327" width="6.453125" style="3" customWidth="1"/>
    <col min="14328" max="14329" width="7.6328125" style="3" bestFit="1" customWidth="1"/>
    <col min="14330" max="14330" width="9.90625" style="3" bestFit="1" customWidth="1"/>
    <col min="14331" max="14334" width="7.6328125" style="3" bestFit="1" customWidth="1"/>
    <col min="14335" max="14335" width="9.90625" style="3" bestFit="1" customWidth="1"/>
    <col min="14336" max="14339" width="7.6328125" style="3" bestFit="1" customWidth="1"/>
    <col min="14340" max="14340" width="9.90625" style="3" bestFit="1" customWidth="1"/>
    <col min="14341" max="14346" width="4.36328125" style="3" customWidth="1"/>
    <col min="14347" max="14347" width="20.6328125" style="3" customWidth="1"/>
    <col min="14348" max="14577" width="8.7265625" style="3"/>
    <col min="14578" max="14579" width="4.36328125" style="3" customWidth="1"/>
    <col min="14580" max="14580" width="8" style="3" customWidth="1"/>
    <col min="14581" max="14581" width="9.6328125" style="3" customWidth="1"/>
    <col min="14582" max="14582" width="20.6328125" style="3" customWidth="1"/>
    <col min="14583" max="14583" width="6.453125" style="3" customWidth="1"/>
    <col min="14584" max="14585" width="7.6328125" style="3" bestFit="1" customWidth="1"/>
    <col min="14586" max="14586" width="9.90625" style="3" bestFit="1" customWidth="1"/>
    <col min="14587" max="14590" width="7.6328125" style="3" bestFit="1" customWidth="1"/>
    <col min="14591" max="14591" width="9.90625" style="3" bestFit="1" customWidth="1"/>
    <col min="14592" max="14595" width="7.6328125" style="3" bestFit="1" customWidth="1"/>
    <col min="14596" max="14596" width="9.90625" style="3" bestFit="1" customWidth="1"/>
    <col min="14597" max="14602" width="4.36328125" style="3" customWidth="1"/>
    <col min="14603" max="14603" width="20.6328125" style="3" customWidth="1"/>
    <col min="14604" max="14833" width="8.7265625" style="3"/>
    <col min="14834" max="14835" width="4.36328125" style="3" customWidth="1"/>
    <col min="14836" max="14836" width="8" style="3" customWidth="1"/>
    <col min="14837" max="14837" width="9.6328125" style="3" customWidth="1"/>
    <col min="14838" max="14838" width="20.6328125" style="3" customWidth="1"/>
    <col min="14839" max="14839" width="6.453125" style="3" customWidth="1"/>
    <col min="14840" max="14841" width="7.6328125" style="3" bestFit="1" customWidth="1"/>
    <col min="14842" max="14842" width="9.90625" style="3" bestFit="1" customWidth="1"/>
    <col min="14843" max="14846" width="7.6328125" style="3" bestFit="1" customWidth="1"/>
    <col min="14847" max="14847" width="9.90625" style="3" bestFit="1" customWidth="1"/>
    <col min="14848" max="14851" width="7.6328125" style="3" bestFit="1" customWidth="1"/>
    <col min="14852" max="14852" width="9.90625" style="3" bestFit="1" customWidth="1"/>
    <col min="14853" max="14858" width="4.36328125" style="3" customWidth="1"/>
    <col min="14859" max="14859" width="20.6328125" style="3" customWidth="1"/>
    <col min="14860" max="15089" width="8.7265625" style="3"/>
    <col min="15090" max="15091" width="4.36328125" style="3" customWidth="1"/>
    <col min="15092" max="15092" width="8" style="3" customWidth="1"/>
    <col min="15093" max="15093" width="9.6328125" style="3" customWidth="1"/>
    <col min="15094" max="15094" width="20.6328125" style="3" customWidth="1"/>
    <col min="15095" max="15095" width="6.453125" style="3" customWidth="1"/>
    <col min="15096" max="15097" width="7.6328125" style="3" bestFit="1" customWidth="1"/>
    <col min="15098" max="15098" width="9.90625" style="3" bestFit="1" customWidth="1"/>
    <col min="15099" max="15102" width="7.6328125" style="3" bestFit="1" customWidth="1"/>
    <col min="15103" max="15103" width="9.90625" style="3" bestFit="1" customWidth="1"/>
    <col min="15104" max="15107" width="7.6328125" style="3" bestFit="1" customWidth="1"/>
    <col min="15108" max="15108" width="9.90625" style="3" bestFit="1" customWidth="1"/>
    <col min="15109" max="15114" width="4.36328125" style="3" customWidth="1"/>
    <col min="15115" max="15115" width="20.6328125" style="3" customWidth="1"/>
    <col min="15116" max="15345" width="8.7265625" style="3"/>
    <col min="15346" max="15347" width="4.36328125" style="3" customWidth="1"/>
    <col min="15348" max="15348" width="8" style="3" customWidth="1"/>
    <col min="15349" max="15349" width="9.6328125" style="3" customWidth="1"/>
    <col min="15350" max="15350" width="20.6328125" style="3" customWidth="1"/>
    <col min="15351" max="15351" width="6.453125" style="3" customWidth="1"/>
    <col min="15352" max="15353" width="7.6328125" style="3" bestFit="1" customWidth="1"/>
    <col min="15354" max="15354" width="9.90625" style="3" bestFit="1" customWidth="1"/>
    <col min="15355" max="15358" width="7.6328125" style="3" bestFit="1" customWidth="1"/>
    <col min="15359" max="15359" width="9.90625" style="3" bestFit="1" customWidth="1"/>
    <col min="15360" max="15363" width="7.6328125" style="3" bestFit="1" customWidth="1"/>
    <col min="15364" max="15364" width="9.90625" style="3" bestFit="1" customWidth="1"/>
    <col min="15365" max="15370" width="4.36328125" style="3" customWidth="1"/>
    <col min="15371" max="15371" width="20.6328125" style="3" customWidth="1"/>
    <col min="15372" max="15601" width="8.7265625" style="3"/>
    <col min="15602" max="15603" width="4.36328125" style="3" customWidth="1"/>
    <col min="15604" max="15604" width="8" style="3" customWidth="1"/>
    <col min="15605" max="15605" width="9.6328125" style="3" customWidth="1"/>
    <col min="15606" max="15606" width="20.6328125" style="3" customWidth="1"/>
    <col min="15607" max="15607" width="6.453125" style="3" customWidth="1"/>
    <col min="15608" max="15609" width="7.6328125" style="3" bestFit="1" customWidth="1"/>
    <col min="15610" max="15610" width="9.90625" style="3" bestFit="1" customWidth="1"/>
    <col min="15611" max="15614" width="7.6328125" style="3" bestFit="1" customWidth="1"/>
    <col min="15615" max="15615" width="9.90625" style="3" bestFit="1" customWidth="1"/>
    <col min="15616" max="15619" width="7.6328125" style="3" bestFit="1" customWidth="1"/>
    <col min="15620" max="15620" width="9.90625" style="3" bestFit="1" customWidth="1"/>
    <col min="15621" max="15626" width="4.36328125" style="3" customWidth="1"/>
    <col min="15627" max="15627" width="20.6328125" style="3" customWidth="1"/>
    <col min="15628" max="15857" width="8.7265625" style="3"/>
    <col min="15858" max="15859" width="4.36328125" style="3" customWidth="1"/>
    <col min="15860" max="15860" width="8" style="3" customWidth="1"/>
    <col min="15861" max="15861" width="9.6328125" style="3" customWidth="1"/>
    <col min="15862" max="15862" width="20.6328125" style="3" customWidth="1"/>
    <col min="15863" max="15863" width="6.453125" style="3" customWidth="1"/>
    <col min="15864" max="15865" width="7.6328125" style="3" bestFit="1" customWidth="1"/>
    <col min="15866" max="15866" width="9.90625" style="3" bestFit="1" customWidth="1"/>
    <col min="15867" max="15870" width="7.6328125" style="3" bestFit="1" customWidth="1"/>
    <col min="15871" max="15871" width="9.90625" style="3" bestFit="1" customWidth="1"/>
    <col min="15872" max="15875" width="7.6328125" style="3" bestFit="1" customWidth="1"/>
    <col min="15876" max="15876" width="9.90625" style="3" bestFit="1" customWidth="1"/>
    <col min="15877" max="15882" width="4.36328125" style="3" customWidth="1"/>
    <col min="15883" max="15883" width="20.6328125" style="3" customWidth="1"/>
    <col min="15884" max="16113" width="8.7265625" style="3"/>
    <col min="16114" max="16115" width="4.36328125" style="3" customWidth="1"/>
    <col min="16116" max="16116" width="8" style="3" customWidth="1"/>
    <col min="16117" max="16117" width="9.6328125" style="3" customWidth="1"/>
    <col min="16118" max="16118" width="20.6328125" style="3" customWidth="1"/>
    <col min="16119" max="16119" width="6.453125" style="3" customWidth="1"/>
    <col min="16120" max="16121" width="7.6328125" style="3" bestFit="1" customWidth="1"/>
    <col min="16122" max="16122" width="9.90625" style="3" bestFit="1" customWidth="1"/>
    <col min="16123" max="16126" width="7.6328125" style="3" bestFit="1" customWidth="1"/>
    <col min="16127" max="16127" width="9.90625" style="3" bestFit="1" customWidth="1"/>
    <col min="16128" max="16131" width="7.6328125" style="3" bestFit="1" customWidth="1"/>
    <col min="16132" max="16132" width="9.90625" style="3" bestFit="1" customWidth="1"/>
    <col min="16133" max="16138" width="4.36328125" style="3" customWidth="1"/>
    <col min="16139" max="16139" width="20.6328125" style="3" customWidth="1"/>
    <col min="16140" max="16384" width="8.7265625" style="3"/>
  </cols>
  <sheetData>
    <row r="1" spans="1:32" s="1" customFormat="1" ht="23.15" customHeight="1">
      <c r="A1" s="209" t="s">
        <v>4987</v>
      </c>
      <c r="B1" s="71"/>
      <c r="C1" s="71"/>
      <c r="D1" s="70"/>
      <c r="E1" s="71"/>
      <c r="F1" s="71"/>
      <c r="G1" s="142"/>
      <c r="H1" s="71"/>
      <c r="I1" s="71"/>
      <c r="J1" s="74"/>
      <c r="K1" s="71"/>
      <c r="L1" s="71"/>
      <c r="M1" s="74"/>
      <c r="N1" s="71"/>
      <c r="O1" s="71"/>
      <c r="P1" s="74"/>
      <c r="Q1" s="71"/>
      <c r="R1" s="71"/>
      <c r="S1" s="71"/>
      <c r="T1" s="71"/>
      <c r="U1" s="71"/>
      <c r="V1" s="71"/>
      <c r="W1" s="71"/>
      <c r="X1" s="71"/>
      <c r="Y1" s="71"/>
      <c r="Z1" s="71"/>
      <c r="AA1" s="71"/>
      <c r="AB1" s="71"/>
      <c r="AC1" s="71"/>
      <c r="AD1" s="71"/>
      <c r="AE1" s="71"/>
      <c r="AF1" s="71"/>
    </row>
    <row r="2" spans="1:32" ht="5.15" customHeight="1" thickBot="1">
      <c r="C2" s="4"/>
      <c r="D2" s="5"/>
      <c r="E2" s="5"/>
      <c r="F2" s="5"/>
      <c r="G2" s="2"/>
      <c r="H2" s="2"/>
      <c r="I2" s="2"/>
      <c r="J2" s="2"/>
      <c r="K2" s="2"/>
      <c r="L2" s="2"/>
      <c r="M2" s="2"/>
      <c r="N2" s="2"/>
      <c r="O2" s="2"/>
      <c r="P2" s="2"/>
      <c r="Q2" s="2"/>
      <c r="R2" s="2"/>
      <c r="S2" s="2"/>
      <c r="T2" s="2"/>
      <c r="U2" s="2"/>
      <c r="V2" s="2"/>
      <c r="W2" s="2"/>
      <c r="X2" s="2"/>
      <c r="Y2" s="2"/>
      <c r="Z2" s="2"/>
      <c r="AA2" s="2"/>
      <c r="AB2" s="2"/>
      <c r="AC2" s="2"/>
      <c r="AD2" s="2"/>
      <c r="AE2" s="2"/>
      <c r="AF2" s="2"/>
    </row>
    <row r="3" spans="1:32"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1"/>
      <c r="AA3" s="139" t="s">
        <v>837</v>
      </c>
      <c r="AB3" s="140"/>
      <c r="AC3" s="140"/>
      <c r="AD3" s="140"/>
      <c r="AE3" s="140"/>
      <c r="AF3" s="141"/>
    </row>
    <row r="4" spans="1:32"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145" t="s">
        <v>838</v>
      </c>
      <c r="AB4" s="146"/>
      <c r="AC4" s="146"/>
      <c r="AD4" s="146"/>
      <c r="AE4" s="146"/>
      <c r="AF4" s="219"/>
    </row>
    <row r="5" spans="1:32" s="10" customFormat="1" ht="13" customHeight="1">
      <c r="A5" s="27"/>
      <c r="B5" s="28"/>
      <c r="C5" s="27"/>
      <c r="D5" s="28"/>
      <c r="E5" s="29"/>
      <c r="F5" s="241"/>
      <c r="G5" s="26"/>
      <c r="H5" s="26"/>
      <c r="I5" s="13">
        <v>1</v>
      </c>
      <c r="J5" s="14">
        <v>6</v>
      </c>
      <c r="K5" s="14">
        <v>8</v>
      </c>
      <c r="L5" s="14">
        <v>11</v>
      </c>
      <c r="M5" s="14">
        <v>20</v>
      </c>
      <c r="N5" s="129">
        <v>37</v>
      </c>
      <c r="O5" s="129">
        <v>38</v>
      </c>
      <c r="P5" s="14">
        <v>69</v>
      </c>
      <c r="Q5" s="14">
        <v>71</v>
      </c>
      <c r="R5" s="14">
        <v>86</v>
      </c>
      <c r="S5" s="14">
        <v>87</v>
      </c>
      <c r="T5" s="14">
        <v>88</v>
      </c>
      <c r="U5" s="14">
        <v>90</v>
      </c>
      <c r="V5" s="14">
        <v>91</v>
      </c>
      <c r="W5" s="14">
        <v>92</v>
      </c>
      <c r="X5" s="14">
        <v>93</v>
      </c>
      <c r="Y5" s="14">
        <v>109</v>
      </c>
      <c r="Z5" s="14">
        <v>125</v>
      </c>
      <c r="AA5" s="143">
        <v>300</v>
      </c>
      <c r="AB5" s="144"/>
      <c r="AC5" s="147"/>
      <c r="AD5" s="147"/>
      <c r="AE5" s="147"/>
      <c r="AF5" s="220"/>
    </row>
    <row r="6" spans="1:32"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$B$57 "," Age")</f>
        <v xml:space="preserve"> Age</v>
      </c>
      <c r="K6" s="217" t="str">
        <f>HYPERLINK("#List_of_Classified_Items! $B$377 "," Education")</f>
        <v xml:space="preserve"> Education</v>
      </c>
      <c r="L6" s="217" t="str">
        <f>HYPERLINK("#List_of_Classified_Items! $B$459 ","Labour Force Status, Working Mainly or Partly")</f>
        <v>Labour Force Status, Working Mainly or Partly</v>
      </c>
      <c r="M6" s="217" t="str">
        <f>HYPERLINK("#List_of_Classified_Items! $B$729 ","Status in Employment, Type of Employment")</f>
        <v>Status in Employment, Type of Employment</v>
      </c>
      <c r="N6" s="217" t="str">
        <f>HYPERLINK("#List_of_Classified_Items! $B$1912 ","Whether Engaged in Remote Working, Frequency of Remote Working")</f>
        <v>Whether Engaged in Remote Working, Frequency of Remote Working</v>
      </c>
      <c r="O6" s="217" t="str">
        <f>HYPERLINK("#List_of_Classified_Items! $B$1926 ","Place from Which one is Remote Working")</f>
        <v>Place from Which one is Remote Working</v>
      </c>
      <c r="P6" s="217" t="str">
        <f>HYPERLINK("#List_of_Classified_Items! $B$2436 ","Change of Labour Force Status within the past Year")</f>
        <v>Change of Labour Force Status within the past Year</v>
      </c>
      <c r="Q6" s="217" t="str">
        <f>HYPERLINK("#List_of_Classified_Items! $B$2472 ","Whether Had a Job")</f>
        <v>Whether Had a Job</v>
      </c>
      <c r="R6" s="217" t="str">
        <f>HYPERLINK("#List_of_Classified_Items! $B$2844 ","Whether Changed Address, When Started Living at Present Address, Address before Changing Address")</f>
        <v>Whether Changed Address, When Started Living at Present Address, Address before Changing Address</v>
      </c>
      <c r="S6" s="217" t="str">
        <f>HYPERLINK("#List_of_Classified_Items! $B$2864 ","Whether Changed Address, Address before Changing Address")</f>
        <v>Whether Changed Address, Address before Changing Address</v>
      </c>
      <c r="T6" s="217" t="str">
        <f>HYPERLINK("#List_of_Classified_Items! $B$2925 ","Whether Changed Address during the past Year, Address before Changing Address")</f>
        <v>Whether Changed Address during the past Year, Address before Changing Address</v>
      </c>
      <c r="U6" s="217" t="str">
        <f>HYPERLINK("#List_of_Classified_Items! $B$3005 ","When Started Living at Present Address")</f>
        <v>When Started Living at Present Address</v>
      </c>
      <c r="V6" s="217" t="str">
        <f>HYPERLINK("#List_of_Classified_Items! $B$3026 ","Reason for Changing Address")</f>
        <v>Reason for Changing Address</v>
      </c>
      <c r="W6" s="217" t="str">
        <f>HYPERLINK("#List_of_Classified_Items! $B$3044 ","Present Address")</f>
        <v>Present Address</v>
      </c>
      <c r="X6" s="217" t="str">
        <f>HYPERLINK("#List_of_Classified_Items! $B$3098 ","Address before Changing Address")</f>
        <v>Address before Changing Address</v>
      </c>
      <c r="Y6" s="217" t="str">
        <f>HYPERLINK("#List_of_Classified_Items! $B$3409 ","Industry of the Present Job")</f>
        <v>Industry of the Present Job</v>
      </c>
      <c r="Z6" s="217" t="str">
        <f>HYPERLINK("#List_of_Classified_Items! $B$3760 ","Industry of the Previous Job")</f>
        <v>Industry of the Previous Job</v>
      </c>
      <c r="AA6" s="213" t="str">
        <f>HYPERLINK("#List_of_Classified_Items! $B$5222 "," Area Classification")</f>
        <v xml:space="preserve"> Area Classification</v>
      </c>
      <c r="AB6" s="214" t="s">
        <v>846</v>
      </c>
      <c r="AC6" s="215" t="s">
        <v>847</v>
      </c>
      <c r="AD6" s="215" t="s">
        <v>848</v>
      </c>
      <c r="AE6" s="215" t="s">
        <v>849</v>
      </c>
      <c r="AF6" s="221" t="s">
        <v>850</v>
      </c>
    </row>
    <row r="7" spans="1:32" s="7" customFormat="1" ht="24">
      <c r="A7" s="31" t="s">
        <v>267</v>
      </c>
      <c r="B7" s="32" t="s">
        <v>0</v>
      </c>
      <c r="C7" s="31" t="s">
        <v>137</v>
      </c>
      <c r="D7" s="32" t="s">
        <v>0</v>
      </c>
      <c r="E7" s="55" t="s">
        <v>138</v>
      </c>
      <c r="F7" s="55" t="s">
        <v>514</v>
      </c>
      <c r="G7" s="33" t="s">
        <v>840</v>
      </c>
      <c r="H7" s="33" t="s">
        <v>5044</v>
      </c>
      <c r="I7" s="16">
        <v>3</v>
      </c>
      <c r="J7" s="17">
        <v>16</v>
      </c>
      <c r="K7" s="17"/>
      <c r="L7" s="17"/>
      <c r="M7" s="17">
        <v>4</v>
      </c>
      <c r="N7" s="17"/>
      <c r="O7" s="91"/>
      <c r="P7" s="17">
        <v>6</v>
      </c>
      <c r="Q7" s="17"/>
      <c r="R7" s="17"/>
      <c r="S7" s="17"/>
      <c r="T7" s="17">
        <v>8</v>
      </c>
      <c r="U7" s="17"/>
      <c r="V7" s="17"/>
      <c r="W7" s="17"/>
      <c r="X7" s="17"/>
      <c r="Y7" s="17"/>
      <c r="Z7" s="17"/>
      <c r="AA7" s="86">
        <v>1</v>
      </c>
      <c r="AB7" s="17" t="s">
        <v>88</v>
      </c>
      <c r="AC7" s="51"/>
      <c r="AD7" s="51"/>
      <c r="AE7" s="51"/>
      <c r="AF7" s="222"/>
    </row>
    <row r="8" spans="1:32" s="10" customFormat="1" ht="24">
      <c r="A8" s="131">
        <v>173</v>
      </c>
      <c r="B8" s="35" t="s">
        <v>1</v>
      </c>
      <c r="C8" s="34" t="s">
        <v>137</v>
      </c>
      <c r="D8" s="35" t="s">
        <v>1</v>
      </c>
      <c r="E8" s="56" t="s">
        <v>138</v>
      </c>
      <c r="F8" s="56" t="s">
        <v>515</v>
      </c>
      <c r="G8" s="36" t="s">
        <v>840</v>
      </c>
      <c r="H8" s="36" t="s">
        <v>5044</v>
      </c>
      <c r="I8" s="18">
        <v>3</v>
      </c>
      <c r="J8" s="19"/>
      <c r="K8" s="19">
        <v>15</v>
      </c>
      <c r="L8" s="19"/>
      <c r="M8" s="19">
        <v>4</v>
      </c>
      <c r="N8" s="19"/>
      <c r="O8" s="61"/>
      <c r="P8" s="19">
        <v>6</v>
      </c>
      <c r="Q8" s="19"/>
      <c r="R8" s="19"/>
      <c r="S8" s="19"/>
      <c r="T8" s="19">
        <v>8</v>
      </c>
      <c r="U8" s="19"/>
      <c r="V8" s="19"/>
      <c r="W8" s="19"/>
      <c r="X8" s="19"/>
      <c r="Y8" s="19"/>
      <c r="Z8" s="19"/>
      <c r="AA8" s="87">
        <v>1</v>
      </c>
      <c r="AB8" s="19" t="s">
        <v>88</v>
      </c>
      <c r="AC8" s="52"/>
      <c r="AD8" s="52"/>
      <c r="AE8" s="52"/>
      <c r="AF8" s="223"/>
    </row>
    <row r="9" spans="1:32" s="10" customFormat="1" ht="24">
      <c r="A9" s="131">
        <v>174</v>
      </c>
      <c r="B9" s="35"/>
      <c r="C9" s="34" t="s">
        <v>139</v>
      </c>
      <c r="D9" s="35" t="s">
        <v>6</v>
      </c>
      <c r="E9" s="37" t="s">
        <v>140</v>
      </c>
      <c r="F9" s="37" t="s">
        <v>516</v>
      </c>
      <c r="G9" s="36" t="s">
        <v>840</v>
      </c>
      <c r="H9" s="36" t="s">
        <v>5044</v>
      </c>
      <c r="I9" s="18">
        <v>3</v>
      </c>
      <c r="J9" s="19"/>
      <c r="K9" s="19"/>
      <c r="L9" s="19"/>
      <c r="M9" s="19"/>
      <c r="N9" s="19"/>
      <c r="O9" s="61"/>
      <c r="P9" s="19">
        <v>2</v>
      </c>
      <c r="Q9" s="19"/>
      <c r="R9" s="19"/>
      <c r="S9" s="19"/>
      <c r="T9" s="19">
        <v>55</v>
      </c>
      <c r="U9" s="19"/>
      <c r="V9" s="19"/>
      <c r="W9" s="19">
        <v>48</v>
      </c>
      <c r="X9" s="19"/>
      <c r="Y9" s="19"/>
      <c r="Z9" s="19"/>
      <c r="AA9" s="87">
        <v>1</v>
      </c>
      <c r="AB9" s="19" t="s">
        <v>88</v>
      </c>
      <c r="AC9" s="52"/>
      <c r="AD9" s="52"/>
      <c r="AE9" s="52"/>
      <c r="AF9" s="223"/>
    </row>
    <row r="10" spans="1:32" s="10" customFormat="1" ht="24">
      <c r="A10" s="34" t="s">
        <v>284</v>
      </c>
      <c r="B10" s="35"/>
      <c r="C10" s="34" t="s">
        <v>141</v>
      </c>
      <c r="D10" s="35" t="s">
        <v>6</v>
      </c>
      <c r="E10" s="37" t="s">
        <v>142</v>
      </c>
      <c r="F10" s="37" t="s">
        <v>517</v>
      </c>
      <c r="G10" s="36" t="s">
        <v>840</v>
      </c>
      <c r="H10" s="36" t="s">
        <v>5044</v>
      </c>
      <c r="I10" s="18">
        <v>3</v>
      </c>
      <c r="J10" s="19">
        <v>16</v>
      </c>
      <c r="K10" s="19"/>
      <c r="L10" s="19"/>
      <c r="M10" s="19"/>
      <c r="N10" s="19"/>
      <c r="O10" s="61"/>
      <c r="P10" s="19"/>
      <c r="Q10" s="19"/>
      <c r="R10" s="19">
        <v>14</v>
      </c>
      <c r="S10" s="19"/>
      <c r="T10" s="19"/>
      <c r="U10" s="19"/>
      <c r="V10" s="19"/>
      <c r="W10" s="19"/>
      <c r="X10" s="19"/>
      <c r="Y10" s="19"/>
      <c r="Z10" s="19"/>
      <c r="AA10" s="87">
        <v>1</v>
      </c>
      <c r="AB10" s="19" t="s">
        <v>88</v>
      </c>
      <c r="AC10" s="52"/>
      <c r="AD10" s="52"/>
      <c r="AE10" s="52"/>
      <c r="AF10" s="223"/>
    </row>
    <row r="11" spans="1:32" s="10" customFormat="1" ht="24">
      <c r="A11" s="34" t="s">
        <v>268</v>
      </c>
      <c r="B11" s="35"/>
      <c r="C11" s="34" t="s">
        <v>143</v>
      </c>
      <c r="D11" s="35" t="s">
        <v>6</v>
      </c>
      <c r="E11" s="37" t="s">
        <v>144</v>
      </c>
      <c r="F11" s="37" t="s">
        <v>518</v>
      </c>
      <c r="G11" s="36" t="s">
        <v>840</v>
      </c>
      <c r="H11" s="36" t="s">
        <v>5044</v>
      </c>
      <c r="I11" s="18">
        <v>3</v>
      </c>
      <c r="J11" s="19"/>
      <c r="K11" s="19"/>
      <c r="L11" s="19"/>
      <c r="M11" s="19"/>
      <c r="N11" s="19"/>
      <c r="O11" s="61"/>
      <c r="P11" s="19"/>
      <c r="Q11" s="19"/>
      <c r="R11" s="19"/>
      <c r="S11" s="19">
        <v>55</v>
      </c>
      <c r="T11" s="19"/>
      <c r="U11" s="19">
        <v>6</v>
      </c>
      <c r="V11" s="19"/>
      <c r="W11" s="19">
        <v>48</v>
      </c>
      <c r="X11" s="19"/>
      <c r="Y11" s="19"/>
      <c r="Z11" s="19"/>
      <c r="AA11" s="87">
        <v>1</v>
      </c>
      <c r="AB11" s="19" t="s">
        <v>88</v>
      </c>
      <c r="AC11" s="52"/>
      <c r="AD11" s="52"/>
      <c r="AE11" s="52"/>
      <c r="AF11" s="223"/>
    </row>
    <row r="12" spans="1:32" s="7" customFormat="1" ht="12">
      <c r="A12" s="92" t="s">
        <v>269</v>
      </c>
      <c r="B12" s="93" t="s">
        <v>6</v>
      </c>
      <c r="C12" s="92" t="s">
        <v>145</v>
      </c>
      <c r="D12" s="93" t="s">
        <v>6</v>
      </c>
      <c r="E12" s="94" t="s">
        <v>146</v>
      </c>
      <c r="F12" s="94" t="s">
        <v>519</v>
      </c>
      <c r="G12" s="49" t="s">
        <v>5045</v>
      </c>
      <c r="H12" s="49" t="s">
        <v>5044</v>
      </c>
      <c r="I12" s="22">
        <v>3</v>
      </c>
      <c r="J12" s="23">
        <v>16</v>
      </c>
      <c r="K12" s="23"/>
      <c r="L12" s="23"/>
      <c r="M12" s="23"/>
      <c r="N12" s="23"/>
      <c r="O12" s="95"/>
      <c r="P12" s="23"/>
      <c r="Q12" s="23"/>
      <c r="R12" s="23"/>
      <c r="S12" s="23"/>
      <c r="T12" s="23"/>
      <c r="U12" s="23">
        <v>15</v>
      </c>
      <c r="V12" s="23">
        <v>12</v>
      </c>
      <c r="W12" s="23"/>
      <c r="X12" s="23">
        <v>6</v>
      </c>
      <c r="Y12" s="23"/>
      <c r="Z12" s="23"/>
      <c r="AA12" s="87">
        <v>1</v>
      </c>
      <c r="AB12" s="19" t="s">
        <v>88</v>
      </c>
      <c r="AC12" s="52"/>
      <c r="AD12" s="52"/>
      <c r="AE12" s="52"/>
      <c r="AF12" s="223"/>
    </row>
    <row r="13" spans="1:32" s="10" customFormat="1" ht="12">
      <c r="A13" s="34" t="s">
        <v>270</v>
      </c>
      <c r="B13" s="35"/>
      <c r="C13" s="34" t="s">
        <v>147</v>
      </c>
      <c r="D13" s="35" t="s">
        <v>6</v>
      </c>
      <c r="E13" s="37" t="s">
        <v>148</v>
      </c>
      <c r="F13" s="37" t="s">
        <v>520</v>
      </c>
      <c r="G13" s="36" t="s">
        <v>5046</v>
      </c>
      <c r="H13" s="36" t="s">
        <v>5044</v>
      </c>
      <c r="I13" s="18">
        <v>3</v>
      </c>
      <c r="J13" s="19"/>
      <c r="K13" s="19"/>
      <c r="L13" s="19">
        <v>3</v>
      </c>
      <c r="M13" s="19"/>
      <c r="N13" s="19"/>
      <c r="O13" s="61"/>
      <c r="P13" s="19"/>
      <c r="Q13" s="19">
        <v>3</v>
      </c>
      <c r="R13" s="19"/>
      <c r="S13" s="19"/>
      <c r="T13" s="19"/>
      <c r="U13" s="19">
        <v>6</v>
      </c>
      <c r="V13" s="19"/>
      <c r="W13" s="19"/>
      <c r="X13" s="19">
        <v>6</v>
      </c>
      <c r="Y13" s="19">
        <v>21</v>
      </c>
      <c r="Z13" s="19">
        <v>21</v>
      </c>
      <c r="AA13" s="87">
        <v>1</v>
      </c>
      <c r="AB13" s="19" t="s">
        <v>88</v>
      </c>
      <c r="AC13" s="52"/>
      <c r="AD13" s="52"/>
      <c r="AE13" s="52"/>
      <c r="AF13" s="223"/>
    </row>
    <row r="14" spans="1:32" s="10" customFormat="1" ht="36">
      <c r="A14" s="34" t="s">
        <v>271</v>
      </c>
      <c r="B14" s="35"/>
      <c r="C14" s="34" t="s">
        <v>149</v>
      </c>
      <c r="D14" s="35"/>
      <c r="E14" s="37" t="s">
        <v>303</v>
      </c>
      <c r="F14" s="37" t="s">
        <v>521</v>
      </c>
      <c r="G14" s="36" t="s">
        <v>5047</v>
      </c>
      <c r="H14" s="36" t="s">
        <v>5044</v>
      </c>
      <c r="I14" s="18">
        <v>3</v>
      </c>
      <c r="J14" s="19"/>
      <c r="K14" s="19"/>
      <c r="L14" s="19">
        <v>2</v>
      </c>
      <c r="M14" s="19"/>
      <c r="N14" s="19">
        <v>8</v>
      </c>
      <c r="O14" s="61"/>
      <c r="P14" s="19"/>
      <c r="Q14" s="19"/>
      <c r="R14" s="19"/>
      <c r="S14" s="19"/>
      <c r="T14" s="19"/>
      <c r="U14" s="19" t="s">
        <v>66</v>
      </c>
      <c r="V14" s="78"/>
      <c r="W14" s="19"/>
      <c r="X14" s="19">
        <v>49</v>
      </c>
      <c r="Y14" s="19"/>
      <c r="Z14" s="19"/>
      <c r="AA14" s="87">
        <v>1</v>
      </c>
      <c r="AB14" s="19" t="s">
        <v>88</v>
      </c>
      <c r="AC14" s="52"/>
      <c r="AD14" s="52"/>
      <c r="AE14" s="52"/>
      <c r="AF14" s="223"/>
    </row>
    <row r="15" spans="1:32" s="10" customFormat="1" ht="36">
      <c r="A15" s="34" t="s">
        <v>272</v>
      </c>
      <c r="B15" s="35"/>
      <c r="C15" s="34" t="s">
        <v>215</v>
      </c>
      <c r="D15" s="35"/>
      <c r="E15" s="37" t="s">
        <v>303</v>
      </c>
      <c r="F15" s="37" t="s">
        <v>522</v>
      </c>
      <c r="G15" s="36" t="s">
        <v>5047</v>
      </c>
      <c r="H15" s="36" t="s">
        <v>5044</v>
      </c>
      <c r="I15" s="18">
        <v>3</v>
      </c>
      <c r="J15" s="19"/>
      <c r="K15" s="19"/>
      <c r="L15" s="19">
        <v>2</v>
      </c>
      <c r="M15" s="19"/>
      <c r="N15" s="19">
        <v>8</v>
      </c>
      <c r="O15" s="61"/>
      <c r="P15" s="19"/>
      <c r="Q15" s="19"/>
      <c r="R15" s="19"/>
      <c r="S15" s="19"/>
      <c r="T15" s="19"/>
      <c r="U15" s="19" t="s">
        <v>66</v>
      </c>
      <c r="V15" s="78"/>
      <c r="W15" s="19">
        <v>48</v>
      </c>
      <c r="X15" s="19"/>
      <c r="Y15" s="19"/>
      <c r="Z15" s="19"/>
      <c r="AA15" s="87">
        <v>1</v>
      </c>
      <c r="AB15" s="19" t="s">
        <v>88</v>
      </c>
      <c r="AC15" s="52"/>
      <c r="AD15" s="52"/>
      <c r="AE15" s="52"/>
      <c r="AF15" s="223"/>
    </row>
    <row r="16" spans="1:32" s="10" customFormat="1" ht="12.5" thickBot="1">
      <c r="A16" s="100" t="s">
        <v>273</v>
      </c>
      <c r="B16" s="63"/>
      <c r="C16" s="100" t="s">
        <v>303</v>
      </c>
      <c r="D16" s="63"/>
      <c r="E16" s="89" t="s">
        <v>303</v>
      </c>
      <c r="F16" s="89" t="s">
        <v>523</v>
      </c>
      <c r="G16" s="64" t="s">
        <v>5048</v>
      </c>
      <c r="H16" s="64" t="s">
        <v>5044</v>
      </c>
      <c r="I16" s="65">
        <v>3</v>
      </c>
      <c r="J16" s="66">
        <v>7</v>
      </c>
      <c r="K16" s="66"/>
      <c r="L16" s="66">
        <v>2</v>
      </c>
      <c r="M16" s="66"/>
      <c r="N16" s="66">
        <v>8</v>
      </c>
      <c r="O16" s="137">
        <v>2</v>
      </c>
      <c r="P16" s="66"/>
      <c r="Q16" s="66"/>
      <c r="R16" s="66"/>
      <c r="S16" s="66"/>
      <c r="T16" s="66"/>
      <c r="U16" s="66">
        <v>6</v>
      </c>
      <c r="V16" s="66">
        <v>12</v>
      </c>
      <c r="W16" s="66"/>
      <c r="X16" s="66">
        <v>6</v>
      </c>
      <c r="Y16" s="66"/>
      <c r="Z16" s="66"/>
      <c r="AA16" s="90">
        <v>1</v>
      </c>
      <c r="AB16" s="66" t="s">
        <v>88</v>
      </c>
      <c r="AC16" s="68"/>
      <c r="AD16" s="68"/>
      <c r="AE16" s="68"/>
      <c r="AF16" s="69"/>
    </row>
    <row r="17" spans="27:32" s="10" customFormat="1">
      <c r="AA17"/>
      <c r="AB17"/>
      <c r="AC17"/>
      <c r="AD17"/>
      <c r="AE17"/>
      <c r="AF17"/>
    </row>
    <row r="18" spans="27:32" s="6" customFormat="1">
      <c r="AA18"/>
      <c r="AB18"/>
      <c r="AC18"/>
      <c r="AD18"/>
      <c r="AE18"/>
      <c r="AF18"/>
    </row>
    <row r="19" spans="27:32" s="6" customFormat="1">
      <c r="AA19"/>
      <c r="AB19"/>
      <c r="AC19"/>
      <c r="AD19"/>
      <c r="AE19"/>
      <c r="AF19"/>
    </row>
    <row r="20" spans="27:32" s="6" customFormat="1">
      <c r="AA20"/>
      <c r="AB20"/>
      <c r="AC20"/>
      <c r="AD20"/>
      <c r="AE20"/>
      <c r="AF20"/>
    </row>
    <row r="21" spans="27:32" s="6" customFormat="1">
      <c r="AA21"/>
      <c r="AB21"/>
      <c r="AC21"/>
      <c r="AD21"/>
      <c r="AE21"/>
      <c r="AF21"/>
    </row>
    <row r="22" spans="27:32" s="6" customFormat="1">
      <c r="AA22"/>
      <c r="AB22"/>
      <c r="AC22"/>
      <c r="AD22"/>
      <c r="AE22"/>
      <c r="AF22"/>
    </row>
    <row r="23" spans="27:32" s="6" customFormat="1">
      <c r="AA23"/>
      <c r="AB23"/>
      <c r="AC23"/>
      <c r="AD23"/>
      <c r="AE23"/>
      <c r="AF23"/>
    </row>
    <row r="24" spans="27:32" s="6" customFormat="1">
      <c r="AA24"/>
      <c r="AB24"/>
      <c r="AC24"/>
      <c r="AD24"/>
      <c r="AE24"/>
      <c r="AF24"/>
    </row>
    <row r="25" spans="27:32" s="6" customFormat="1">
      <c r="AA25"/>
      <c r="AB25"/>
      <c r="AC25"/>
      <c r="AD25"/>
      <c r="AE25"/>
      <c r="AF25"/>
    </row>
    <row r="26" spans="27:32" s="6" customFormat="1">
      <c r="AA26"/>
      <c r="AB26"/>
      <c r="AC26"/>
      <c r="AD26"/>
      <c r="AE26"/>
      <c r="AF26"/>
    </row>
    <row r="27" spans="27:32" s="6" customFormat="1">
      <c r="AA27"/>
      <c r="AB27"/>
      <c r="AC27"/>
      <c r="AD27"/>
      <c r="AE27"/>
      <c r="AF27"/>
    </row>
    <row r="28" spans="27:32" s="6" customFormat="1">
      <c r="AA28"/>
      <c r="AB28"/>
      <c r="AC28"/>
      <c r="AD28"/>
      <c r="AE28"/>
      <c r="AF28"/>
    </row>
    <row r="29" spans="27:32" s="6" customFormat="1">
      <c r="AA29"/>
      <c r="AB29"/>
      <c r="AC29"/>
      <c r="AD29"/>
      <c r="AE29"/>
      <c r="AF29"/>
    </row>
    <row r="30" spans="27:32" s="6" customFormat="1">
      <c r="AA30"/>
      <c r="AB30"/>
      <c r="AC30"/>
      <c r="AD30"/>
      <c r="AE30"/>
      <c r="AF30"/>
    </row>
    <row r="31" spans="27:32" s="6" customFormat="1">
      <c r="AA31"/>
      <c r="AB31"/>
      <c r="AC31"/>
      <c r="AD31"/>
      <c r="AE31"/>
      <c r="AF31"/>
    </row>
    <row r="32" spans="27:32" s="6" customFormat="1">
      <c r="AA32"/>
      <c r="AB32"/>
      <c r="AC32"/>
      <c r="AD32"/>
      <c r="AE32"/>
      <c r="AF32"/>
    </row>
    <row r="33" s="6" customFormat="1" ht="12"/>
    <row r="34" s="6" customFormat="1" ht="12"/>
    <row r="35" s="6" customFormat="1" ht="12"/>
    <row r="36" s="6" customFormat="1" ht="12"/>
    <row r="37" s="6" customFormat="1" ht="12"/>
    <row r="38" s="6" customFormat="1" ht="12"/>
    <row r="39" s="6" customFormat="1" ht="12"/>
    <row r="40" s="6" customFormat="1" ht="12"/>
    <row r="41" s="6" customFormat="1" ht="12"/>
    <row r="42" s="6" customFormat="1" ht="12"/>
    <row r="43" s="6" customFormat="1" ht="12"/>
    <row r="44" s="6" customFormat="1" ht="12"/>
    <row r="45" s="6" customFormat="1" ht="12"/>
    <row r="46" s="6" customFormat="1" ht="12"/>
    <row r="47" s="6" customFormat="1" ht="12"/>
    <row r="4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pans="3:32" s="6" customFormat="1" ht="12"/>
    <row r="82" spans="3:32" s="6" customFormat="1" ht="12"/>
    <row r="83" spans="3:32" s="6" customFormat="1" ht="12"/>
    <row r="84" spans="3:32" s="6" customFormat="1" ht="12"/>
    <row r="85" spans="3:32" s="6" customFormat="1" ht="15" customHeight="1"/>
    <row r="86" spans="3:32">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row>
    <row r="87" spans="3:32">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row>
    <row r="88" spans="3:32">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row>
    <row r="89" spans="3:32">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row>
    <row r="90" spans="3:32">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row>
    <row r="91" spans="3:32">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row>
    <row r="92" spans="3:32">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row>
    <row r="93" spans="3:32">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row>
    <row r="94" spans="3:32">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row>
    <row r="95" spans="3:32">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row>
    <row r="96" spans="3:32">
      <c r="C96" s="3"/>
      <c r="D96" s="3"/>
      <c r="E96" s="3"/>
      <c r="F96" s="3"/>
      <c r="G96" s="3"/>
      <c r="H96" s="3"/>
      <c r="AA96" s="6"/>
      <c r="AB96" s="6"/>
      <c r="AC96" s="6"/>
      <c r="AD96" s="6"/>
      <c r="AE96" s="6"/>
      <c r="AF96" s="6"/>
    </row>
    <row r="97" spans="3:32">
      <c r="C97" s="3"/>
      <c r="D97" s="3"/>
      <c r="E97" s="3"/>
      <c r="F97" s="3"/>
      <c r="G97" s="3"/>
      <c r="H97" s="3"/>
      <c r="AA97" s="6"/>
      <c r="AB97" s="6"/>
      <c r="AC97" s="6"/>
      <c r="AD97" s="6"/>
      <c r="AE97" s="6"/>
      <c r="AF97" s="6"/>
    </row>
    <row r="98" spans="3:32">
      <c r="C98" s="3"/>
      <c r="D98" s="3"/>
      <c r="E98" s="3"/>
      <c r="F98" s="3"/>
      <c r="G98" s="3"/>
      <c r="H98" s="3"/>
      <c r="AA98" s="6"/>
      <c r="AB98" s="6"/>
      <c r="AC98" s="6"/>
      <c r="AD98" s="6"/>
      <c r="AE98" s="6"/>
      <c r="AF98" s="6"/>
    </row>
    <row r="99" spans="3:32">
      <c r="C99" s="3"/>
      <c r="D99" s="3"/>
      <c r="E99" s="3"/>
      <c r="F99" s="3"/>
      <c r="G99" s="3"/>
      <c r="H99" s="3"/>
      <c r="AA99" s="6"/>
      <c r="AB99" s="6"/>
      <c r="AC99" s="6"/>
      <c r="AD99" s="6"/>
      <c r="AE99" s="6"/>
      <c r="AF99" s="6"/>
    </row>
    <row r="100" spans="3:32">
      <c r="C100" s="3"/>
      <c r="D100" s="3"/>
      <c r="E100" s="3"/>
      <c r="F100" s="3"/>
      <c r="G100" s="3"/>
      <c r="H100" s="3"/>
      <c r="AA100" s="6"/>
      <c r="AB100" s="6"/>
      <c r="AC100" s="6"/>
      <c r="AD100" s="6"/>
      <c r="AE100" s="6"/>
      <c r="AF100" s="6"/>
    </row>
    <row r="101" spans="3:32">
      <c r="C101" s="3"/>
      <c r="D101" s="3"/>
      <c r="E101" s="3"/>
      <c r="F101" s="3"/>
      <c r="G101" s="3"/>
      <c r="H101" s="3"/>
    </row>
    <row r="102" spans="3:32">
      <c r="C102" s="3"/>
      <c r="D102" s="3"/>
      <c r="E102" s="3"/>
      <c r="F102" s="3"/>
      <c r="G102" s="3"/>
      <c r="H102" s="3"/>
    </row>
    <row r="103" spans="3:32">
      <c r="C103" s="3"/>
      <c r="D103" s="3"/>
      <c r="E103" s="3"/>
      <c r="F103" s="3"/>
      <c r="G103" s="3"/>
      <c r="H103" s="3"/>
    </row>
    <row r="104" spans="3:32">
      <c r="C104" s="3"/>
      <c r="D104" s="3"/>
      <c r="E104" s="3"/>
      <c r="F104" s="3"/>
      <c r="G104" s="3"/>
      <c r="H104" s="3"/>
    </row>
    <row r="105" spans="3:32">
      <c r="C105" s="3"/>
      <c r="D105" s="3"/>
      <c r="E105" s="3"/>
      <c r="F105" s="3"/>
      <c r="G105" s="3"/>
      <c r="H105" s="3"/>
    </row>
    <row r="106" spans="3:32">
      <c r="C106" s="3"/>
      <c r="D106" s="3"/>
      <c r="E106" s="3"/>
      <c r="F106" s="3"/>
      <c r="G106" s="3"/>
      <c r="H106" s="3"/>
    </row>
    <row r="107" spans="3:32">
      <c r="C107" s="3"/>
      <c r="D107" s="3"/>
      <c r="E107" s="3"/>
      <c r="F107" s="3"/>
      <c r="G107" s="3"/>
      <c r="H107" s="3"/>
    </row>
    <row r="108" spans="3:32">
      <c r="C108" s="3"/>
      <c r="D108" s="3"/>
      <c r="E108" s="3"/>
      <c r="F108" s="3"/>
      <c r="G108" s="3"/>
      <c r="H108" s="3"/>
    </row>
    <row r="109" spans="3:32">
      <c r="C109" s="3"/>
      <c r="D109" s="3"/>
      <c r="E109" s="3"/>
      <c r="F109" s="3"/>
      <c r="G109" s="3"/>
      <c r="H109" s="3"/>
    </row>
    <row r="110" spans="3:32">
      <c r="C110" s="3"/>
      <c r="D110" s="3"/>
      <c r="E110" s="3"/>
      <c r="F110" s="3"/>
      <c r="G110" s="3"/>
      <c r="H110" s="3"/>
    </row>
    <row r="111" spans="3:32">
      <c r="C111" s="3"/>
      <c r="D111" s="3"/>
      <c r="E111" s="3"/>
      <c r="F111" s="3"/>
      <c r="G111" s="3"/>
      <c r="H111" s="3"/>
    </row>
    <row r="112" spans="3:32">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sheetData>
  <autoFilter ref="A6:AF6" xr:uid="{DD98EDAB-A529-45A7-8FCC-6C7BB92460FD}"/>
  <mergeCells count="4">
    <mergeCell ref="A4:B4"/>
    <mergeCell ref="A3:E3"/>
    <mergeCell ref="C4:D4"/>
    <mergeCell ref="F3:F6"/>
  </mergeCells>
  <phoneticPr fontId="8"/>
  <pageMargins left="0.70866141732283472" right="0.70866141732283472" top="0.74803149606299213" bottom="0.74803149606299213" header="0.31496062992125984" footer="0.31496062992125984"/>
  <pageSetup paperSize="8" scale="72" pageOrder="overThenDown"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B201"/>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22" width="8.36328125" style="3" customWidth="1"/>
    <col min="23" max="28" width="5.36328125" style="3" customWidth="1"/>
    <col min="29" max="29" width="2.1796875" style="3" customWidth="1"/>
    <col min="30" max="228" width="8.7265625" style="3"/>
    <col min="229" max="230" width="4.36328125" style="3" customWidth="1"/>
    <col min="231" max="231" width="8" style="3" customWidth="1"/>
    <col min="232" max="232" width="9.6328125" style="3" customWidth="1"/>
    <col min="233" max="233" width="20.6328125" style="3" customWidth="1"/>
    <col min="234" max="234" width="6.453125" style="3" customWidth="1"/>
    <col min="235" max="236" width="7.6328125" style="3" bestFit="1" customWidth="1"/>
    <col min="237" max="237" width="9.90625" style="3" bestFit="1" customWidth="1"/>
    <col min="238" max="241" width="7.6328125" style="3" bestFit="1" customWidth="1"/>
    <col min="242" max="242" width="9.90625" style="3" bestFit="1" customWidth="1"/>
    <col min="243" max="246" width="7.6328125" style="3" bestFit="1" customWidth="1"/>
    <col min="247" max="247" width="9.90625" style="3" bestFit="1" customWidth="1"/>
    <col min="248" max="253" width="4.36328125" style="3" customWidth="1"/>
    <col min="254" max="254" width="20.6328125" style="3" customWidth="1"/>
    <col min="255" max="484" width="8.7265625" style="3"/>
    <col min="485" max="486" width="4.36328125" style="3" customWidth="1"/>
    <col min="487" max="487" width="8" style="3" customWidth="1"/>
    <col min="488" max="488" width="9.6328125" style="3" customWidth="1"/>
    <col min="489" max="489" width="20.6328125" style="3" customWidth="1"/>
    <col min="490" max="490" width="6.453125" style="3" customWidth="1"/>
    <col min="491" max="492" width="7.6328125" style="3" bestFit="1" customWidth="1"/>
    <col min="493" max="493" width="9.90625" style="3" bestFit="1" customWidth="1"/>
    <col min="494" max="497" width="7.6328125" style="3" bestFit="1" customWidth="1"/>
    <col min="498" max="498" width="9.90625" style="3" bestFit="1" customWidth="1"/>
    <col min="499" max="502" width="7.6328125" style="3" bestFit="1" customWidth="1"/>
    <col min="503" max="503" width="9.90625" style="3" bestFit="1" customWidth="1"/>
    <col min="504" max="509" width="4.36328125" style="3" customWidth="1"/>
    <col min="510" max="510" width="20.6328125" style="3" customWidth="1"/>
    <col min="511" max="740" width="8.7265625" style="3"/>
    <col min="741" max="742" width="4.36328125" style="3" customWidth="1"/>
    <col min="743" max="743" width="8" style="3" customWidth="1"/>
    <col min="744" max="744" width="9.6328125" style="3" customWidth="1"/>
    <col min="745" max="745" width="20.6328125" style="3" customWidth="1"/>
    <col min="746" max="746" width="6.453125" style="3" customWidth="1"/>
    <col min="747" max="748" width="7.6328125" style="3" bestFit="1" customWidth="1"/>
    <col min="749" max="749" width="9.90625" style="3" bestFit="1" customWidth="1"/>
    <col min="750" max="753" width="7.6328125" style="3" bestFit="1" customWidth="1"/>
    <col min="754" max="754" width="9.90625" style="3" bestFit="1" customWidth="1"/>
    <col min="755" max="758" width="7.6328125" style="3" bestFit="1" customWidth="1"/>
    <col min="759" max="759" width="9.90625" style="3" bestFit="1" customWidth="1"/>
    <col min="760" max="765" width="4.36328125" style="3" customWidth="1"/>
    <col min="766" max="766" width="20.6328125" style="3" customWidth="1"/>
    <col min="767" max="996" width="8.7265625" style="3"/>
    <col min="997" max="998" width="4.36328125" style="3" customWidth="1"/>
    <col min="999" max="999" width="8" style="3" customWidth="1"/>
    <col min="1000" max="1000" width="9.6328125" style="3" customWidth="1"/>
    <col min="1001" max="1001" width="20.6328125" style="3" customWidth="1"/>
    <col min="1002" max="1002" width="6.453125" style="3" customWidth="1"/>
    <col min="1003" max="1004" width="7.6328125" style="3" bestFit="1" customWidth="1"/>
    <col min="1005" max="1005" width="9.90625" style="3" bestFit="1" customWidth="1"/>
    <col min="1006" max="1009" width="7.6328125" style="3" bestFit="1" customWidth="1"/>
    <col min="1010" max="1010" width="9.90625" style="3" bestFit="1" customWidth="1"/>
    <col min="1011" max="1014" width="7.6328125" style="3" bestFit="1" customWidth="1"/>
    <col min="1015" max="1015" width="9.90625" style="3" bestFit="1" customWidth="1"/>
    <col min="1016" max="1021" width="4.36328125" style="3" customWidth="1"/>
    <col min="1022" max="1022" width="20.6328125" style="3" customWidth="1"/>
    <col min="1023" max="1252" width="8.7265625" style="3"/>
    <col min="1253" max="1254" width="4.36328125" style="3" customWidth="1"/>
    <col min="1255" max="1255" width="8" style="3" customWidth="1"/>
    <col min="1256" max="1256" width="9.6328125" style="3" customWidth="1"/>
    <col min="1257" max="1257" width="20.6328125" style="3" customWidth="1"/>
    <col min="1258" max="1258" width="6.453125" style="3" customWidth="1"/>
    <col min="1259" max="1260" width="7.6328125" style="3" bestFit="1" customWidth="1"/>
    <col min="1261" max="1261" width="9.90625" style="3" bestFit="1" customWidth="1"/>
    <col min="1262" max="1265" width="7.6328125" style="3" bestFit="1" customWidth="1"/>
    <col min="1266" max="1266" width="9.90625" style="3" bestFit="1" customWidth="1"/>
    <col min="1267" max="1270" width="7.6328125" style="3" bestFit="1" customWidth="1"/>
    <col min="1271" max="1271" width="9.90625" style="3" bestFit="1" customWidth="1"/>
    <col min="1272" max="1277" width="4.36328125" style="3" customWidth="1"/>
    <col min="1278" max="1278" width="20.6328125" style="3" customWidth="1"/>
    <col min="1279" max="1508" width="8.7265625" style="3"/>
    <col min="1509" max="1510" width="4.36328125" style="3" customWidth="1"/>
    <col min="1511" max="1511" width="8" style="3" customWidth="1"/>
    <col min="1512" max="1512" width="9.6328125" style="3" customWidth="1"/>
    <col min="1513" max="1513" width="20.6328125" style="3" customWidth="1"/>
    <col min="1514" max="1514" width="6.453125" style="3" customWidth="1"/>
    <col min="1515" max="1516" width="7.6328125" style="3" bestFit="1" customWidth="1"/>
    <col min="1517" max="1517" width="9.90625" style="3" bestFit="1" customWidth="1"/>
    <col min="1518" max="1521" width="7.6328125" style="3" bestFit="1" customWidth="1"/>
    <col min="1522" max="1522" width="9.90625" style="3" bestFit="1" customWidth="1"/>
    <col min="1523" max="1526" width="7.6328125" style="3" bestFit="1" customWidth="1"/>
    <col min="1527" max="1527" width="9.90625" style="3" bestFit="1" customWidth="1"/>
    <col min="1528" max="1533" width="4.36328125" style="3" customWidth="1"/>
    <col min="1534" max="1534" width="20.6328125" style="3" customWidth="1"/>
    <col min="1535" max="1764" width="8.7265625" style="3"/>
    <col min="1765" max="1766" width="4.36328125" style="3" customWidth="1"/>
    <col min="1767" max="1767" width="8" style="3" customWidth="1"/>
    <col min="1768" max="1768" width="9.6328125" style="3" customWidth="1"/>
    <col min="1769" max="1769" width="20.6328125" style="3" customWidth="1"/>
    <col min="1770" max="1770" width="6.453125" style="3" customWidth="1"/>
    <col min="1771" max="1772" width="7.6328125" style="3" bestFit="1" customWidth="1"/>
    <col min="1773" max="1773" width="9.90625" style="3" bestFit="1" customWidth="1"/>
    <col min="1774" max="1777" width="7.6328125" style="3" bestFit="1" customWidth="1"/>
    <col min="1778" max="1778" width="9.90625" style="3" bestFit="1" customWidth="1"/>
    <col min="1779" max="1782" width="7.6328125" style="3" bestFit="1" customWidth="1"/>
    <col min="1783" max="1783" width="9.90625" style="3" bestFit="1" customWidth="1"/>
    <col min="1784" max="1789" width="4.36328125" style="3" customWidth="1"/>
    <col min="1790" max="1790" width="20.6328125" style="3" customWidth="1"/>
    <col min="1791" max="2020" width="8.7265625" style="3"/>
    <col min="2021" max="2022" width="4.36328125" style="3" customWidth="1"/>
    <col min="2023" max="2023" width="8" style="3" customWidth="1"/>
    <col min="2024" max="2024" width="9.6328125" style="3" customWidth="1"/>
    <col min="2025" max="2025" width="20.6328125" style="3" customWidth="1"/>
    <col min="2026" max="2026" width="6.453125" style="3" customWidth="1"/>
    <col min="2027" max="2028" width="7.6328125" style="3" bestFit="1" customWidth="1"/>
    <col min="2029" max="2029" width="9.90625" style="3" bestFit="1" customWidth="1"/>
    <col min="2030" max="2033" width="7.6328125" style="3" bestFit="1" customWidth="1"/>
    <col min="2034" max="2034" width="9.90625" style="3" bestFit="1" customWidth="1"/>
    <col min="2035" max="2038" width="7.6328125" style="3" bestFit="1" customWidth="1"/>
    <col min="2039" max="2039" width="9.90625" style="3" bestFit="1" customWidth="1"/>
    <col min="2040" max="2045" width="4.36328125" style="3" customWidth="1"/>
    <col min="2046" max="2046" width="20.6328125" style="3" customWidth="1"/>
    <col min="2047" max="2276" width="8.7265625" style="3"/>
    <col min="2277" max="2278" width="4.36328125" style="3" customWidth="1"/>
    <col min="2279" max="2279" width="8" style="3" customWidth="1"/>
    <col min="2280" max="2280" width="9.6328125" style="3" customWidth="1"/>
    <col min="2281" max="2281" width="20.6328125" style="3" customWidth="1"/>
    <col min="2282" max="2282" width="6.453125" style="3" customWidth="1"/>
    <col min="2283" max="2284" width="7.6328125" style="3" bestFit="1" customWidth="1"/>
    <col min="2285" max="2285" width="9.90625" style="3" bestFit="1" customWidth="1"/>
    <col min="2286" max="2289" width="7.6328125" style="3" bestFit="1" customWidth="1"/>
    <col min="2290" max="2290" width="9.90625" style="3" bestFit="1" customWidth="1"/>
    <col min="2291" max="2294" width="7.6328125" style="3" bestFit="1" customWidth="1"/>
    <col min="2295" max="2295" width="9.90625" style="3" bestFit="1" customWidth="1"/>
    <col min="2296" max="2301" width="4.36328125" style="3" customWidth="1"/>
    <col min="2302" max="2302" width="20.6328125" style="3" customWidth="1"/>
    <col min="2303" max="2532" width="8.7265625" style="3"/>
    <col min="2533" max="2534" width="4.36328125" style="3" customWidth="1"/>
    <col min="2535" max="2535" width="8" style="3" customWidth="1"/>
    <col min="2536" max="2536" width="9.6328125" style="3" customWidth="1"/>
    <col min="2537" max="2537" width="20.6328125" style="3" customWidth="1"/>
    <col min="2538" max="2538" width="6.453125" style="3" customWidth="1"/>
    <col min="2539" max="2540" width="7.6328125" style="3" bestFit="1" customWidth="1"/>
    <col min="2541" max="2541" width="9.90625" style="3" bestFit="1" customWidth="1"/>
    <col min="2542" max="2545" width="7.6328125" style="3" bestFit="1" customWidth="1"/>
    <col min="2546" max="2546" width="9.90625" style="3" bestFit="1" customWidth="1"/>
    <col min="2547" max="2550" width="7.6328125" style="3" bestFit="1" customWidth="1"/>
    <col min="2551" max="2551" width="9.90625" style="3" bestFit="1" customWidth="1"/>
    <col min="2552" max="2557" width="4.36328125" style="3" customWidth="1"/>
    <col min="2558" max="2558" width="20.6328125" style="3" customWidth="1"/>
    <col min="2559" max="2788" width="8.7265625" style="3"/>
    <col min="2789" max="2790" width="4.36328125" style="3" customWidth="1"/>
    <col min="2791" max="2791" width="8" style="3" customWidth="1"/>
    <col min="2792" max="2792" width="9.6328125" style="3" customWidth="1"/>
    <col min="2793" max="2793" width="20.6328125" style="3" customWidth="1"/>
    <col min="2794" max="2794" width="6.453125" style="3" customWidth="1"/>
    <col min="2795" max="2796" width="7.6328125" style="3" bestFit="1" customWidth="1"/>
    <col min="2797" max="2797" width="9.90625" style="3" bestFit="1" customWidth="1"/>
    <col min="2798" max="2801" width="7.6328125" style="3" bestFit="1" customWidth="1"/>
    <col min="2802" max="2802" width="9.90625" style="3" bestFit="1" customWidth="1"/>
    <col min="2803" max="2806" width="7.6328125" style="3" bestFit="1" customWidth="1"/>
    <col min="2807" max="2807" width="9.90625" style="3" bestFit="1" customWidth="1"/>
    <col min="2808" max="2813" width="4.36328125" style="3" customWidth="1"/>
    <col min="2814" max="2814" width="20.6328125" style="3" customWidth="1"/>
    <col min="2815" max="3044" width="8.7265625" style="3"/>
    <col min="3045" max="3046" width="4.36328125" style="3" customWidth="1"/>
    <col min="3047" max="3047" width="8" style="3" customWidth="1"/>
    <col min="3048" max="3048" width="9.6328125" style="3" customWidth="1"/>
    <col min="3049" max="3049" width="20.6328125" style="3" customWidth="1"/>
    <col min="3050" max="3050" width="6.453125" style="3" customWidth="1"/>
    <col min="3051" max="3052" width="7.6328125" style="3" bestFit="1" customWidth="1"/>
    <col min="3053" max="3053" width="9.90625" style="3" bestFit="1" customWidth="1"/>
    <col min="3054" max="3057" width="7.6328125" style="3" bestFit="1" customWidth="1"/>
    <col min="3058" max="3058" width="9.90625" style="3" bestFit="1" customWidth="1"/>
    <col min="3059" max="3062" width="7.6328125" style="3" bestFit="1" customWidth="1"/>
    <col min="3063" max="3063" width="9.90625" style="3" bestFit="1" customWidth="1"/>
    <col min="3064" max="3069" width="4.36328125" style="3" customWidth="1"/>
    <col min="3070" max="3070" width="20.6328125" style="3" customWidth="1"/>
    <col min="3071" max="3300" width="8.7265625" style="3"/>
    <col min="3301" max="3302" width="4.36328125" style="3" customWidth="1"/>
    <col min="3303" max="3303" width="8" style="3" customWidth="1"/>
    <col min="3304" max="3304" width="9.6328125" style="3" customWidth="1"/>
    <col min="3305" max="3305" width="20.6328125" style="3" customWidth="1"/>
    <col min="3306" max="3306" width="6.453125" style="3" customWidth="1"/>
    <col min="3307" max="3308" width="7.6328125" style="3" bestFit="1" customWidth="1"/>
    <col min="3309" max="3309" width="9.90625" style="3" bestFit="1" customWidth="1"/>
    <col min="3310" max="3313" width="7.6328125" style="3" bestFit="1" customWidth="1"/>
    <col min="3314" max="3314" width="9.90625" style="3" bestFit="1" customWidth="1"/>
    <col min="3315" max="3318" width="7.6328125" style="3" bestFit="1" customWidth="1"/>
    <col min="3319" max="3319" width="9.90625" style="3" bestFit="1" customWidth="1"/>
    <col min="3320" max="3325" width="4.36328125" style="3" customWidth="1"/>
    <col min="3326" max="3326" width="20.6328125" style="3" customWidth="1"/>
    <col min="3327" max="3556" width="8.7265625" style="3"/>
    <col min="3557" max="3558" width="4.36328125" style="3" customWidth="1"/>
    <col min="3559" max="3559" width="8" style="3" customWidth="1"/>
    <col min="3560" max="3560" width="9.6328125" style="3" customWidth="1"/>
    <col min="3561" max="3561" width="20.6328125" style="3" customWidth="1"/>
    <col min="3562" max="3562" width="6.453125" style="3" customWidth="1"/>
    <col min="3563" max="3564" width="7.6328125" style="3" bestFit="1" customWidth="1"/>
    <col min="3565" max="3565" width="9.90625" style="3" bestFit="1" customWidth="1"/>
    <col min="3566" max="3569" width="7.6328125" style="3" bestFit="1" customWidth="1"/>
    <col min="3570" max="3570" width="9.90625" style="3" bestFit="1" customWidth="1"/>
    <col min="3571" max="3574" width="7.6328125" style="3" bestFit="1" customWidth="1"/>
    <col min="3575" max="3575" width="9.90625" style="3" bestFit="1" customWidth="1"/>
    <col min="3576" max="3581" width="4.36328125" style="3" customWidth="1"/>
    <col min="3582" max="3582" width="20.6328125" style="3" customWidth="1"/>
    <col min="3583" max="3812" width="8.7265625" style="3"/>
    <col min="3813" max="3814" width="4.36328125" style="3" customWidth="1"/>
    <col min="3815" max="3815" width="8" style="3" customWidth="1"/>
    <col min="3816" max="3816" width="9.6328125" style="3" customWidth="1"/>
    <col min="3817" max="3817" width="20.6328125" style="3" customWidth="1"/>
    <col min="3818" max="3818" width="6.453125" style="3" customWidth="1"/>
    <col min="3819" max="3820" width="7.6328125" style="3" bestFit="1" customWidth="1"/>
    <col min="3821" max="3821" width="9.90625" style="3" bestFit="1" customWidth="1"/>
    <col min="3822" max="3825" width="7.6328125" style="3" bestFit="1" customWidth="1"/>
    <col min="3826" max="3826" width="9.90625" style="3" bestFit="1" customWidth="1"/>
    <col min="3827" max="3830" width="7.6328125" style="3" bestFit="1" customWidth="1"/>
    <col min="3831" max="3831" width="9.90625" style="3" bestFit="1" customWidth="1"/>
    <col min="3832" max="3837" width="4.36328125" style="3" customWidth="1"/>
    <col min="3838" max="3838" width="20.6328125" style="3" customWidth="1"/>
    <col min="3839" max="4068" width="8.7265625" style="3"/>
    <col min="4069" max="4070" width="4.36328125" style="3" customWidth="1"/>
    <col min="4071" max="4071" width="8" style="3" customWidth="1"/>
    <col min="4072" max="4072" width="9.6328125" style="3" customWidth="1"/>
    <col min="4073" max="4073" width="20.6328125" style="3" customWidth="1"/>
    <col min="4074" max="4074" width="6.453125" style="3" customWidth="1"/>
    <col min="4075" max="4076" width="7.6328125" style="3" bestFit="1" customWidth="1"/>
    <col min="4077" max="4077" width="9.90625" style="3" bestFit="1" customWidth="1"/>
    <col min="4078" max="4081" width="7.6328125" style="3" bestFit="1" customWidth="1"/>
    <col min="4082" max="4082" width="9.90625" style="3" bestFit="1" customWidth="1"/>
    <col min="4083" max="4086" width="7.6328125" style="3" bestFit="1" customWidth="1"/>
    <col min="4087" max="4087" width="9.90625" style="3" bestFit="1" customWidth="1"/>
    <col min="4088" max="4093" width="4.36328125" style="3" customWidth="1"/>
    <col min="4094" max="4094" width="20.6328125" style="3" customWidth="1"/>
    <col min="4095" max="4324" width="8.7265625" style="3"/>
    <col min="4325" max="4326" width="4.36328125" style="3" customWidth="1"/>
    <col min="4327" max="4327" width="8" style="3" customWidth="1"/>
    <col min="4328" max="4328" width="9.6328125" style="3" customWidth="1"/>
    <col min="4329" max="4329" width="20.6328125" style="3" customWidth="1"/>
    <col min="4330" max="4330" width="6.453125" style="3" customWidth="1"/>
    <col min="4331" max="4332" width="7.6328125" style="3" bestFit="1" customWidth="1"/>
    <col min="4333" max="4333" width="9.90625" style="3" bestFit="1" customWidth="1"/>
    <col min="4334" max="4337" width="7.6328125" style="3" bestFit="1" customWidth="1"/>
    <col min="4338" max="4338" width="9.90625" style="3" bestFit="1" customWidth="1"/>
    <col min="4339" max="4342" width="7.6328125" style="3" bestFit="1" customWidth="1"/>
    <col min="4343" max="4343" width="9.90625" style="3" bestFit="1" customWidth="1"/>
    <col min="4344" max="4349" width="4.36328125" style="3" customWidth="1"/>
    <col min="4350" max="4350" width="20.6328125" style="3" customWidth="1"/>
    <col min="4351" max="4580" width="8.7265625" style="3"/>
    <col min="4581" max="4582" width="4.36328125" style="3" customWidth="1"/>
    <col min="4583" max="4583" width="8" style="3" customWidth="1"/>
    <col min="4584" max="4584" width="9.6328125" style="3" customWidth="1"/>
    <col min="4585" max="4585" width="20.6328125" style="3" customWidth="1"/>
    <col min="4586" max="4586" width="6.453125" style="3" customWidth="1"/>
    <col min="4587" max="4588" width="7.6328125" style="3" bestFit="1" customWidth="1"/>
    <col min="4589" max="4589" width="9.90625" style="3" bestFit="1" customWidth="1"/>
    <col min="4590" max="4593" width="7.6328125" style="3" bestFit="1" customWidth="1"/>
    <col min="4594" max="4594" width="9.90625" style="3" bestFit="1" customWidth="1"/>
    <col min="4595" max="4598" width="7.6328125" style="3" bestFit="1" customWidth="1"/>
    <col min="4599" max="4599" width="9.90625" style="3" bestFit="1" customWidth="1"/>
    <col min="4600" max="4605" width="4.36328125" style="3" customWidth="1"/>
    <col min="4606" max="4606" width="20.6328125" style="3" customWidth="1"/>
    <col min="4607" max="4836" width="8.7265625" style="3"/>
    <col min="4837" max="4838" width="4.36328125" style="3" customWidth="1"/>
    <col min="4839" max="4839" width="8" style="3" customWidth="1"/>
    <col min="4840" max="4840" width="9.6328125" style="3" customWidth="1"/>
    <col min="4841" max="4841" width="20.6328125" style="3" customWidth="1"/>
    <col min="4842" max="4842" width="6.453125" style="3" customWidth="1"/>
    <col min="4843" max="4844" width="7.6328125" style="3" bestFit="1" customWidth="1"/>
    <col min="4845" max="4845" width="9.90625" style="3" bestFit="1" customWidth="1"/>
    <col min="4846" max="4849" width="7.6328125" style="3" bestFit="1" customWidth="1"/>
    <col min="4850" max="4850" width="9.90625" style="3" bestFit="1" customWidth="1"/>
    <col min="4851" max="4854" width="7.6328125" style="3" bestFit="1" customWidth="1"/>
    <col min="4855" max="4855" width="9.90625" style="3" bestFit="1" customWidth="1"/>
    <col min="4856" max="4861" width="4.36328125" style="3" customWidth="1"/>
    <col min="4862" max="4862" width="20.6328125" style="3" customWidth="1"/>
    <col min="4863" max="5092" width="8.7265625" style="3"/>
    <col min="5093" max="5094" width="4.36328125" style="3" customWidth="1"/>
    <col min="5095" max="5095" width="8" style="3" customWidth="1"/>
    <col min="5096" max="5096" width="9.6328125" style="3" customWidth="1"/>
    <col min="5097" max="5097" width="20.6328125" style="3" customWidth="1"/>
    <col min="5098" max="5098" width="6.453125" style="3" customWidth="1"/>
    <col min="5099" max="5100" width="7.6328125" style="3" bestFit="1" customWidth="1"/>
    <col min="5101" max="5101" width="9.90625" style="3" bestFit="1" customWidth="1"/>
    <col min="5102" max="5105" width="7.6328125" style="3" bestFit="1" customWidth="1"/>
    <col min="5106" max="5106" width="9.90625" style="3" bestFit="1" customWidth="1"/>
    <col min="5107" max="5110" width="7.6328125" style="3" bestFit="1" customWidth="1"/>
    <col min="5111" max="5111" width="9.90625" style="3" bestFit="1" customWidth="1"/>
    <col min="5112" max="5117" width="4.36328125" style="3" customWidth="1"/>
    <col min="5118" max="5118" width="20.6328125" style="3" customWidth="1"/>
    <col min="5119" max="5348" width="8.7265625" style="3"/>
    <col min="5349" max="5350" width="4.36328125" style="3" customWidth="1"/>
    <col min="5351" max="5351" width="8" style="3" customWidth="1"/>
    <col min="5352" max="5352" width="9.6328125" style="3" customWidth="1"/>
    <col min="5353" max="5353" width="20.6328125" style="3" customWidth="1"/>
    <col min="5354" max="5354" width="6.453125" style="3" customWidth="1"/>
    <col min="5355" max="5356" width="7.6328125" style="3" bestFit="1" customWidth="1"/>
    <col min="5357" max="5357" width="9.90625" style="3" bestFit="1" customWidth="1"/>
    <col min="5358" max="5361" width="7.6328125" style="3" bestFit="1" customWidth="1"/>
    <col min="5362" max="5362" width="9.90625" style="3" bestFit="1" customWidth="1"/>
    <col min="5363" max="5366" width="7.6328125" style="3" bestFit="1" customWidth="1"/>
    <col min="5367" max="5367" width="9.90625" style="3" bestFit="1" customWidth="1"/>
    <col min="5368" max="5373" width="4.36328125" style="3" customWidth="1"/>
    <col min="5374" max="5374" width="20.6328125" style="3" customWidth="1"/>
    <col min="5375" max="5604" width="8.7265625" style="3"/>
    <col min="5605" max="5606" width="4.36328125" style="3" customWidth="1"/>
    <col min="5607" max="5607" width="8" style="3" customWidth="1"/>
    <col min="5608" max="5608" width="9.6328125" style="3" customWidth="1"/>
    <col min="5609" max="5609" width="20.6328125" style="3" customWidth="1"/>
    <col min="5610" max="5610" width="6.453125" style="3" customWidth="1"/>
    <col min="5611" max="5612" width="7.6328125" style="3" bestFit="1" customWidth="1"/>
    <col min="5613" max="5613" width="9.90625" style="3" bestFit="1" customWidth="1"/>
    <col min="5614" max="5617" width="7.6328125" style="3" bestFit="1" customWidth="1"/>
    <col min="5618" max="5618" width="9.90625" style="3" bestFit="1" customWidth="1"/>
    <col min="5619" max="5622" width="7.6328125" style="3" bestFit="1" customWidth="1"/>
    <col min="5623" max="5623" width="9.90625" style="3" bestFit="1" customWidth="1"/>
    <col min="5624" max="5629" width="4.36328125" style="3" customWidth="1"/>
    <col min="5630" max="5630" width="20.6328125" style="3" customWidth="1"/>
    <col min="5631" max="5860" width="8.7265625" style="3"/>
    <col min="5861" max="5862" width="4.36328125" style="3" customWidth="1"/>
    <col min="5863" max="5863" width="8" style="3" customWidth="1"/>
    <col min="5864" max="5864" width="9.6328125" style="3" customWidth="1"/>
    <col min="5865" max="5865" width="20.6328125" style="3" customWidth="1"/>
    <col min="5866" max="5866" width="6.453125" style="3" customWidth="1"/>
    <col min="5867" max="5868" width="7.6328125" style="3" bestFit="1" customWidth="1"/>
    <col min="5869" max="5869" width="9.90625" style="3" bestFit="1" customWidth="1"/>
    <col min="5870" max="5873" width="7.6328125" style="3" bestFit="1" customWidth="1"/>
    <col min="5874" max="5874" width="9.90625" style="3" bestFit="1" customWidth="1"/>
    <col min="5875" max="5878" width="7.6328125" style="3" bestFit="1" customWidth="1"/>
    <col min="5879" max="5879" width="9.90625" style="3" bestFit="1" customWidth="1"/>
    <col min="5880" max="5885" width="4.36328125" style="3" customWidth="1"/>
    <col min="5886" max="5886" width="20.6328125" style="3" customWidth="1"/>
    <col min="5887" max="6116" width="8.7265625" style="3"/>
    <col min="6117" max="6118" width="4.36328125" style="3" customWidth="1"/>
    <col min="6119" max="6119" width="8" style="3" customWidth="1"/>
    <col min="6120" max="6120" width="9.6328125" style="3" customWidth="1"/>
    <col min="6121" max="6121" width="20.6328125" style="3" customWidth="1"/>
    <col min="6122" max="6122" width="6.453125" style="3" customWidth="1"/>
    <col min="6123" max="6124" width="7.6328125" style="3" bestFit="1" customWidth="1"/>
    <col min="6125" max="6125" width="9.90625" style="3" bestFit="1" customWidth="1"/>
    <col min="6126" max="6129" width="7.6328125" style="3" bestFit="1" customWidth="1"/>
    <col min="6130" max="6130" width="9.90625" style="3" bestFit="1" customWidth="1"/>
    <col min="6131" max="6134" width="7.6328125" style="3" bestFit="1" customWidth="1"/>
    <col min="6135" max="6135" width="9.90625" style="3" bestFit="1" customWidth="1"/>
    <col min="6136" max="6141" width="4.36328125" style="3" customWidth="1"/>
    <col min="6142" max="6142" width="20.6328125" style="3" customWidth="1"/>
    <col min="6143" max="6372" width="8.7265625" style="3"/>
    <col min="6373" max="6374" width="4.36328125" style="3" customWidth="1"/>
    <col min="6375" max="6375" width="8" style="3" customWidth="1"/>
    <col min="6376" max="6376" width="9.6328125" style="3" customWidth="1"/>
    <col min="6377" max="6377" width="20.6328125" style="3" customWidth="1"/>
    <col min="6378" max="6378" width="6.453125" style="3" customWidth="1"/>
    <col min="6379" max="6380" width="7.6328125" style="3" bestFit="1" customWidth="1"/>
    <col min="6381" max="6381" width="9.90625" style="3" bestFit="1" customWidth="1"/>
    <col min="6382" max="6385" width="7.6328125" style="3" bestFit="1" customWidth="1"/>
    <col min="6386" max="6386" width="9.90625" style="3" bestFit="1" customWidth="1"/>
    <col min="6387" max="6390" width="7.6328125" style="3" bestFit="1" customWidth="1"/>
    <col min="6391" max="6391" width="9.90625" style="3" bestFit="1" customWidth="1"/>
    <col min="6392" max="6397" width="4.36328125" style="3" customWidth="1"/>
    <col min="6398" max="6398" width="20.6328125" style="3" customWidth="1"/>
    <col min="6399" max="6628" width="8.7265625" style="3"/>
    <col min="6629" max="6630" width="4.36328125" style="3" customWidth="1"/>
    <col min="6631" max="6631" width="8" style="3" customWidth="1"/>
    <col min="6632" max="6632" width="9.6328125" style="3" customWidth="1"/>
    <col min="6633" max="6633" width="20.6328125" style="3" customWidth="1"/>
    <col min="6634" max="6634" width="6.453125" style="3" customWidth="1"/>
    <col min="6635" max="6636" width="7.6328125" style="3" bestFit="1" customWidth="1"/>
    <col min="6637" max="6637" width="9.90625" style="3" bestFit="1" customWidth="1"/>
    <col min="6638" max="6641" width="7.6328125" style="3" bestFit="1" customWidth="1"/>
    <col min="6642" max="6642" width="9.90625" style="3" bestFit="1" customWidth="1"/>
    <col min="6643" max="6646" width="7.6328125" style="3" bestFit="1" customWidth="1"/>
    <col min="6647" max="6647" width="9.90625" style="3" bestFit="1" customWidth="1"/>
    <col min="6648" max="6653" width="4.36328125" style="3" customWidth="1"/>
    <col min="6654" max="6654" width="20.6328125" style="3" customWidth="1"/>
    <col min="6655" max="6884" width="8.7265625" style="3"/>
    <col min="6885" max="6886" width="4.36328125" style="3" customWidth="1"/>
    <col min="6887" max="6887" width="8" style="3" customWidth="1"/>
    <col min="6888" max="6888" width="9.6328125" style="3" customWidth="1"/>
    <col min="6889" max="6889" width="20.6328125" style="3" customWidth="1"/>
    <col min="6890" max="6890" width="6.453125" style="3" customWidth="1"/>
    <col min="6891" max="6892" width="7.6328125" style="3" bestFit="1" customWidth="1"/>
    <col min="6893" max="6893" width="9.90625" style="3" bestFit="1" customWidth="1"/>
    <col min="6894" max="6897" width="7.6328125" style="3" bestFit="1" customWidth="1"/>
    <col min="6898" max="6898" width="9.90625" style="3" bestFit="1" customWidth="1"/>
    <col min="6899" max="6902" width="7.6328125" style="3" bestFit="1" customWidth="1"/>
    <col min="6903" max="6903" width="9.90625" style="3" bestFit="1" customWidth="1"/>
    <col min="6904" max="6909" width="4.36328125" style="3" customWidth="1"/>
    <col min="6910" max="6910" width="20.6328125" style="3" customWidth="1"/>
    <col min="6911" max="7140" width="8.7265625" style="3"/>
    <col min="7141" max="7142" width="4.36328125" style="3" customWidth="1"/>
    <col min="7143" max="7143" width="8" style="3" customWidth="1"/>
    <col min="7144" max="7144" width="9.6328125" style="3" customWidth="1"/>
    <col min="7145" max="7145" width="20.6328125" style="3" customWidth="1"/>
    <col min="7146" max="7146" width="6.453125" style="3" customWidth="1"/>
    <col min="7147" max="7148" width="7.6328125" style="3" bestFit="1" customWidth="1"/>
    <col min="7149" max="7149" width="9.90625" style="3" bestFit="1" customWidth="1"/>
    <col min="7150" max="7153" width="7.6328125" style="3" bestFit="1" customWidth="1"/>
    <col min="7154" max="7154" width="9.90625" style="3" bestFit="1" customWidth="1"/>
    <col min="7155" max="7158" width="7.6328125" style="3" bestFit="1" customWidth="1"/>
    <col min="7159" max="7159" width="9.90625" style="3" bestFit="1" customWidth="1"/>
    <col min="7160" max="7165" width="4.36328125" style="3" customWidth="1"/>
    <col min="7166" max="7166" width="20.6328125" style="3" customWidth="1"/>
    <col min="7167" max="7396" width="8.7265625" style="3"/>
    <col min="7397" max="7398" width="4.36328125" style="3" customWidth="1"/>
    <col min="7399" max="7399" width="8" style="3" customWidth="1"/>
    <col min="7400" max="7400" width="9.6328125" style="3" customWidth="1"/>
    <col min="7401" max="7401" width="20.6328125" style="3" customWidth="1"/>
    <col min="7402" max="7402" width="6.453125" style="3" customWidth="1"/>
    <col min="7403" max="7404" width="7.6328125" style="3" bestFit="1" customWidth="1"/>
    <col min="7405" max="7405" width="9.90625" style="3" bestFit="1" customWidth="1"/>
    <col min="7406" max="7409" width="7.6328125" style="3" bestFit="1" customWidth="1"/>
    <col min="7410" max="7410" width="9.90625" style="3" bestFit="1" customWidth="1"/>
    <col min="7411" max="7414" width="7.6328125" style="3" bestFit="1" customWidth="1"/>
    <col min="7415" max="7415" width="9.90625" style="3" bestFit="1" customWidth="1"/>
    <col min="7416" max="7421" width="4.36328125" style="3" customWidth="1"/>
    <col min="7422" max="7422" width="20.6328125" style="3" customWidth="1"/>
    <col min="7423" max="7652" width="8.7265625" style="3"/>
    <col min="7653" max="7654" width="4.36328125" style="3" customWidth="1"/>
    <col min="7655" max="7655" width="8" style="3" customWidth="1"/>
    <col min="7656" max="7656" width="9.6328125" style="3" customWidth="1"/>
    <col min="7657" max="7657" width="20.6328125" style="3" customWidth="1"/>
    <col min="7658" max="7658" width="6.453125" style="3" customWidth="1"/>
    <col min="7659" max="7660" width="7.6328125" style="3" bestFit="1" customWidth="1"/>
    <col min="7661" max="7661" width="9.90625" style="3" bestFit="1" customWidth="1"/>
    <col min="7662" max="7665" width="7.6328125" style="3" bestFit="1" customWidth="1"/>
    <col min="7666" max="7666" width="9.90625" style="3" bestFit="1" customWidth="1"/>
    <col min="7667" max="7670" width="7.6328125" style="3" bestFit="1" customWidth="1"/>
    <col min="7671" max="7671" width="9.90625" style="3" bestFit="1" customWidth="1"/>
    <col min="7672" max="7677" width="4.36328125" style="3" customWidth="1"/>
    <col min="7678" max="7678" width="20.6328125" style="3" customWidth="1"/>
    <col min="7679" max="7908" width="8.7265625" style="3"/>
    <col min="7909" max="7910" width="4.36328125" style="3" customWidth="1"/>
    <col min="7911" max="7911" width="8" style="3" customWidth="1"/>
    <col min="7912" max="7912" width="9.6328125" style="3" customWidth="1"/>
    <col min="7913" max="7913" width="20.6328125" style="3" customWidth="1"/>
    <col min="7914" max="7914" width="6.453125" style="3" customWidth="1"/>
    <col min="7915" max="7916" width="7.6328125" style="3" bestFit="1" customWidth="1"/>
    <col min="7917" max="7917" width="9.90625" style="3" bestFit="1" customWidth="1"/>
    <col min="7918" max="7921" width="7.6328125" style="3" bestFit="1" customWidth="1"/>
    <col min="7922" max="7922" width="9.90625" style="3" bestFit="1" customWidth="1"/>
    <col min="7923" max="7926" width="7.6328125" style="3" bestFit="1" customWidth="1"/>
    <col min="7927" max="7927" width="9.90625" style="3" bestFit="1" customWidth="1"/>
    <col min="7928" max="7933" width="4.36328125" style="3" customWidth="1"/>
    <col min="7934" max="7934" width="20.6328125" style="3" customWidth="1"/>
    <col min="7935" max="8164" width="8.7265625" style="3"/>
    <col min="8165" max="8166" width="4.36328125" style="3" customWidth="1"/>
    <col min="8167" max="8167" width="8" style="3" customWidth="1"/>
    <col min="8168" max="8168" width="9.6328125" style="3" customWidth="1"/>
    <col min="8169" max="8169" width="20.6328125" style="3" customWidth="1"/>
    <col min="8170" max="8170" width="6.453125" style="3" customWidth="1"/>
    <col min="8171" max="8172" width="7.6328125" style="3" bestFit="1" customWidth="1"/>
    <col min="8173" max="8173" width="9.90625" style="3" bestFit="1" customWidth="1"/>
    <col min="8174" max="8177" width="7.6328125" style="3" bestFit="1" customWidth="1"/>
    <col min="8178" max="8178" width="9.90625" style="3" bestFit="1" customWidth="1"/>
    <col min="8179" max="8182" width="7.6328125" style="3" bestFit="1" customWidth="1"/>
    <col min="8183" max="8183" width="9.90625" style="3" bestFit="1" customWidth="1"/>
    <col min="8184" max="8189" width="4.36328125" style="3" customWidth="1"/>
    <col min="8190" max="8190" width="20.6328125" style="3" customWidth="1"/>
    <col min="8191" max="8420" width="8.7265625" style="3"/>
    <col min="8421" max="8422" width="4.36328125" style="3" customWidth="1"/>
    <col min="8423" max="8423" width="8" style="3" customWidth="1"/>
    <col min="8424" max="8424" width="9.6328125" style="3" customWidth="1"/>
    <col min="8425" max="8425" width="20.6328125" style="3" customWidth="1"/>
    <col min="8426" max="8426" width="6.453125" style="3" customWidth="1"/>
    <col min="8427" max="8428" width="7.6328125" style="3" bestFit="1" customWidth="1"/>
    <col min="8429" max="8429" width="9.90625" style="3" bestFit="1" customWidth="1"/>
    <col min="8430" max="8433" width="7.6328125" style="3" bestFit="1" customWidth="1"/>
    <col min="8434" max="8434" width="9.90625" style="3" bestFit="1" customWidth="1"/>
    <col min="8435" max="8438" width="7.6328125" style="3" bestFit="1" customWidth="1"/>
    <col min="8439" max="8439" width="9.90625" style="3" bestFit="1" customWidth="1"/>
    <col min="8440" max="8445" width="4.36328125" style="3" customWidth="1"/>
    <col min="8446" max="8446" width="20.6328125" style="3" customWidth="1"/>
    <col min="8447" max="8676" width="8.7265625" style="3"/>
    <col min="8677" max="8678" width="4.36328125" style="3" customWidth="1"/>
    <col min="8679" max="8679" width="8" style="3" customWidth="1"/>
    <col min="8680" max="8680" width="9.6328125" style="3" customWidth="1"/>
    <col min="8681" max="8681" width="20.6328125" style="3" customWidth="1"/>
    <col min="8682" max="8682" width="6.453125" style="3" customWidth="1"/>
    <col min="8683" max="8684" width="7.6328125" style="3" bestFit="1" customWidth="1"/>
    <col min="8685" max="8685" width="9.90625" style="3" bestFit="1" customWidth="1"/>
    <col min="8686" max="8689" width="7.6328125" style="3" bestFit="1" customWidth="1"/>
    <col min="8690" max="8690" width="9.90625" style="3" bestFit="1" customWidth="1"/>
    <col min="8691" max="8694" width="7.6328125" style="3" bestFit="1" customWidth="1"/>
    <col min="8695" max="8695" width="9.90625" style="3" bestFit="1" customWidth="1"/>
    <col min="8696" max="8701" width="4.36328125" style="3" customWidth="1"/>
    <col min="8702" max="8702" width="20.6328125" style="3" customWidth="1"/>
    <col min="8703" max="8932" width="8.7265625" style="3"/>
    <col min="8933" max="8934" width="4.36328125" style="3" customWidth="1"/>
    <col min="8935" max="8935" width="8" style="3" customWidth="1"/>
    <col min="8936" max="8936" width="9.6328125" style="3" customWidth="1"/>
    <col min="8937" max="8937" width="20.6328125" style="3" customWidth="1"/>
    <col min="8938" max="8938" width="6.453125" style="3" customWidth="1"/>
    <col min="8939" max="8940" width="7.6328125" style="3" bestFit="1" customWidth="1"/>
    <col min="8941" max="8941" width="9.90625" style="3" bestFit="1" customWidth="1"/>
    <col min="8942" max="8945" width="7.6328125" style="3" bestFit="1" customWidth="1"/>
    <col min="8946" max="8946" width="9.90625" style="3" bestFit="1" customWidth="1"/>
    <col min="8947" max="8950" width="7.6328125" style="3" bestFit="1" customWidth="1"/>
    <col min="8951" max="8951" width="9.90625" style="3" bestFit="1" customWidth="1"/>
    <col min="8952" max="8957" width="4.36328125" style="3" customWidth="1"/>
    <col min="8958" max="8958" width="20.6328125" style="3" customWidth="1"/>
    <col min="8959" max="9188" width="8.7265625" style="3"/>
    <col min="9189" max="9190" width="4.36328125" style="3" customWidth="1"/>
    <col min="9191" max="9191" width="8" style="3" customWidth="1"/>
    <col min="9192" max="9192" width="9.6328125" style="3" customWidth="1"/>
    <col min="9193" max="9193" width="20.6328125" style="3" customWidth="1"/>
    <col min="9194" max="9194" width="6.453125" style="3" customWidth="1"/>
    <col min="9195" max="9196" width="7.6328125" style="3" bestFit="1" customWidth="1"/>
    <col min="9197" max="9197" width="9.90625" style="3" bestFit="1" customWidth="1"/>
    <col min="9198" max="9201" width="7.6328125" style="3" bestFit="1" customWidth="1"/>
    <col min="9202" max="9202" width="9.90625" style="3" bestFit="1" customWidth="1"/>
    <col min="9203" max="9206" width="7.6328125" style="3" bestFit="1" customWidth="1"/>
    <col min="9207" max="9207" width="9.90625" style="3" bestFit="1" customWidth="1"/>
    <col min="9208" max="9213" width="4.36328125" style="3" customWidth="1"/>
    <col min="9214" max="9214" width="20.6328125" style="3" customWidth="1"/>
    <col min="9215" max="9444" width="8.7265625" style="3"/>
    <col min="9445" max="9446" width="4.36328125" style="3" customWidth="1"/>
    <col min="9447" max="9447" width="8" style="3" customWidth="1"/>
    <col min="9448" max="9448" width="9.6328125" style="3" customWidth="1"/>
    <col min="9449" max="9449" width="20.6328125" style="3" customWidth="1"/>
    <col min="9450" max="9450" width="6.453125" style="3" customWidth="1"/>
    <col min="9451" max="9452" width="7.6328125" style="3" bestFit="1" customWidth="1"/>
    <col min="9453" max="9453" width="9.90625" style="3" bestFit="1" customWidth="1"/>
    <col min="9454" max="9457" width="7.6328125" style="3" bestFit="1" customWidth="1"/>
    <col min="9458" max="9458" width="9.90625" style="3" bestFit="1" customWidth="1"/>
    <col min="9459" max="9462" width="7.6328125" style="3" bestFit="1" customWidth="1"/>
    <col min="9463" max="9463" width="9.90625" style="3" bestFit="1" customWidth="1"/>
    <col min="9464" max="9469" width="4.36328125" style="3" customWidth="1"/>
    <col min="9470" max="9470" width="20.6328125" style="3" customWidth="1"/>
    <col min="9471" max="9700" width="8.7265625" style="3"/>
    <col min="9701" max="9702" width="4.36328125" style="3" customWidth="1"/>
    <col min="9703" max="9703" width="8" style="3" customWidth="1"/>
    <col min="9704" max="9704" width="9.6328125" style="3" customWidth="1"/>
    <col min="9705" max="9705" width="20.6328125" style="3" customWidth="1"/>
    <col min="9706" max="9706" width="6.453125" style="3" customWidth="1"/>
    <col min="9707" max="9708" width="7.6328125" style="3" bestFit="1" customWidth="1"/>
    <col min="9709" max="9709" width="9.90625" style="3" bestFit="1" customWidth="1"/>
    <col min="9710" max="9713" width="7.6328125" style="3" bestFit="1" customWidth="1"/>
    <col min="9714" max="9714" width="9.90625" style="3" bestFit="1" customWidth="1"/>
    <col min="9715" max="9718" width="7.6328125" style="3" bestFit="1" customWidth="1"/>
    <col min="9719" max="9719" width="9.90625" style="3" bestFit="1" customWidth="1"/>
    <col min="9720" max="9725" width="4.36328125" style="3" customWidth="1"/>
    <col min="9726" max="9726" width="20.6328125" style="3" customWidth="1"/>
    <col min="9727" max="9956" width="8.7265625" style="3"/>
    <col min="9957" max="9958" width="4.36328125" style="3" customWidth="1"/>
    <col min="9959" max="9959" width="8" style="3" customWidth="1"/>
    <col min="9960" max="9960" width="9.6328125" style="3" customWidth="1"/>
    <col min="9961" max="9961" width="20.6328125" style="3" customWidth="1"/>
    <col min="9962" max="9962" width="6.453125" style="3" customWidth="1"/>
    <col min="9963" max="9964" width="7.6328125" style="3" bestFit="1" customWidth="1"/>
    <col min="9965" max="9965" width="9.90625" style="3" bestFit="1" customWidth="1"/>
    <col min="9966" max="9969" width="7.6328125" style="3" bestFit="1" customWidth="1"/>
    <col min="9970" max="9970" width="9.90625" style="3" bestFit="1" customWidth="1"/>
    <col min="9971" max="9974" width="7.6328125" style="3" bestFit="1" customWidth="1"/>
    <col min="9975" max="9975" width="9.90625" style="3" bestFit="1" customWidth="1"/>
    <col min="9976" max="9981" width="4.36328125" style="3" customWidth="1"/>
    <col min="9982" max="9982" width="20.6328125" style="3" customWidth="1"/>
    <col min="9983" max="10212" width="8.7265625" style="3"/>
    <col min="10213" max="10214" width="4.36328125" style="3" customWidth="1"/>
    <col min="10215" max="10215" width="8" style="3" customWidth="1"/>
    <col min="10216" max="10216" width="9.6328125" style="3" customWidth="1"/>
    <col min="10217" max="10217" width="20.6328125" style="3" customWidth="1"/>
    <col min="10218" max="10218" width="6.453125" style="3" customWidth="1"/>
    <col min="10219" max="10220" width="7.6328125" style="3" bestFit="1" customWidth="1"/>
    <col min="10221" max="10221" width="9.90625" style="3" bestFit="1" customWidth="1"/>
    <col min="10222" max="10225" width="7.6328125" style="3" bestFit="1" customWidth="1"/>
    <col min="10226" max="10226" width="9.90625" style="3" bestFit="1" customWidth="1"/>
    <col min="10227" max="10230" width="7.6328125" style="3" bestFit="1" customWidth="1"/>
    <col min="10231" max="10231" width="9.90625" style="3" bestFit="1" customWidth="1"/>
    <col min="10232" max="10237" width="4.36328125" style="3" customWidth="1"/>
    <col min="10238" max="10238" width="20.6328125" style="3" customWidth="1"/>
    <col min="10239" max="10468" width="8.7265625" style="3"/>
    <col min="10469" max="10470" width="4.36328125" style="3" customWidth="1"/>
    <col min="10471" max="10471" width="8" style="3" customWidth="1"/>
    <col min="10472" max="10472" width="9.6328125" style="3" customWidth="1"/>
    <col min="10473" max="10473" width="20.6328125" style="3" customWidth="1"/>
    <col min="10474" max="10474" width="6.453125" style="3" customWidth="1"/>
    <col min="10475" max="10476" width="7.6328125" style="3" bestFit="1" customWidth="1"/>
    <col min="10477" max="10477" width="9.90625" style="3" bestFit="1" customWidth="1"/>
    <col min="10478" max="10481" width="7.6328125" style="3" bestFit="1" customWidth="1"/>
    <col min="10482" max="10482" width="9.90625" style="3" bestFit="1" customWidth="1"/>
    <col min="10483" max="10486" width="7.6328125" style="3" bestFit="1" customWidth="1"/>
    <col min="10487" max="10487" width="9.90625" style="3" bestFit="1" customWidth="1"/>
    <col min="10488" max="10493" width="4.36328125" style="3" customWidth="1"/>
    <col min="10494" max="10494" width="20.6328125" style="3" customWidth="1"/>
    <col min="10495" max="10724" width="8.7265625" style="3"/>
    <col min="10725" max="10726" width="4.36328125" style="3" customWidth="1"/>
    <col min="10727" max="10727" width="8" style="3" customWidth="1"/>
    <col min="10728" max="10728" width="9.6328125" style="3" customWidth="1"/>
    <col min="10729" max="10729" width="20.6328125" style="3" customWidth="1"/>
    <col min="10730" max="10730" width="6.453125" style="3" customWidth="1"/>
    <col min="10731" max="10732" width="7.6328125" style="3" bestFit="1" customWidth="1"/>
    <col min="10733" max="10733" width="9.90625" style="3" bestFit="1" customWidth="1"/>
    <col min="10734" max="10737" width="7.6328125" style="3" bestFit="1" customWidth="1"/>
    <col min="10738" max="10738" width="9.90625" style="3" bestFit="1" customWidth="1"/>
    <col min="10739" max="10742" width="7.6328125" style="3" bestFit="1" customWidth="1"/>
    <col min="10743" max="10743" width="9.90625" style="3" bestFit="1" customWidth="1"/>
    <col min="10744" max="10749" width="4.36328125" style="3" customWidth="1"/>
    <col min="10750" max="10750" width="20.6328125" style="3" customWidth="1"/>
    <col min="10751" max="10980" width="8.7265625" style="3"/>
    <col min="10981" max="10982" width="4.36328125" style="3" customWidth="1"/>
    <col min="10983" max="10983" width="8" style="3" customWidth="1"/>
    <col min="10984" max="10984" width="9.6328125" style="3" customWidth="1"/>
    <col min="10985" max="10985" width="20.6328125" style="3" customWidth="1"/>
    <col min="10986" max="10986" width="6.453125" style="3" customWidth="1"/>
    <col min="10987" max="10988" width="7.6328125" style="3" bestFit="1" customWidth="1"/>
    <col min="10989" max="10989" width="9.90625" style="3" bestFit="1" customWidth="1"/>
    <col min="10990" max="10993" width="7.6328125" style="3" bestFit="1" customWidth="1"/>
    <col min="10994" max="10994" width="9.90625" style="3" bestFit="1" customWidth="1"/>
    <col min="10995" max="10998" width="7.6328125" style="3" bestFit="1" customWidth="1"/>
    <col min="10999" max="10999" width="9.90625" style="3" bestFit="1" customWidth="1"/>
    <col min="11000" max="11005" width="4.36328125" style="3" customWidth="1"/>
    <col min="11006" max="11006" width="20.6328125" style="3" customWidth="1"/>
    <col min="11007" max="11236" width="8.7265625" style="3"/>
    <col min="11237" max="11238" width="4.36328125" style="3" customWidth="1"/>
    <col min="11239" max="11239" width="8" style="3" customWidth="1"/>
    <col min="11240" max="11240" width="9.6328125" style="3" customWidth="1"/>
    <col min="11241" max="11241" width="20.6328125" style="3" customWidth="1"/>
    <col min="11242" max="11242" width="6.453125" style="3" customWidth="1"/>
    <col min="11243" max="11244" width="7.6328125" style="3" bestFit="1" customWidth="1"/>
    <col min="11245" max="11245" width="9.90625" style="3" bestFit="1" customWidth="1"/>
    <col min="11246" max="11249" width="7.6328125" style="3" bestFit="1" customWidth="1"/>
    <col min="11250" max="11250" width="9.90625" style="3" bestFit="1" customWidth="1"/>
    <col min="11251" max="11254" width="7.6328125" style="3" bestFit="1" customWidth="1"/>
    <col min="11255" max="11255" width="9.90625" style="3" bestFit="1" customWidth="1"/>
    <col min="11256" max="11261" width="4.36328125" style="3" customWidth="1"/>
    <col min="11262" max="11262" width="20.6328125" style="3" customWidth="1"/>
    <col min="11263" max="11492" width="8.7265625" style="3"/>
    <col min="11493" max="11494" width="4.36328125" style="3" customWidth="1"/>
    <col min="11495" max="11495" width="8" style="3" customWidth="1"/>
    <col min="11496" max="11496" width="9.6328125" style="3" customWidth="1"/>
    <col min="11497" max="11497" width="20.6328125" style="3" customWidth="1"/>
    <col min="11498" max="11498" width="6.453125" style="3" customWidth="1"/>
    <col min="11499" max="11500" width="7.6328125" style="3" bestFit="1" customWidth="1"/>
    <col min="11501" max="11501" width="9.90625" style="3" bestFit="1" customWidth="1"/>
    <col min="11502" max="11505" width="7.6328125" style="3" bestFit="1" customWidth="1"/>
    <col min="11506" max="11506" width="9.90625" style="3" bestFit="1" customWidth="1"/>
    <col min="11507" max="11510" width="7.6328125" style="3" bestFit="1" customWidth="1"/>
    <col min="11511" max="11511" width="9.90625" style="3" bestFit="1" customWidth="1"/>
    <col min="11512" max="11517" width="4.36328125" style="3" customWidth="1"/>
    <col min="11518" max="11518" width="20.6328125" style="3" customWidth="1"/>
    <col min="11519" max="11748" width="8.7265625" style="3"/>
    <col min="11749" max="11750" width="4.36328125" style="3" customWidth="1"/>
    <col min="11751" max="11751" width="8" style="3" customWidth="1"/>
    <col min="11752" max="11752" width="9.6328125" style="3" customWidth="1"/>
    <col min="11753" max="11753" width="20.6328125" style="3" customWidth="1"/>
    <col min="11754" max="11754" width="6.453125" style="3" customWidth="1"/>
    <col min="11755" max="11756" width="7.6328125" style="3" bestFit="1" customWidth="1"/>
    <col min="11757" max="11757" width="9.90625" style="3" bestFit="1" customWidth="1"/>
    <col min="11758" max="11761" width="7.6328125" style="3" bestFit="1" customWidth="1"/>
    <col min="11762" max="11762" width="9.90625" style="3" bestFit="1" customWidth="1"/>
    <col min="11763" max="11766" width="7.6328125" style="3" bestFit="1" customWidth="1"/>
    <col min="11767" max="11767" width="9.90625" style="3" bestFit="1" customWidth="1"/>
    <col min="11768" max="11773" width="4.36328125" style="3" customWidth="1"/>
    <col min="11774" max="11774" width="20.6328125" style="3" customWidth="1"/>
    <col min="11775" max="12004" width="8.7265625" style="3"/>
    <col min="12005" max="12006" width="4.36328125" style="3" customWidth="1"/>
    <col min="12007" max="12007" width="8" style="3" customWidth="1"/>
    <col min="12008" max="12008" width="9.6328125" style="3" customWidth="1"/>
    <col min="12009" max="12009" width="20.6328125" style="3" customWidth="1"/>
    <col min="12010" max="12010" width="6.453125" style="3" customWidth="1"/>
    <col min="12011" max="12012" width="7.6328125" style="3" bestFit="1" customWidth="1"/>
    <col min="12013" max="12013" width="9.90625" style="3" bestFit="1" customWidth="1"/>
    <col min="12014" max="12017" width="7.6328125" style="3" bestFit="1" customWidth="1"/>
    <col min="12018" max="12018" width="9.90625" style="3" bestFit="1" customWidth="1"/>
    <col min="12019" max="12022" width="7.6328125" style="3" bestFit="1" customWidth="1"/>
    <col min="12023" max="12023" width="9.90625" style="3" bestFit="1" customWidth="1"/>
    <col min="12024" max="12029" width="4.36328125" style="3" customWidth="1"/>
    <col min="12030" max="12030" width="20.6328125" style="3" customWidth="1"/>
    <col min="12031" max="12260" width="8.7265625" style="3"/>
    <col min="12261" max="12262" width="4.36328125" style="3" customWidth="1"/>
    <col min="12263" max="12263" width="8" style="3" customWidth="1"/>
    <col min="12264" max="12264" width="9.6328125" style="3" customWidth="1"/>
    <col min="12265" max="12265" width="20.6328125" style="3" customWidth="1"/>
    <col min="12266" max="12266" width="6.453125" style="3" customWidth="1"/>
    <col min="12267" max="12268" width="7.6328125" style="3" bestFit="1" customWidth="1"/>
    <col min="12269" max="12269" width="9.90625" style="3" bestFit="1" customWidth="1"/>
    <col min="12270" max="12273" width="7.6328125" style="3" bestFit="1" customWidth="1"/>
    <col min="12274" max="12274" width="9.90625" style="3" bestFit="1" customWidth="1"/>
    <col min="12275" max="12278" width="7.6328125" style="3" bestFit="1" customWidth="1"/>
    <col min="12279" max="12279" width="9.90625" style="3" bestFit="1" customWidth="1"/>
    <col min="12280" max="12285" width="4.36328125" style="3" customWidth="1"/>
    <col min="12286" max="12286" width="20.6328125" style="3" customWidth="1"/>
    <col min="12287" max="12516" width="8.7265625" style="3"/>
    <col min="12517" max="12518" width="4.36328125" style="3" customWidth="1"/>
    <col min="12519" max="12519" width="8" style="3" customWidth="1"/>
    <col min="12520" max="12520" width="9.6328125" style="3" customWidth="1"/>
    <col min="12521" max="12521" width="20.6328125" style="3" customWidth="1"/>
    <col min="12522" max="12522" width="6.453125" style="3" customWidth="1"/>
    <col min="12523" max="12524" width="7.6328125" style="3" bestFit="1" customWidth="1"/>
    <col min="12525" max="12525" width="9.90625" style="3" bestFit="1" customWidth="1"/>
    <col min="12526" max="12529" width="7.6328125" style="3" bestFit="1" customWidth="1"/>
    <col min="12530" max="12530" width="9.90625" style="3" bestFit="1" customWidth="1"/>
    <col min="12531" max="12534" width="7.6328125" style="3" bestFit="1" customWidth="1"/>
    <col min="12535" max="12535" width="9.90625" style="3" bestFit="1" customWidth="1"/>
    <col min="12536" max="12541" width="4.36328125" style="3" customWidth="1"/>
    <col min="12542" max="12542" width="20.6328125" style="3" customWidth="1"/>
    <col min="12543" max="12772" width="8.7265625" style="3"/>
    <col min="12773" max="12774" width="4.36328125" style="3" customWidth="1"/>
    <col min="12775" max="12775" width="8" style="3" customWidth="1"/>
    <col min="12776" max="12776" width="9.6328125" style="3" customWidth="1"/>
    <col min="12777" max="12777" width="20.6328125" style="3" customWidth="1"/>
    <col min="12778" max="12778" width="6.453125" style="3" customWidth="1"/>
    <col min="12779" max="12780" width="7.6328125" style="3" bestFit="1" customWidth="1"/>
    <col min="12781" max="12781" width="9.90625" style="3" bestFit="1" customWidth="1"/>
    <col min="12782" max="12785" width="7.6328125" style="3" bestFit="1" customWidth="1"/>
    <col min="12786" max="12786" width="9.90625" style="3" bestFit="1" customWidth="1"/>
    <col min="12787" max="12790" width="7.6328125" style="3" bestFit="1" customWidth="1"/>
    <col min="12791" max="12791" width="9.90625" style="3" bestFit="1" customWidth="1"/>
    <col min="12792" max="12797" width="4.36328125" style="3" customWidth="1"/>
    <col min="12798" max="12798" width="20.6328125" style="3" customWidth="1"/>
    <col min="12799" max="13028" width="8.7265625" style="3"/>
    <col min="13029" max="13030" width="4.36328125" style="3" customWidth="1"/>
    <col min="13031" max="13031" width="8" style="3" customWidth="1"/>
    <col min="13032" max="13032" width="9.6328125" style="3" customWidth="1"/>
    <col min="13033" max="13033" width="20.6328125" style="3" customWidth="1"/>
    <col min="13034" max="13034" width="6.453125" style="3" customWidth="1"/>
    <col min="13035" max="13036" width="7.6328125" style="3" bestFit="1" customWidth="1"/>
    <col min="13037" max="13037" width="9.90625" style="3" bestFit="1" customWidth="1"/>
    <col min="13038" max="13041" width="7.6328125" style="3" bestFit="1" customWidth="1"/>
    <col min="13042" max="13042" width="9.90625" style="3" bestFit="1" customWidth="1"/>
    <col min="13043" max="13046" width="7.6328125" style="3" bestFit="1" customWidth="1"/>
    <col min="13047" max="13047" width="9.90625" style="3" bestFit="1" customWidth="1"/>
    <col min="13048" max="13053" width="4.36328125" style="3" customWidth="1"/>
    <col min="13054" max="13054" width="20.6328125" style="3" customWidth="1"/>
    <col min="13055" max="13284" width="8.7265625" style="3"/>
    <col min="13285" max="13286" width="4.36328125" style="3" customWidth="1"/>
    <col min="13287" max="13287" width="8" style="3" customWidth="1"/>
    <col min="13288" max="13288" width="9.6328125" style="3" customWidth="1"/>
    <col min="13289" max="13289" width="20.6328125" style="3" customWidth="1"/>
    <col min="13290" max="13290" width="6.453125" style="3" customWidth="1"/>
    <col min="13291" max="13292" width="7.6328125" style="3" bestFit="1" customWidth="1"/>
    <col min="13293" max="13293" width="9.90625" style="3" bestFit="1" customWidth="1"/>
    <col min="13294" max="13297" width="7.6328125" style="3" bestFit="1" customWidth="1"/>
    <col min="13298" max="13298" width="9.90625" style="3" bestFit="1" customWidth="1"/>
    <col min="13299" max="13302" width="7.6328125" style="3" bestFit="1" customWidth="1"/>
    <col min="13303" max="13303" width="9.90625" style="3" bestFit="1" customWidth="1"/>
    <col min="13304" max="13309" width="4.36328125" style="3" customWidth="1"/>
    <col min="13310" max="13310" width="20.6328125" style="3" customWidth="1"/>
    <col min="13311" max="13540" width="8.7265625" style="3"/>
    <col min="13541" max="13542" width="4.36328125" style="3" customWidth="1"/>
    <col min="13543" max="13543" width="8" style="3" customWidth="1"/>
    <col min="13544" max="13544" width="9.6328125" style="3" customWidth="1"/>
    <col min="13545" max="13545" width="20.6328125" style="3" customWidth="1"/>
    <col min="13546" max="13546" width="6.453125" style="3" customWidth="1"/>
    <col min="13547" max="13548" width="7.6328125" style="3" bestFit="1" customWidth="1"/>
    <col min="13549" max="13549" width="9.90625" style="3" bestFit="1" customWidth="1"/>
    <col min="13550" max="13553" width="7.6328125" style="3" bestFit="1" customWidth="1"/>
    <col min="13554" max="13554" width="9.90625" style="3" bestFit="1" customWidth="1"/>
    <col min="13555" max="13558" width="7.6328125" style="3" bestFit="1" customWidth="1"/>
    <col min="13559" max="13559" width="9.90625" style="3" bestFit="1" customWidth="1"/>
    <col min="13560" max="13565" width="4.36328125" style="3" customWidth="1"/>
    <col min="13566" max="13566" width="20.6328125" style="3" customWidth="1"/>
    <col min="13567" max="13796" width="8.7265625" style="3"/>
    <col min="13797" max="13798" width="4.36328125" style="3" customWidth="1"/>
    <col min="13799" max="13799" width="8" style="3" customWidth="1"/>
    <col min="13800" max="13800" width="9.6328125" style="3" customWidth="1"/>
    <col min="13801" max="13801" width="20.6328125" style="3" customWidth="1"/>
    <col min="13802" max="13802" width="6.453125" style="3" customWidth="1"/>
    <col min="13803" max="13804" width="7.6328125" style="3" bestFit="1" customWidth="1"/>
    <col min="13805" max="13805" width="9.90625" style="3" bestFit="1" customWidth="1"/>
    <col min="13806" max="13809" width="7.6328125" style="3" bestFit="1" customWidth="1"/>
    <col min="13810" max="13810" width="9.90625" style="3" bestFit="1" customWidth="1"/>
    <col min="13811" max="13814" width="7.6328125" style="3" bestFit="1" customWidth="1"/>
    <col min="13815" max="13815" width="9.90625" style="3" bestFit="1" customWidth="1"/>
    <col min="13816" max="13821" width="4.36328125" style="3" customWidth="1"/>
    <col min="13822" max="13822" width="20.6328125" style="3" customWidth="1"/>
    <col min="13823" max="14052" width="8.7265625" style="3"/>
    <col min="14053" max="14054" width="4.36328125" style="3" customWidth="1"/>
    <col min="14055" max="14055" width="8" style="3" customWidth="1"/>
    <col min="14056" max="14056" width="9.6328125" style="3" customWidth="1"/>
    <col min="14057" max="14057" width="20.6328125" style="3" customWidth="1"/>
    <col min="14058" max="14058" width="6.453125" style="3" customWidth="1"/>
    <col min="14059" max="14060" width="7.6328125" style="3" bestFit="1" customWidth="1"/>
    <col min="14061" max="14061" width="9.90625" style="3" bestFit="1" customWidth="1"/>
    <col min="14062" max="14065" width="7.6328125" style="3" bestFit="1" customWidth="1"/>
    <col min="14066" max="14066" width="9.90625" style="3" bestFit="1" customWidth="1"/>
    <col min="14067" max="14070" width="7.6328125" style="3" bestFit="1" customWidth="1"/>
    <col min="14071" max="14071" width="9.90625" style="3" bestFit="1" customWidth="1"/>
    <col min="14072" max="14077" width="4.36328125" style="3" customWidth="1"/>
    <col min="14078" max="14078" width="20.6328125" style="3" customWidth="1"/>
    <col min="14079" max="14308" width="8.7265625" style="3"/>
    <col min="14309" max="14310" width="4.36328125" style="3" customWidth="1"/>
    <col min="14311" max="14311" width="8" style="3" customWidth="1"/>
    <col min="14312" max="14312" width="9.6328125" style="3" customWidth="1"/>
    <col min="14313" max="14313" width="20.6328125" style="3" customWidth="1"/>
    <col min="14314" max="14314" width="6.453125" style="3" customWidth="1"/>
    <col min="14315" max="14316" width="7.6328125" style="3" bestFit="1" customWidth="1"/>
    <col min="14317" max="14317" width="9.90625" style="3" bestFit="1" customWidth="1"/>
    <col min="14318" max="14321" width="7.6328125" style="3" bestFit="1" customWidth="1"/>
    <col min="14322" max="14322" width="9.90625" style="3" bestFit="1" customWidth="1"/>
    <col min="14323" max="14326" width="7.6328125" style="3" bestFit="1" customWidth="1"/>
    <col min="14327" max="14327" width="9.90625" style="3" bestFit="1" customWidth="1"/>
    <col min="14328" max="14333" width="4.36328125" style="3" customWidth="1"/>
    <col min="14334" max="14334" width="20.6328125" style="3" customWidth="1"/>
    <col min="14335" max="14564" width="8.7265625" style="3"/>
    <col min="14565" max="14566" width="4.36328125" style="3" customWidth="1"/>
    <col min="14567" max="14567" width="8" style="3" customWidth="1"/>
    <col min="14568" max="14568" width="9.6328125" style="3" customWidth="1"/>
    <col min="14569" max="14569" width="20.6328125" style="3" customWidth="1"/>
    <col min="14570" max="14570" width="6.453125" style="3" customWidth="1"/>
    <col min="14571" max="14572" width="7.6328125" style="3" bestFit="1" customWidth="1"/>
    <col min="14573" max="14573" width="9.90625" style="3" bestFit="1" customWidth="1"/>
    <col min="14574" max="14577" width="7.6328125" style="3" bestFit="1" customWidth="1"/>
    <col min="14578" max="14578" width="9.90625" style="3" bestFit="1" customWidth="1"/>
    <col min="14579" max="14582" width="7.6328125" style="3" bestFit="1" customWidth="1"/>
    <col min="14583" max="14583" width="9.90625" style="3" bestFit="1" customWidth="1"/>
    <col min="14584" max="14589" width="4.36328125" style="3" customWidth="1"/>
    <col min="14590" max="14590" width="20.6328125" style="3" customWidth="1"/>
    <col min="14591" max="14820" width="8.7265625" style="3"/>
    <col min="14821" max="14822" width="4.36328125" style="3" customWidth="1"/>
    <col min="14823" max="14823" width="8" style="3" customWidth="1"/>
    <col min="14824" max="14824" width="9.6328125" style="3" customWidth="1"/>
    <col min="14825" max="14825" width="20.6328125" style="3" customWidth="1"/>
    <col min="14826" max="14826" width="6.453125" style="3" customWidth="1"/>
    <col min="14827" max="14828" width="7.6328125" style="3" bestFit="1" customWidth="1"/>
    <col min="14829" max="14829" width="9.90625" style="3" bestFit="1" customWidth="1"/>
    <col min="14830" max="14833" width="7.6328125" style="3" bestFit="1" customWidth="1"/>
    <col min="14834" max="14834" width="9.90625" style="3" bestFit="1" customWidth="1"/>
    <col min="14835" max="14838" width="7.6328125" style="3" bestFit="1" customWidth="1"/>
    <col min="14839" max="14839" width="9.90625" style="3" bestFit="1" customWidth="1"/>
    <col min="14840" max="14845" width="4.36328125" style="3" customWidth="1"/>
    <col min="14846" max="14846" width="20.6328125" style="3" customWidth="1"/>
    <col min="14847" max="15076" width="8.7265625" style="3"/>
    <col min="15077" max="15078" width="4.36328125" style="3" customWidth="1"/>
    <col min="15079" max="15079" width="8" style="3" customWidth="1"/>
    <col min="15080" max="15080" width="9.6328125" style="3" customWidth="1"/>
    <col min="15081" max="15081" width="20.6328125" style="3" customWidth="1"/>
    <col min="15082" max="15082" width="6.453125" style="3" customWidth="1"/>
    <col min="15083" max="15084" width="7.6328125" style="3" bestFit="1" customWidth="1"/>
    <col min="15085" max="15085" width="9.90625" style="3" bestFit="1" customWidth="1"/>
    <col min="15086" max="15089" width="7.6328125" style="3" bestFit="1" customWidth="1"/>
    <col min="15090" max="15090" width="9.90625" style="3" bestFit="1" customWidth="1"/>
    <col min="15091" max="15094" width="7.6328125" style="3" bestFit="1" customWidth="1"/>
    <col min="15095" max="15095" width="9.90625" style="3" bestFit="1" customWidth="1"/>
    <col min="15096" max="15101" width="4.36328125" style="3" customWidth="1"/>
    <col min="15102" max="15102" width="20.6328125" style="3" customWidth="1"/>
    <col min="15103" max="15332" width="8.7265625" style="3"/>
    <col min="15333" max="15334" width="4.36328125" style="3" customWidth="1"/>
    <col min="15335" max="15335" width="8" style="3" customWidth="1"/>
    <col min="15336" max="15336" width="9.6328125" style="3" customWidth="1"/>
    <col min="15337" max="15337" width="20.6328125" style="3" customWidth="1"/>
    <col min="15338" max="15338" width="6.453125" style="3" customWidth="1"/>
    <col min="15339" max="15340" width="7.6328125" style="3" bestFit="1" customWidth="1"/>
    <col min="15341" max="15341" width="9.90625" style="3" bestFit="1" customWidth="1"/>
    <col min="15342" max="15345" width="7.6328125" style="3" bestFit="1" customWidth="1"/>
    <col min="15346" max="15346" width="9.90625" style="3" bestFit="1" customWidth="1"/>
    <col min="15347" max="15350" width="7.6328125" style="3" bestFit="1" customWidth="1"/>
    <col min="15351" max="15351" width="9.90625" style="3" bestFit="1" customWidth="1"/>
    <col min="15352" max="15357" width="4.36328125" style="3" customWidth="1"/>
    <col min="15358" max="15358" width="20.6328125" style="3" customWidth="1"/>
    <col min="15359" max="15588" width="8.7265625" style="3"/>
    <col min="15589" max="15590" width="4.36328125" style="3" customWidth="1"/>
    <col min="15591" max="15591" width="8" style="3" customWidth="1"/>
    <col min="15592" max="15592" width="9.6328125" style="3" customWidth="1"/>
    <col min="15593" max="15593" width="20.6328125" style="3" customWidth="1"/>
    <col min="15594" max="15594" width="6.453125" style="3" customWidth="1"/>
    <col min="15595" max="15596" width="7.6328125" style="3" bestFit="1" customWidth="1"/>
    <col min="15597" max="15597" width="9.90625" style="3" bestFit="1" customWidth="1"/>
    <col min="15598" max="15601" width="7.6328125" style="3" bestFit="1" customWidth="1"/>
    <col min="15602" max="15602" width="9.90625" style="3" bestFit="1" customWidth="1"/>
    <col min="15603" max="15606" width="7.6328125" style="3" bestFit="1" customWidth="1"/>
    <col min="15607" max="15607" width="9.90625" style="3" bestFit="1" customWidth="1"/>
    <col min="15608" max="15613" width="4.36328125" style="3" customWidth="1"/>
    <col min="15614" max="15614" width="20.6328125" style="3" customWidth="1"/>
    <col min="15615" max="15844" width="8.7265625" style="3"/>
    <col min="15845" max="15846" width="4.36328125" style="3" customWidth="1"/>
    <col min="15847" max="15847" width="8" style="3" customWidth="1"/>
    <col min="15848" max="15848" width="9.6328125" style="3" customWidth="1"/>
    <col min="15849" max="15849" width="20.6328125" style="3" customWidth="1"/>
    <col min="15850" max="15850" width="6.453125" style="3" customWidth="1"/>
    <col min="15851" max="15852" width="7.6328125" style="3" bestFit="1" customWidth="1"/>
    <col min="15853" max="15853" width="9.90625" style="3" bestFit="1" customWidth="1"/>
    <col min="15854" max="15857" width="7.6328125" style="3" bestFit="1" customWidth="1"/>
    <col min="15858" max="15858" width="9.90625" style="3" bestFit="1" customWidth="1"/>
    <col min="15859" max="15862" width="7.6328125" style="3" bestFit="1" customWidth="1"/>
    <col min="15863" max="15863" width="9.90625" style="3" bestFit="1" customWidth="1"/>
    <col min="15864" max="15869" width="4.36328125" style="3" customWidth="1"/>
    <col min="15870" max="15870" width="20.6328125" style="3" customWidth="1"/>
    <col min="15871" max="16100" width="8.7265625" style="3"/>
    <col min="16101" max="16102" width="4.36328125" style="3" customWidth="1"/>
    <col min="16103" max="16103" width="8" style="3" customWidth="1"/>
    <col min="16104" max="16104" width="9.6328125" style="3" customWidth="1"/>
    <col min="16105" max="16105" width="20.6328125" style="3" customWidth="1"/>
    <col min="16106" max="16106" width="6.453125" style="3" customWidth="1"/>
    <col min="16107" max="16108" width="7.6328125" style="3" bestFit="1" customWidth="1"/>
    <col min="16109" max="16109" width="9.90625" style="3" bestFit="1" customWidth="1"/>
    <col min="16110" max="16113" width="7.6328125" style="3" bestFit="1" customWidth="1"/>
    <col min="16114" max="16114" width="9.90625" style="3" bestFit="1" customWidth="1"/>
    <col min="16115" max="16118" width="7.6328125" style="3" bestFit="1" customWidth="1"/>
    <col min="16119" max="16119" width="9.90625" style="3" bestFit="1" customWidth="1"/>
    <col min="16120" max="16125" width="4.36328125" style="3" customWidth="1"/>
    <col min="16126" max="16126" width="20.6328125" style="3" customWidth="1"/>
    <col min="16127" max="16384" width="8.7265625" style="3"/>
  </cols>
  <sheetData>
    <row r="1" spans="1:28" s="1" customFormat="1" ht="23.15" customHeight="1">
      <c r="A1" s="209" t="s">
        <v>4988</v>
      </c>
      <c r="B1" s="71"/>
      <c r="C1" s="71"/>
      <c r="D1" s="70"/>
      <c r="E1" s="71"/>
      <c r="F1" s="71"/>
      <c r="G1" s="142"/>
      <c r="H1" s="71"/>
      <c r="I1" s="57"/>
      <c r="J1" s="57"/>
      <c r="K1" s="57"/>
      <c r="L1" s="57"/>
      <c r="M1" s="57"/>
      <c r="N1" s="71"/>
      <c r="O1" s="71"/>
      <c r="P1" s="71"/>
      <c r="Q1" s="71"/>
      <c r="R1" s="71"/>
      <c r="S1" s="71"/>
      <c r="T1" s="71"/>
      <c r="U1" s="71"/>
      <c r="V1" s="71"/>
      <c r="W1" s="71"/>
      <c r="X1" s="71"/>
      <c r="Y1" s="71"/>
      <c r="Z1" s="71"/>
      <c r="AA1" s="71"/>
      <c r="AB1" s="71"/>
    </row>
    <row r="2" spans="1:28" s="12" customFormat="1" ht="5.15" customHeight="1" thickBot="1">
      <c r="C2" s="4"/>
      <c r="D2" s="5"/>
      <c r="E2" s="5"/>
      <c r="F2" s="5"/>
      <c r="G2" s="2"/>
      <c r="H2" s="2"/>
      <c r="I2" s="2"/>
      <c r="J2" s="2"/>
      <c r="K2" s="2"/>
      <c r="L2" s="2"/>
      <c r="M2" s="2"/>
      <c r="N2" s="2"/>
      <c r="O2" s="2"/>
      <c r="P2" s="2"/>
      <c r="Q2" s="2"/>
      <c r="R2" s="2"/>
      <c r="S2" s="2"/>
      <c r="T2" s="2"/>
      <c r="U2" s="2"/>
      <c r="V2" s="2"/>
      <c r="W2" s="2"/>
      <c r="X2" s="2"/>
      <c r="Y2" s="2"/>
      <c r="Z2" s="2"/>
      <c r="AA2" s="2"/>
      <c r="AB2" s="2"/>
    </row>
    <row r="3" spans="1:28"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1"/>
      <c r="W3" s="139" t="s">
        <v>837</v>
      </c>
      <c r="X3" s="140"/>
      <c r="Y3" s="140"/>
      <c r="Z3" s="140"/>
      <c r="AA3" s="140"/>
      <c r="AB3" s="141"/>
    </row>
    <row r="4" spans="1:28"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145" t="s">
        <v>838</v>
      </c>
      <c r="X4" s="146"/>
      <c r="Y4" s="146"/>
      <c r="Z4" s="146"/>
      <c r="AA4" s="146"/>
      <c r="AB4" s="219"/>
    </row>
    <row r="5" spans="1:28" s="10" customFormat="1" ht="13" customHeight="1">
      <c r="A5" s="27"/>
      <c r="B5" s="28"/>
      <c r="C5" s="27"/>
      <c r="D5" s="28"/>
      <c r="E5" s="29"/>
      <c r="F5" s="241"/>
      <c r="G5" s="26"/>
      <c r="H5" s="26"/>
      <c r="I5" s="13">
        <v>1</v>
      </c>
      <c r="J5" s="14">
        <v>6</v>
      </c>
      <c r="K5" s="14">
        <v>8</v>
      </c>
      <c r="L5" s="14">
        <v>20</v>
      </c>
      <c r="M5" s="14">
        <v>23</v>
      </c>
      <c r="N5" s="14">
        <v>26</v>
      </c>
      <c r="O5" s="14">
        <v>27</v>
      </c>
      <c r="P5" s="14">
        <v>28</v>
      </c>
      <c r="Q5" s="14">
        <v>31</v>
      </c>
      <c r="R5" s="129">
        <v>39</v>
      </c>
      <c r="S5" s="14">
        <v>40</v>
      </c>
      <c r="T5" s="14">
        <v>53</v>
      </c>
      <c r="U5" s="15">
        <v>85</v>
      </c>
      <c r="V5" s="111">
        <v>122</v>
      </c>
      <c r="W5" s="143">
        <v>300</v>
      </c>
      <c r="X5" s="144"/>
      <c r="Y5" s="147"/>
      <c r="Z5" s="147"/>
      <c r="AA5" s="147"/>
      <c r="AB5" s="220"/>
    </row>
    <row r="6" spans="1:28"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$B$57 "," Age")</f>
        <v xml:space="preserve"> Age</v>
      </c>
      <c r="K6" s="217" t="str">
        <f>HYPERLINK("#List_of_Classified_Items! $B$377 "," Education")</f>
        <v xml:space="preserve"> Education</v>
      </c>
      <c r="L6" s="217" t="str">
        <f>HYPERLINK("#List_of_Classified_Items! $B$729 ","Status in Employment, Type of Employment")</f>
        <v>Status in Employment, Type of Employment</v>
      </c>
      <c r="M6" s="217" t="str">
        <f>HYPERLINK("#List_of_Classified_Items! $B$816 ","Status in Employment, Type of Employment, Employed with or without a Definite Contract Term")</f>
        <v>Status in Employment, Type of Employment, Employed with or without a Definite Contract Term</v>
      </c>
      <c r="N6" s="217" t="str">
        <f>HYPERLINK("#List_of_Classified_Items! $B$879 ","Industry")</f>
        <v>Industry</v>
      </c>
      <c r="O6" s="217" t="str">
        <f>HYPERLINK("#List_of_Classified_Items! $B$1241 ","Occupation")</f>
        <v>Occupation</v>
      </c>
      <c r="P6" s="217" t="str">
        <f>HYPERLINK("#List_of_Classified_Items! $B$1549 ","Number of Persons Engaged in Enterprise")</f>
        <v>Number of Persons Engaged in Enterprise</v>
      </c>
      <c r="Q6" s="217" t="str">
        <f>HYPERLINK("#List_of_Classified_Items! $B$1598 ","Days Worked per Year")</f>
        <v>Days Worked per Year</v>
      </c>
      <c r="R6" s="217" t="str">
        <f>HYPERLINK("#List_of_Classified_Items! $B$1936 ","Whether Engaged in Remote Working, Frequency of Remote Working, Place from Which one is Remote Working")</f>
        <v>Whether Engaged in Remote Working, Frequency of Remote Working, Place from Which one is Remote Working</v>
      </c>
      <c r="S6" s="217" t="str">
        <f>HYPERLINK("#List_of_Classified_Items! $B$1953 ","Income")</f>
        <v>Income</v>
      </c>
      <c r="T6" s="217" t="str">
        <f>HYPERLINK("#List_of_Classified_Items! $B$2164 ","Whether Freelance Work is one’s Main Job or Secondary Job")</f>
        <v>Whether Freelance Work is one’s Main Job or Secondary Job</v>
      </c>
      <c r="U6" s="217" t="str">
        <f>HYPERLINK("#List_of_Classified_Items! $B$2809 ","Whether Did Training or Self-development, Type of Training or Self-development")</f>
        <v>Whether Did Training or Self-development, Type of Training or Self-development</v>
      </c>
      <c r="V6" s="217" t="str">
        <f>HYPERLINK("#List_of_Classified_Items! $B$3701 ","Occupation of the Secondary Job")</f>
        <v>Occupation of the Secondary Job</v>
      </c>
      <c r="W6" s="213" t="str">
        <f>HYPERLINK("#List_of_Classified_Items! $B$5222 "," Area Classification")</f>
        <v xml:space="preserve"> Area Classification</v>
      </c>
      <c r="X6" s="214" t="s">
        <v>846</v>
      </c>
      <c r="Y6" s="215" t="s">
        <v>847</v>
      </c>
      <c r="Z6" s="215" t="s">
        <v>848</v>
      </c>
      <c r="AA6" s="215" t="s">
        <v>849</v>
      </c>
      <c r="AB6" s="221" t="s">
        <v>850</v>
      </c>
    </row>
    <row r="7" spans="1:28" s="7" customFormat="1" ht="24">
      <c r="A7" s="31" t="s">
        <v>285</v>
      </c>
      <c r="B7" s="32"/>
      <c r="C7" s="31" t="s">
        <v>152</v>
      </c>
      <c r="D7" s="32" t="s">
        <v>6</v>
      </c>
      <c r="E7" s="55" t="s">
        <v>153</v>
      </c>
      <c r="F7" s="55" t="s">
        <v>524</v>
      </c>
      <c r="G7" s="33" t="s">
        <v>840</v>
      </c>
      <c r="H7" s="33" t="s">
        <v>5005</v>
      </c>
      <c r="I7" s="16">
        <v>3</v>
      </c>
      <c r="J7" s="17">
        <v>14</v>
      </c>
      <c r="K7" s="19">
        <v>15</v>
      </c>
      <c r="L7" s="17"/>
      <c r="M7" s="17"/>
      <c r="N7" s="17"/>
      <c r="O7" s="17"/>
      <c r="P7" s="17"/>
      <c r="Q7" s="17"/>
      <c r="R7" s="17"/>
      <c r="S7" s="17"/>
      <c r="T7" s="17"/>
      <c r="U7" s="51">
        <v>7</v>
      </c>
      <c r="V7" s="17"/>
      <c r="W7" s="86">
        <v>1</v>
      </c>
      <c r="X7" s="17" t="s">
        <v>88</v>
      </c>
      <c r="Y7" s="51"/>
      <c r="Z7" s="51"/>
      <c r="AA7" s="51"/>
      <c r="AB7" s="222"/>
    </row>
    <row r="8" spans="1:28" s="7" customFormat="1" ht="12">
      <c r="A8" s="34" t="s">
        <v>274</v>
      </c>
      <c r="B8" s="35"/>
      <c r="C8" s="34" t="s">
        <v>154</v>
      </c>
      <c r="D8" s="35" t="s">
        <v>6</v>
      </c>
      <c r="E8" s="56" t="s">
        <v>155</v>
      </c>
      <c r="F8" s="56" t="s">
        <v>525</v>
      </c>
      <c r="G8" s="36" t="s">
        <v>841</v>
      </c>
      <c r="H8" s="36" t="s">
        <v>5005</v>
      </c>
      <c r="I8" s="18">
        <v>3</v>
      </c>
      <c r="J8" s="19">
        <v>14</v>
      </c>
      <c r="K8" s="19"/>
      <c r="L8" s="19"/>
      <c r="M8" s="19"/>
      <c r="N8" s="19"/>
      <c r="O8" s="19"/>
      <c r="P8" s="19"/>
      <c r="Q8" s="19"/>
      <c r="R8" s="19"/>
      <c r="S8" s="19"/>
      <c r="T8" s="19"/>
      <c r="U8" s="52">
        <v>29</v>
      </c>
      <c r="V8" s="19"/>
      <c r="W8" s="87">
        <v>1</v>
      </c>
      <c r="X8" s="19" t="s">
        <v>88</v>
      </c>
      <c r="Y8" s="52"/>
      <c r="Z8" s="52"/>
      <c r="AA8" s="52"/>
      <c r="AB8" s="223"/>
    </row>
    <row r="9" spans="1:28" s="7" customFormat="1" ht="12">
      <c r="A9" s="34" t="s">
        <v>275</v>
      </c>
      <c r="B9" s="35"/>
      <c r="C9" s="34" t="s">
        <v>156</v>
      </c>
      <c r="D9" s="35"/>
      <c r="E9" s="37" t="s">
        <v>304</v>
      </c>
      <c r="F9" s="37" t="s">
        <v>526</v>
      </c>
      <c r="G9" s="36" t="s">
        <v>841</v>
      </c>
      <c r="H9" s="36" t="s">
        <v>5005</v>
      </c>
      <c r="I9" s="18">
        <v>3</v>
      </c>
      <c r="J9" s="19">
        <v>7</v>
      </c>
      <c r="K9" s="19"/>
      <c r="L9" s="19" t="s">
        <v>294</v>
      </c>
      <c r="M9" s="19"/>
      <c r="N9" s="19">
        <v>21</v>
      </c>
      <c r="O9" s="19"/>
      <c r="P9" s="19"/>
      <c r="Q9" s="19"/>
      <c r="R9" s="19"/>
      <c r="S9" s="19"/>
      <c r="T9" s="19"/>
      <c r="U9" s="52">
        <v>7</v>
      </c>
      <c r="V9" s="19"/>
      <c r="W9" s="87">
        <v>1</v>
      </c>
      <c r="X9" s="19" t="s">
        <v>88</v>
      </c>
      <c r="Y9" s="52"/>
      <c r="Z9" s="52"/>
      <c r="AA9" s="52"/>
      <c r="AB9" s="223"/>
    </row>
    <row r="10" spans="1:28" s="7" customFormat="1" ht="12">
      <c r="A10" s="34" t="s">
        <v>163</v>
      </c>
      <c r="B10" s="35"/>
      <c r="C10" s="34" t="s">
        <v>157</v>
      </c>
      <c r="D10" s="35"/>
      <c r="E10" s="37" t="s">
        <v>304</v>
      </c>
      <c r="F10" s="37" t="s">
        <v>527</v>
      </c>
      <c r="G10" s="36" t="s">
        <v>841</v>
      </c>
      <c r="H10" s="36" t="s">
        <v>5005</v>
      </c>
      <c r="I10" s="18">
        <v>3</v>
      </c>
      <c r="J10" s="19">
        <v>7</v>
      </c>
      <c r="K10" s="19"/>
      <c r="L10" s="19" t="s">
        <v>294</v>
      </c>
      <c r="M10" s="19"/>
      <c r="N10" s="19"/>
      <c r="O10" s="19">
        <v>13</v>
      </c>
      <c r="P10" s="19"/>
      <c r="Q10" s="19"/>
      <c r="R10" s="19"/>
      <c r="S10" s="19"/>
      <c r="T10" s="19"/>
      <c r="U10" s="52">
        <v>7</v>
      </c>
      <c r="V10" s="19"/>
      <c r="W10" s="87">
        <v>1</v>
      </c>
      <c r="X10" s="19" t="s">
        <v>88</v>
      </c>
      <c r="Y10" s="52"/>
      <c r="Z10" s="52"/>
      <c r="AA10" s="52"/>
      <c r="AB10" s="223"/>
    </row>
    <row r="11" spans="1:28" s="7" customFormat="1" ht="12">
      <c r="A11" s="34" t="s">
        <v>286</v>
      </c>
      <c r="B11" s="35"/>
      <c r="C11" s="34" t="s">
        <v>159</v>
      </c>
      <c r="D11" s="35"/>
      <c r="E11" s="37" t="s">
        <v>304</v>
      </c>
      <c r="F11" s="37" t="s">
        <v>528</v>
      </c>
      <c r="G11" s="36" t="s">
        <v>841</v>
      </c>
      <c r="H11" s="36" t="s">
        <v>5005</v>
      </c>
      <c r="I11" s="18">
        <v>3</v>
      </c>
      <c r="J11" s="19"/>
      <c r="K11" s="19"/>
      <c r="L11" s="19"/>
      <c r="M11" s="19">
        <v>25</v>
      </c>
      <c r="N11" s="19"/>
      <c r="O11" s="19"/>
      <c r="P11" s="19">
        <v>14</v>
      </c>
      <c r="Q11" s="19"/>
      <c r="R11" s="19"/>
      <c r="S11" s="19"/>
      <c r="T11" s="19"/>
      <c r="U11" s="52">
        <v>7</v>
      </c>
      <c r="V11" s="19"/>
      <c r="W11" s="87">
        <v>1</v>
      </c>
      <c r="X11" s="19" t="s">
        <v>88</v>
      </c>
      <c r="Y11" s="52"/>
      <c r="Z11" s="52"/>
      <c r="AA11" s="52"/>
      <c r="AB11" s="223"/>
    </row>
    <row r="12" spans="1:28" s="10" customFormat="1" ht="12">
      <c r="A12" s="34" t="s">
        <v>287</v>
      </c>
      <c r="B12" s="93"/>
      <c r="C12" s="92" t="s">
        <v>160</v>
      </c>
      <c r="D12" s="93" t="s">
        <v>6</v>
      </c>
      <c r="E12" s="94" t="s">
        <v>161</v>
      </c>
      <c r="F12" s="94" t="s">
        <v>529</v>
      </c>
      <c r="G12" s="49" t="s">
        <v>841</v>
      </c>
      <c r="H12" s="49" t="s">
        <v>5005</v>
      </c>
      <c r="I12" s="22">
        <v>3</v>
      </c>
      <c r="J12" s="23">
        <v>7</v>
      </c>
      <c r="K12" s="23">
        <v>15</v>
      </c>
      <c r="L12" s="23">
        <v>6</v>
      </c>
      <c r="M12" s="23"/>
      <c r="N12" s="23"/>
      <c r="O12" s="23"/>
      <c r="P12" s="23"/>
      <c r="Q12" s="23"/>
      <c r="R12" s="23"/>
      <c r="S12" s="23">
        <v>14</v>
      </c>
      <c r="T12" s="23"/>
      <c r="U12" s="53">
        <v>7</v>
      </c>
      <c r="V12" s="23"/>
      <c r="W12" s="87">
        <v>1</v>
      </c>
      <c r="X12" s="19" t="s">
        <v>88</v>
      </c>
      <c r="Y12" s="52"/>
      <c r="Z12" s="52"/>
      <c r="AA12" s="52"/>
      <c r="AB12" s="223"/>
    </row>
    <row r="13" spans="1:28" s="7" customFormat="1" ht="12">
      <c r="A13" s="34" t="s">
        <v>137</v>
      </c>
      <c r="B13" s="35"/>
      <c r="C13" s="130" t="s">
        <v>304</v>
      </c>
      <c r="D13" s="35"/>
      <c r="E13" s="37" t="s">
        <v>304</v>
      </c>
      <c r="F13" s="37" t="s">
        <v>530</v>
      </c>
      <c r="G13" s="36" t="s">
        <v>841</v>
      </c>
      <c r="H13" s="36" t="s">
        <v>5005</v>
      </c>
      <c r="I13" s="18">
        <v>3</v>
      </c>
      <c r="J13" s="19">
        <v>7</v>
      </c>
      <c r="K13" s="19">
        <v>3</v>
      </c>
      <c r="L13" s="19">
        <v>5</v>
      </c>
      <c r="M13" s="19"/>
      <c r="N13" s="19"/>
      <c r="O13" s="19"/>
      <c r="P13" s="19"/>
      <c r="Q13" s="19">
        <v>5</v>
      </c>
      <c r="R13" s="19">
        <v>11</v>
      </c>
      <c r="S13" s="19"/>
      <c r="T13" s="19"/>
      <c r="U13" s="52">
        <v>7</v>
      </c>
      <c r="V13" s="19"/>
      <c r="W13" s="87">
        <v>1</v>
      </c>
      <c r="X13" s="19" t="s">
        <v>88</v>
      </c>
      <c r="Y13" s="52"/>
      <c r="Z13" s="52"/>
      <c r="AA13" s="52"/>
      <c r="AB13" s="223"/>
    </row>
    <row r="14" spans="1:28" s="7" customFormat="1" ht="36">
      <c r="A14" s="34" t="s">
        <v>139</v>
      </c>
      <c r="B14" s="35"/>
      <c r="C14" s="34" t="s">
        <v>304</v>
      </c>
      <c r="D14" s="35"/>
      <c r="E14" s="37" t="s">
        <v>304</v>
      </c>
      <c r="F14" s="37" t="s">
        <v>531</v>
      </c>
      <c r="G14" s="36" t="s">
        <v>4981</v>
      </c>
      <c r="H14" s="36" t="s">
        <v>5005</v>
      </c>
      <c r="I14" s="18">
        <v>3</v>
      </c>
      <c r="J14" s="19">
        <v>7</v>
      </c>
      <c r="K14" s="19">
        <v>3</v>
      </c>
      <c r="L14" s="19"/>
      <c r="M14" s="19"/>
      <c r="N14" s="19"/>
      <c r="O14" s="19"/>
      <c r="P14" s="19"/>
      <c r="Q14" s="19"/>
      <c r="R14" s="19"/>
      <c r="S14" s="19"/>
      <c r="T14" s="19">
        <v>4</v>
      </c>
      <c r="U14" s="52">
        <v>7</v>
      </c>
      <c r="V14" s="19"/>
      <c r="W14" s="87">
        <v>1</v>
      </c>
      <c r="X14" s="19" t="s">
        <v>88</v>
      </c>
      <c r="Y14" s="52"/>
      <c r="Z14" s="52"/>
      <c r="AA14" s="52"/>
      <c r="AB14" s="223"/>
    </row>
    <row r="15" spans="1:28" s="7" customFormat="1" ht="24.5" thickBot="1">
      <c r="A15" s="100" t="s">
        <v>141</v>
      </c>
      <c r="B15" s="63"/>
      <c r="C15" s="100" t="s">
        <v>304</v>
      </c>
      <c r="D15" s="63"/>
      <c r="E15" s="89" t="s">
        <v>304</v>
      </c>
      <c r="F15" s="89" t="s">
        <v>532</v>
      </c>
      <c r="G15" s="64" t="s">
        <v>5049</v>
      </c>
      <c r="H15" s="64" t="s">
        <v>5005</v>
      </c>
      <c r="I15" s="65">
        <v>3</v>
      </c>
      <c r="J15" s="66">
        <v>7</v>
      </c>
      <c r="K15" s="66"/>
      <c r="L15" s="66"/>
      <c r="M15" s="66"/>
      <c r="N15" s="66"/>
      <c r="O15" s="66"/>
      <c r="P15" s="66"/>
      <c r="Q15" s="66"/>
      <c r="R15" s="66"/>
      <c r="S15" s="66"/>
      <c r="T15" s="66"/>
      <c r="U15" s="68">
        <v>29</v>
      </c>
      <c r="V15" s="66">
        <v>13</v>
      </c>
      <c r="W15" s="90">
        <v>1</v>
      </c>
      <c r="X15" s="66" t="s">
        <v>88</v>
      </c>
      <c r="Y15" s="68"/>
      <c r="Z15" s="68"/>
      <c r="AA15" s="68"/>
      <c r="AB15" s="69"/>
    </row>
    <row r="16" spans="1:28" s="6" customFormat="1">
      <c r="W16"/>
      <c r="X16"/>
      <c r="Y16"/>
      <c r="Z16"/>
      <c r="AA16"/>
      <c r="AB16"/>
    </row>
    <row r="17" spans="23:28" s="6" customFormat="1">
      <c r="W17"/>
      <c r="X17"/>
      <c r="Y17"/>
      <c r="Z17"/>
      <c r="AA17"/>
      <c r="AB17"/>
    </row>
    <row r="18" spans="23:28" s="6" customFormat="1">
      <c r="W18"/>
      <c r="X18"/>
      <c r="Y18"/>
      <c r="Z18"/>
      <c r="AA18"/>
      <c r="AB18"/>
    </row>
    <row r="19" spans="23:28" s="6" customFormat="1">
      <c r="W19"/>
      <c r="X19"/>
      <c r="Y19"/>
      <c r="Z19"/>
      <c r="AA19"/>
      <c r="AB19"/>
    </row>
    <row r="20" spans="23:28" s="6" customFormat="1">
      <c r="W20"/>
      <c r="X20"/>
      <c r="Y20"/>
      <c r="Z20"/>
      <c r="AA20"/>
      <c r="AB20"/>
    </row>
    <row r="21" spans="23:28" s="6" customFormat="1">
      <c r="W21"/>
      <c r="X21"/>
      <c r="Y21"/>
      <c r="Z21"/>
      <c r="AA21"/>
      <c r="AB21"/>
    </row>
    <row r="22" spans="23:28" s="6" customFormat="1">
      <c r="W22"/>
      <c r="X22"/>
      <c r="Y22"/>
      <c r="Z22"/>
      <c r="AA22"/>
      <c r="AB22"/>
    </row>
    <row r="23" spans="23:28" s="6" customFormat="1">
      <c r="W23"/>
      <c r="X23"/>
      <c r="Y23"/>
      <c r="Z23"/>
      <c r="AA23"/>
      <c r="AB23"/>
    </row>
    <row r="24" spans="23:28" s="6" customFormat="1">
      <c r="W24"/>
      <c r="X24"/>
      <c r="Y24"/>
      <c r="Z24"/>
      <c r="AA24"/>
      <c r="AB24"/>
    </row>
    <row r="25" spans="23:28" s="6" customFormat="1">
      <c r="W25"/>
      <c r="X25"/>
      <c r="Y25"/>
      <c r="Z25"/>
      <c r="AA25"/>
      <c r="AB25"/>
    </row>
    <row r="26" spans="23:28" s="6" customFormat="1">
      <c r="W26"/>
      <c r="X26"/>
      <c r="Y26"/>
      <c r="Z26"/>
      <c r="AA26"/>
      <c r="AB26"/>
    </row>
    <row r="27" spans="23:28" s="6" customFormat="1">
      <c r="W27"/>
      <c r="X27"/>
      <c r="Y27"/>
      <c r="Z27"/>
      <c r="AA27"/>
      <c r="AB27"/>
    </row>
    <row r="28" spans="23:28" s="6" customFormat="1">
      <c r="W28"/>
      <c r="X28"/>
      <c r="Y28"/>
      <c r="Z28"/>
      <c r="AA28"/>
      <c r="AB28"/>
    </row>
    <row r="29" spans="23:28" s="6" customFormat="1">
      <c r="W29"/>
      <c r="X29"/>
      <c r="Y29"/>
      <c r="Z29"/>
      <c r="AA29"/>
      <c r="AB29"/>
    </row>
    <row r="30" spans="23:28" s="6" customFormat="1">
      <c r="W30"/>
      <c r="X30"/>
      <c r="Y30"/>
      <c r="Z30"/>
      <c r="AA30"/>
      <c r="AB30"/>
    </row>
    <row r="31" spans="23:28" s="6" customFormat="1">
      <c r="W31"/>
      <c r="X31"/>
      <c r="Y31"/>
      <c r="Z31"/>
      <c r="AA31"/>
      <c r="AB31"/>
    </row>
    <row r="32" spans="23:28" s="6" customFormat="1">
      <c r="W32"/>
      <c r="X32"/>
      <c r="Y32"/>
      <c r="Z32"/>
      <c r="AA32"/>
      <c r="AB32"/>
    </row>
    <row r="33" spans="23:28" s="6" customFormat="1">
      <c r="W33"/>
      <c r="X33"/>
      <c r="Y33"/>
      <c r="Z33"/>
      <c r="AA33"/>
      <c r="AB33"/>
    </row>
    <row r="34" spans="23:28" s="6" customFormat="1">
      <c r="W34"/>
      <c r="X34"/>
      <c r="Y34"/>
      <c r="Z34"/>
      <c r="AA34"/>
      <c r="AB34"/>
    </row>
    <row r="35" spans="23:28" s="6" customFormat="1" ht="12"/>
    <row r="36" spans="23:28" s="6" customFormat="1" ht="12"/>
    <row r="37" spans="23:28" s="6" customFormat="1" ht="12"/>
    <row r="38" spans="23:28" s="6" customFormat="1" ht="12"/>
    <row r="39" spans="23:28" s="6" customFormat="1" ht="12"/>
    <row r="40" spans="23:28" s="6" customFormat="1" ht="12"/>
    <row r="41" spans="23:28" s="6" customFormat="1" ht="12"/>
    <row r="42" spans="23:28" s="6" customFormat="1" ht="12"/>
    <row r="43" spans="23:28" s="6" customFormat="1" ht="12"/>
    <row r="44" spans="23:28" s="6" customFormat="1" ht="12"/>
    <row r="45" spans="23:28" s="6" customFormat="1" ht="12"/>
    <row r="46" spans="23:28" s="6" customFormat="1" ht="12"/>
    <row r="47" spans="23:28" s="6" customFormat="1" ht="12"/>
    <row r="48" spans="23:28"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pans="3:28" s="6" customFormat="1" ht="12"/>
    <row r="82" spans="3:28" s="6" customFormat="1" ht="12"/>
    <row r="83" spans="3:28" s="6" customFormat="1" ht="12"/>
    <row r="84" spans="3:28" s="6" customFormat="1" ht="12"/>
    <row r="85" spans="3:28" s="6" customFormat="1" ht="12"/>
    <row r="86" spans="3:28" s="6" customFormat="1" ht="12"/>
    <row r="87" spans="3:28" s="6" customFormat="1" ht="12"/>
    <row r="88" spans="3:28" s="6" customFormat="1" ht="12"/>
    <row r="89" spans="3:28" s="6" customFormat="1" ht="12"/>
    <row r="90" spans="3:28" s="6" customFormat="1" ht="15" customHeight="1"/>
    <row r="91" spans="3:28">
      <c r="C91" s="6"/>
      <c r="D91" s="6"/>
      <c r="E91" s="6"/>
      <c r="F91" s="6"/>
      <c r="G91" s="6"/>
      <c r="H91" s="6"/>
      <c r="I91" s="6"/>
      <c r="J91" s="6"/>
      <c r="K91" s="6"/>
      <c r="L91" s="6"/>
      <c r="M91" s="6"/>
      <c r="N91" s="6"/>
      <c r="O91" s="6"/>
      <c r="P91" s="6"/>
      <c r="Q91" s="6"/>
      <c r="R91" s="6"/>
      <c r="S91" s="6"/>
      <c r="T91" s="6"/>
      <c r="U91" s="6"/>
      <c r="V91" s="6"/>
      <c r="W91" s="6"/>
      <c r="X91" s="6"/>
      <c r="Y91" s="6"/>
      <c r="Z91" s="6"/>
      <c r="AA91" s="6"/>
      <c r="AB91" s="6"/>
    </row>
    <row r="92" spans="3:28">
      <c r="C92" s="6"/>
      <c r="D92" s="6"/>
      <c r="E92" s="6"/>
      <c r="F92" s="6"/>
      <c r="G92" s="6"/>
      <c r="H92" s="6"/>
      <c r="I92" s="6"/>
      <c r="J92" s="6"/>
      <c r="K92" s="6"/>
      <c r="L92" s="6"/>
      <c r="M92" s="6"/>
      <c r="N92" s="6"/>
      <c r="O92" s="6"/>
      <c r="P92" s="6"/>
      <c r="Q92" s="6"/>
      <c r="R92" s="6"/>
      <c r="S92" s="6"/>
      <c r="T92" s="6"/>
      <c r="U92" s="6"/>
      <c r="V92" s="6"/>
      <c r="W92" s="6"/>
      <c r="X92" s="6"/>
      <c r="Y92" s="6"/>
      <c r="Z92" s="6"/>
      <c r="AA92" s="6"/>
      <c r="AB92" s="6"/>
    </row>
    <row r="93" spans="3:28">
      <c r="C93" s="6"/>
      <c r="D93" s="6"/>
      <c r="E93" s="6"/>
      <c r="F93" s="6"/>
      <c r="G93" s="6"/>
      <c r="H93" s="6"/>
      <c r="I93" s="6"/>
      <c r="J93" s="6"/>
      <c r="K93" s="6"/>
      <c r="L93" s="6"/>
      <c r="M93" s="6"/>
      <c r="N93" s="6"/>
      <c r="O93" s="6"/>
      <c r="P93" s="6"/>
      <c r="Q93" s="6"/>
      <c r="R93" s="6"/>
      <c r="S93" s="6"/>
      <c r="T93" s="6"/>
      <c r="U93" s="6"/>
      <c r="V93" s="6"/>
      <c r="W93" s="6"/>
      <c r="X93" s="6"/>
      <c r="Y93" s="6"/>
      <c r="Z93" s="6"/>
      <c r="AA93" s="6"/>
      <c r="AB93" s="6"/>
    </row>
    <row r="94" spans="3:28">
      <c r="C94" s="6"/>
      <c r="D94" s="6"/>
      <c r="E94" s="6"/>
      <c r="F94" s="6"/>
      <c r="G94" s="6"/>
      <c r="H94" s="6"/>
      <c r="I94" s="6"/>
      <c r="J94" s="6"/>
      <c r="K94" s="6"/>
      <c r="L94" s="6"/>
      <c r="M94" s="6"/>
      <c r="N94" s="6"/>
      <c r="O94" s="6"/>
      <c r="P94" s="6"/>
      <c r="Q94" s="6"/>
      <c r="R94" s="6"/>
      <c r="S94" s="6"/>
      <c r="T94" s="6"/>
      <c r="U94" s="6"/>
      <c r="V94" s="6"/>
      <c r="W94" s="6"/>
      <c r="X94" s="6"/>
      <c r="Y94" s="6"/>
      <c r="Z94" s="6"/>
      <c r="AA94" s="6"/>
      <c r="AB94" s="6"/>
    </row>
    <row r="95" spans="3:28">
      <c r="C95" s="6"/>
      <c r="D95" s="6"/>
      <c r="E95" s="6"/>
      <c r="F95" s="6"/>
      <c r="G95" s="6"/>
      <c r="H95" s="6"/>
      <c r="I95" s="6"/>
      <c r="J95" s="6"/>
      <c r="K95" s="6"/>
      <c r="L95" s="6"/>
      <c r="M95" s="6"/>
      <c r="N95" s="6"/>
      <c r="O95" s="6"/>
      <c r="P95" s="6"/>
      <c r="Q95" s="6"/>
      <c r="R95" s="6"/>
      <c r="S95" s="6"/>
      <c r="T95" s="6"/>
      <c r="U95" s="6"/>
      <c r="V95" s="6"/>
      <c r="W95" s="6"/>
      <c r="X95" s="6"/>
      <c r="Y95" s="6"/>
      <c r="Z95" s="6"/>
      <c r="AA95" s="6"/>
      <c r="AB95" s="6"/>
    </row>
    <row r="96" spans="3:28">
      <c r="C96" s="6"/>
      <c r="D96" s="6"/>
      <c r="E96" s="6"/>
      <c r="F96" s="6"/>
      <c r="G96" s="6"/>
      <c r="H96" s="6"/>
      <c r="I96" s="6"/>
      <c r="J96" s="6"/>
      <c r="K96" s="6"/>
      <c r="L96" s="6"/>
      <c r="M96" s="6"/>
      <c r="N96" s="6"/>
      <c r="O96" s="6"/>
      <c r="P96" s="6"/>
      <c r="Q96" s="6"/>
      <c r="R96" s="6"/>
      <c r="S96" s="6"/>
      <c r="T96" s="6"/>
      <c r="U96" s="6"/>
      <c r="V96" s="6"/>
      <c r="W96" s="6"/>
      <c r="X96" s="6"/>
      <c r="Y96" s="6"/>
      <c r="Z96" s="6"/>
      <c r="AA96" s="6"/>
      <c r="AB96" s="6"/>
    </row>
    <row r="97" spans="3:28">
      <c r="C97" s="6"/>
      <c r="D97" s="6"/>
      <c r="E97" s="6"/>
      <c r="F97" s="6"/>
      <c r="G97" s="6"/>
      <c r="H97" s="6"/>
      <c r="I97" s="6"/>
      <c r="J97" s="6"/>
      <c r="K97" s="6"/>
      <c r="L97" s="6"/>
      <c r="M97" s="6"/>
      <c r="N97" s="6"/>
      <c r="O97" s="6"/>
      <c r="P97" s="6"/>
      <c r="Q97" s="6"/>
      <c r="R97" s="6"/>
      <c r="S97" s="6"/>
      <c r="T97" s="6"/>
      <c r="U97" s="6"/>
      <c r="V97" s="6"/>
      <c r="W97" s="6"/>
      <c r="X97" s="6"/>
      <c r="Y97" s="6"/>
      <c r="Z97" s="6"/>
      <c r="AA97" s="6"/>
      <c r="AB97" s="6"/>
    </row>
    <row r="98" spans="3:28">
      <c r="C98" s="6"/>
      <c r="D98" s="6"/>
      <c r="E98" s="6"/>
      <c r="F98" s="6"/>
      <c r="G98" s="6"/>
      <c r="H98" s="6"/>
      <c r="I98" s="6"/>
      <c r="J98" s="6"/>
      <c r="K98" s="6"/>
      <c r="L98" s="6"/>
      <c r="M98" s="6"/>
      <c r="N98" s="6"/>
      <c r="O98" s="6"/>
      <c r="P98" s="6"/>
      <c r="Q98" s="6"/>
      <c r="R98" s="6"/>
      <c r="S98" s="6"/>
      <c r="T98" s="6"/>
      <c r="U98" s="6"/>
      <c r="V98" s="6"/>
      <c r="W98" s="6"/>
      <c r="X98" s="6"/>
      <c r="Y98" s="6"/>
      <c r="Z98" s="6"/>
      <c r="AA98" s="6"/>
      <c r="AB98" s="6"/>
    </row>
    <row r="99" spans="3:28">
      <c r="C99" s="3"/>
      <c r="D99" s="3"/>
      <c r="E99" s="3"/>
      <c r="F99" s="3"/>
      <c r="G99" s="3"/>
      <c r="H99" s="3"/>
      <c r="W99" s="6"/>
      <c r="X99" s="6"/>
      <c r="Y99" s="6"/>
      <c r="Z99" s="6"/>
      <c r="AA99" s="6"/>
      <c r="AB99" s="6"/>
    </row>
    <row r="100" spans="3:28">
      <c r="C100" s="3"/>
      <c r="D100" s="3"/>
      <c r="E100" s="3"/>
      <c r="F100" s="3"/>
      <c r="G100" s="3"/>
      <c r="H100" s="3"/>
      <c r="W100" s="6"/>
      <c r="X100" s="6"/>
      <c r="Y100" s="6"/>
      <c r="Z100" s="6"/>
      <c r="AA100" s="6"/>
      <c r="AB100" s="6"/>
    </row>
    <row r="101" spans="3:28">
      <c r="C101" s="3"/>
      <c r="D101" s="3"/>
      <c r="E101" s="3"/>
      <c r="F101" s="3"/>
      <c r="G101" s="3"/>
      <c r="H101" s="3"/>
    </row>
    <row r="102" spans="3:28">
      <c r="C102" s="3"/>
      <c r="D102" s="3"/>
      <c r="E102" s="3"/>
      <c r="F102" s="3"/>
      <c r="G102" s="3"/>
      <c r="H102" s="3"/>
    </row>
    <row r="103" spans="3:28">
      <c r="C103" s="3"/>
      <c r="D103" s="3"/>
      <c r="E103" s="3"/>
      <c r="F103" s="3"/>
      <c r="G103" s="3"/>
      <c r="H103" s="3"/>
    </row>
    <row r="104" spans="3:28">
      <c r="C104" s="3"/>
      <c r="D104" s="3"/>
      <c r="E104" s="3"/>
      <c r="F104" s="3"/>
      <c r="G104" s="3"/>
      <c r="H104" s="3"/>
    </row>
    <row r="105" spans="3:28">
      <c r="C105" s="3"/>
      <c r="D105" s="3"/>
      <c r="E105" s="3"/>
      <c r="F105" s="3"/>
      <c r="G105" s="3"/>
      <c r="H105" s="3"/>
    </row>
    <row r="106" spans="3:28">
      <c r="C106" s="3"/>
      <c r="D106" s="3"/>
      <c r="E106" s="3"/>
      <c r="F106" s="3"/>
      <c r="G106" s="3"/>
      <c r="H106" s="3"/>
    </row>
    <row r="107" spans="3:28">
      <c r="C107" s="3"/>
      <c r="D107" s="3"/>
      <c r="E107" s="3"/>
      <c r="F107" s="3"/>
      <c r="G107" s="3"/>
      <c r="H107" s="3"/>
    </row>
    <row r="108" spans="3:28">
      <c r="C108" s="3"/>
      <c r="D108" s="3"/>
      <c r="E108" s="3"/>
      <c r="F108" s="3"/>
      <c r="G108" s="3"/>
      <c r="H108" s="3"/>
    </row>
    <row r="109" spans="3:28">
      <c r="C109" s="3"/>
      <c r="D109" s="3"/>
      <c r="E109" s="3"/>
      <c r="F109" s="3"/>
      <c r="G109" s="3"/>
      <c r="H109" s="3"/>
    </row>
    <row r="110" spans="3:28">
      <c r="C110" s="3"/>
      <c r="D110" s="3"/>
      <c r="E110" s="3"/>
      <c r="F110" s="3"/>
      <c r="G110" s="3"/>
      <c r="H110" s="3"/>
    </row>
    <row r="111" spans="3:28">
      <c r="C111" s="3"/>
      <c r="D111" s="3"/>
      <c r="E111" s="3"/>
      <c r="F111" s="3"/>
      <c r="G111" s="3"/>
      <c r="H111" s="3"/>
    </row>
    <row r="112" spans="3:28">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sheetData>
  <autoFilter ref="A6:AB6" xr:uid="{F39F4C48-AAD3-4F88-961C-8C25B6F18575}"/>
  <mergeCells count="4">
    <mergeCell ref="A4:B4"/>
    <mergeCell ref="A3:E3"/>
    <mergeCell ref="C4:D4"/>
    <mergeCell ref="F3:F6"/>
  </mergeCells>
  <phoneticPr fontId="12"/>
  <pageMargins left="0.70866141732283472" right="0.70866141732283472" top="0.74803149606299213" bottom="0.74803149606299213" header="0.31496062992125984" footer="0.31496062992125984"/>
  <pageSetup paperSize="8" scale="83" pageOrder="overThenDown"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Q207"/>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37" width="8.36328125" style="3" customWidth="1"/>
    <col min="38" max="43" width="5.36328125" style="3" customWidth="1"/>
    <col min="44" max="44" width="2.1796875" style="3" customWidth="1"/>
    <col min="45" max="244" width="8.7265625" style="3"/>
    <col min="245" max="246" width="4.36328125" style="3" customWidth="1"/>
    <col min="247" max="247" width="8" style="3" customWidth="1"/>
    <col min="248" max="248" width="9.6328125" style="3" customWidth="1"/>
    <col min="249" max="249" width="20.6328125" style="3" customWidth="1"/>
    <col min="250" max="250" width="6.453125" style="3" customWidth="1"/>
    <col min="251" max="254" width="7.6328125" style="3" bestFit="1" customWidth="1"/>
    <col min="255" max="255" width="9.90625" style="3" bestFit="1" customWidth="1"/>
    <col min="256" max="256" width="7.6328125" style="3" bestFit="1" customWidth="1"/>
    <col min="257" max="258" width="9.90625" style="3" bestFit="1" customWidth="1"/>
    <col min="259" max="264" width="4.36328125" style="3" customWidth="1"/>
    <col min="265" max="265" width="20.6328125" style="3" customWidth="1"/>
    <col min="266" max="500" width="8.7265625" style="3"/>
    <col min="501" max="502" width="4.36328125" style="3" customWidth="1"/>
    <col min="503" max="503" width="8" style="3" customWidth="1"/>
    <col min="504" max="504" width="9.6328125" style="3" customWidth="1"/>
    <col min="505" max="505" width="20.6328125" style="3" customWidth="1"/>
    <col min="506" max="506" width="6.453125" style="3" customWidth="1"/>
    <col min="507" max="510" width="7.6328125" style="3" bestFit="1" customWidth="1"/>
    <col min="511" max="511" width="9.90625" style="3" bestFit="1" customWidth="1"/>
    <col min="512" max="512" width="7.6328125" style="3" bestFit="1" customWidth="1"/>
    <col min="513" max="514" width="9.90625" style="3" bestFit="1" customWidth="1"/>
    <col min="515" max="520" width="4.36328125" style="3" customWidth="1"/>
    <col min="521" max="521" width="20.6328125" style="3" customWidth="1"/>
    <col min="522" max="756" width="8.7265625" style="3"/>
    <col min="757" max="758" width="4.36328125" style="3" customWidth="1"/>
    <col min="759" max="759" width="8" style="3" customWidth="1"/>
    <col min="760" max="760" width="9.6328125" style="3" customWidth="1"/>
    <col min="761" max="761" width="20.6328125" style="3" customWidth="1"/>
    <col min="762" max="762" width="6.453125" style="3" customWidth="1"/>
    <col min="763" max="766" width="7.6328125" style="3" bestFit="1" customWidth="1"/>
    <col min="767" max="767" width="9.90625" style="3" bestFit="1" customWidth="1"/>
    <col min="768" max="768" width="7.6328125" style="3" bestFit="1" customWidth="1"/>
    <col min="769" max="770" width="9.90625" style="3" bestFit="1" customWidth="1"/>
    <col min="771" max="776" width="4.36328125" style="3" customWidth="1"/>
    <col min="777" max="777" width="20.6328125" style="3" customWidth="1"/>
    <col min="778" max="1012" width="8.7265625" style="3"/>
    <col min="1013" max="1014" width="4.36328125" style="3" customWidth="1"/>
    <col min="1015" max="1015" width="8" style="3" customWidth="1"/>
    <col min="1016" max="1016" width="9.6328125" style="3" customWidth="1"/>
    <col min="1017" max="1017" width="20.6328125" style="3" customWidth="1"/>
    <col min="1018" max="1018" width="6.453125" style="3" customWidth="1"/>
    <col min="1019" max="1022" width="7.6328125" style="3" bestFit="1" customWidth="1"/>
    <col min="1023" max="1023" width="9.90625" style="3" bestFit="1" customWidth="1"/>
    <col min="1024" max="1024" width="7.6328125" style="3" bestFit="1" customWidth="1"/>
    <col min="1025" max="1026" width="9.90625" style="3" bestFit="1" customWidth="1"/>
    <col min="1027" max="1032" width="4.36328125" style="3" customWidth="1"/>
    <col min="1033" max="1033" width="20.6328125" style="3" customWidth="1"/>
    <col min="1034" max="1268" width="8.7265625" style="3"/>
    <col min="1269" max="1270" width="4.36328125" style="3" customWidth="1"/>
    <col min="1271" max="1271" width="8" style="3" customWidth="1"/>
    <col min="1272" max="1272" width="9.6328125" style="3" customWidth="1"/>
    <col min="1273" max="1273" width="20.6328125" style="3" customWidth="1"/>
    <col min="1274" max="1274" width="6.453125" style="3" customWidth="1"/>
    <col min="1275" max="1278" width="7.6328125" style="3" bestFit="1" customWidth="1"/>
    <col min="1279" max="1279" width="9.90625" style="3" bestFit="1" customWidth="1"/>
    <col min="1280" max="1280" width="7.6328125" style="3" bestFit="1" customWidth="1"/>
    <col min="1281" max="1282" width="9.90625" style="3" bestFit="1" customWidth="1"/>
    <col min="1283" max="1288" width="4.36328125" style="3" customWidth="1"/>
    <col min="1289" max="1289" width="20.6328125" style="3" customWidth="1"/>
    <col min="1290" max="1524" width="8.7265625" style="3"/>
    <col min="1525" max="1526" width="4.36328125" style="3" customWidth="1"/>
    <col min="1527" max="1527" width="8" style="3" customWidth="1"/>
    <col min="1528" max="1528" width="9.6328125" style="3" customWidth="1"/>
    <col min="1529" max="1529" width="20.6328125" style="3" customWidth="1"/>
    <col min="1530" max="1530" width="6.453125" style="3" customWidth="1"/>
    <col min="1531" max="1534" width="7.6328125" style="3" bestFit="1" customWidth="1"/>
    <col min="1535" max="1535" width="9.90625" style="3" bestFit="1" customWidth="1"/>
    <col min="1536" max="1536" width="7.6328125" style="3" bestFit="1" customWidth="1"/>
    <col min="1537" max="1538" width="9.90625" style="3" bestFit="1" customWidth="1"/>
    <col min="1539" max="1544" width="4.36328125" style="3" customWidth="1"/>
    <col min="1545" max="1545" width="20.6328125" style="3" customWidth="1"/>
    <col min="1546" max="1780" width="8.7265625" style="3"/>
    <col min="1781" max="1782" width="4.36328125" style="3" customWidth="1"/>
    <col min="1783" max="1783" width="8" style="3" customWidth="1"/>
    <col min="1784" max="1784" width="9.6328125" style="3" customWidth="1"/>
    <col min="1785" max="1785" width="20.6328125" style="3" customWidth="1"/>
    <col min="1786" max="1786" width="6.453125" style="3" customWidth="1"/>
    <col min="1787" max="1790" width="7.6328125" style="3" bestFit="1" customWidth="1"/>
    <col min="1791" max="1791" width="9.90625" style="3" bestFit="1" customWidth="1"/>
    <col min="1792" max="1792" width="7.6328125" style="3" bestFit="1" customWidth="1"/>
    <col min="1793" max="1794" width="9.90625" style="3" bestFit="1" customWidth="1"/>
    <col min="1795" max="1800" width="4.36328125" style="3" customWidth="1"/>
    <col min="1801" max="1801" width="20.6328125" style="3" customWidth="1"/>
    <col min="1802" max="2036" width="8.7265625" style="3"/>
    <col min="2037" max="2038" width="4.36328125" style="3" customWidth="1"/>
    <col min="2039" max="2039" width="8" style="3" customWidth="1"/>
    <col min="2040" max="2040" width="9.6328125" style="3" customWidth="1"/>
    <col min="2041" max="2041" width="20.6328125" style="3" customWidth="1"/>
    <col min="2042" max="2042" width="6.453125" style="3" customWidth="1"/>
    <col min="2043" max="2046" width="7.6328125" style="3" bestFit="1" customWidth="1"/>
    <col min="2047" max="2047" width="9.90625" style="3" bestFit="1" customWidth="1"/>
    <col min="2048" max="2048" width="7.6328125" style="3" bestFit="1" customWidth="1"/>
    <col min="2049" max="2050" width="9.90625" style="3" bestFit="1" customWidth="1"/>
    <col min="2051" max="2056" width="4.36328125" style="3" customWidth="1"/>
    <col min="2057" max="2057" width="20.6328125" style="3" customWidth="1"/>
    <col min="2058" max="2292" width="8.7265625" style="3"/>
    <col min="2293" max="2294" width="4.36328125" style="3" customWidth="1"/>
    <col min="2295" max="2295" width="8" style="3" customWidth="1"/>
    <col min="2296" max="2296" width="9.6328125" style="3" customWidth="1"/>
    <col min="2297" max="2297" width="20.6328125" style="3" customWidth="1"/>
    <col min="2298" max="2298" width="6.453125" style="3" customWidth="1"/>
    <col min="2299" max="2302" width="7.6328125" style="3" bestFit="1" customWidth="1"/>
    <col min="2303" max="2303" width="9.90625" style="3" bestFit="1" customWidth="1"/>
    <col min="2304" max="2304" width="7.6328125" style="3" bestFit="1" customWidth="1"/>
    <col min="2305" max="2306" width="9.90625" style="3" bestFit="1" customWidth="1"/>
    <col min="2307" max="2312" width="4.36328125" style="3" customWidth="1"/>
    <col min="2313" max="2313" width="20.6328125" style="3" customWidth="1"/>
    <col min="2314" max="2548" width="8.7265625" style="3"/>
    <col min="2549" max="2550" width="4.36328125" style="3" customWidth="1"/>
    <col min="2551" max="2551" width="8" style="3" customWidth="1"/>
    <col min="2552" max="2552" width="9.6328125" style="3" customWidth="1"/>
    <col min="2553" max="2553" width="20.6328125" style="3" customWidth="1"/>
    <col min="2554" max="2554" width="6.453125" style="3" customWidth="1"/>
    <col min="2555" max="2558" width="7.6328125" style="3" bestFit="1" customWidth="1"/>
    <col min="2559" max="2559" width="9.90625" style="3" bestFit="1" customWidth="1"/>
    <col min="2560" max="2560" width="7.6328125" style="3" bestFit="1" customWidth="1"/>
    <col min="2561" max="2562" width="9.90625" style="3" bestFit="1" customWidth="1"/>
    <col min="2563" max="2568" width="4.36328125" style="3" customWidth="1"/>
    <col min="2569" max="2569" width="20.6328125" style="3" customWidth="1"/>
    <col min="2570" max="2804" width="8.7265625" style="3"/>
    <col min="2805" max="2806" width="4.36328125" style="3" customWidth="1"/>
    <col min="2807" max="2807" width="8" style="3" customWidth="1"/>
    <col min="2808" max="2808" width="9.6328125" style="3" customWidth="1"/>
    <col min="2809" max="2809" width="20.6328125" style="3" customWidth="1"/>
    <col min="2810" max="2810" width="6.453125" style="3" customWidth="1"/>
    <col min="2811" max="2814" width="7.6328125" style="3" bestFit="1" customWidth="1"/>
    <col min="2815" max="2815" width="9.90625" style="3" bestFit="1" customWidth="1"/>
    <col min="2816" max="2816" width="7.6328125" style="3" bestFit="1" customWidth="1"/>
    <col min="2817" max="2818" width="9.90625" style="3" bestFit="1" customWidth="1"/>
    <col min="2819" max="2824" width="4.36328125" style="3" customWidth="1"/>
    <col min="2825" max="2825" width="20.6328125" style="3" customWidth="1"/>
    <col min="2826" max="3060" width="8.7265625" style="3"/>
    <col min="3061" max="3062" width="4.36328125" style="3" customWidth="1"/>
    <col min="3063" max="3063" width="8" style="3" customWidth="1"/>
    <col min="3064" max="3064" width="9.6328125" style="3" customWidth="1"/>
    <col min="3065" max="3065" width="20.6328125" style="3" customWidth="1"/>
    <col min="3066" max="3066" width="6.453125" style="3" customWidth="1"/>
    <col min="3067" max="3070" width="7.6328125" style="3" bestFit="1" customWidth="1"/>
    <col min="3071" max="3071" width="9.90625" style="3" bestFit="1" customWidth="1"/>
    <col min="3072" max="3072" width="7.6328125" style="3" bestFit="1" customWidth="1"/>
    <col min="3073" max="3074" width="9.90625" style="3" bestFit="1" customWidth="1"/>
    <col min="3075" max="3080" width="4.36328125" style="3" customWidth="1"/>
    <col min="3081" max="3081" width="20.6328125" style="3" customWidth="1"/>
    <col min="3082" max="3316" width="8.7265625" style="3"/>
    <col min="3317" max="3318" width="4.36328125" style="3" customWidth="1"/>
    <col min="3319" max="3319" width="8" style="3" customWidth="1"/>
    <col min="3320" max="3320" width="9.6328125" style="3" customWidth="1"/>
    <col min="3321" max="3321" width="20.6328125" style="3" customWidth="1"/>
    <col min="3322" max="3322" width="6.453125" style="3" customWidth="1"/>
    <col min="3323" max="3326" width="7.6328125" style="3" bestFit="1" customWidth="1"/>
    <col min="3327" max="3327" width="9.90625" style="3" bestFit="1" customWidth="1"/>
    <col min="3328" max="3328" width="7.6328125" style="3" bestFit="1" customWidth="1"/>
    <col min="3329" max="3330" width="9.90625" style="3" bestFit="1" customWidth="1"/>
    <col min="3331" max="3336" width="4.36328125" style="3" customWidth="1"/>
    <col min="3337" max="3337" width="20.6328125" style="3" customWidth="1"/>
    <col min="3338" max="3572" width="8.7265625" style="3"/>
    <col min="3573" max="3574" width="4.36328125" style="3" customWidth="1"/>
    <col min="3575" max="3575" width="8" style="3" customWidth="1"/>
    <col min="3576" max="3576" width="9.6328125" style="3" customWidth="1"/>
    <col min="3577" max="3577" width="20.6328125" style="3" customWidth="1"/>
    <col min="3578" max="3578" width="6.453125" style="3" customWidth="1"/>
    <col min="3579" max="3582" width="7.6328125" style="3" bestFit="1" customWidth="1"/>
    <col min="3583" max="3583" width="9.90625" style="3" bestFit="1" customWidth="1"/>
    <col min="3584" max="3584" width="7.6328125" style="3" bestFit="1" customWidth="1"/>
    <col min="3585" max="3586" width="9.90625" style="3" bestFit="1" customWidth="1"/>
    <col min="3587" max="3592" width="4.36328125" style="3" customWidth="1"/>
    <col min="3593" max="3593" width="20.6328125" style="3" customWidth="1"/>
    <col min="3594" max="3828" width="8.7265625" style="3"/>
    <col min="3829" max="3830" width="4.36328125" style="3" customWidth="1"/>
    <col min="3831" max="3831" width="8" style="3" customWidth="1"/>
    <col min="3832" max="3832" width="9.6328125" style="3" customWidth="1"/>
    <col min="3833" max="3833" width="20.6328125" style="3" customWidth="1"/>
    <col min="3834" max="3834" width="6.453125" style="3" customWidth="1"/>
    <col min="3835" max="3838" width="7.6328125" style="3" bestFit="1" customWidth="1"/>
    <col min="3839" max="3839" width="9.90625" style="3" bestFit="1" customWidth="1"/>
    <col min="3840" max="3840" width="7.6328125" style="3" bestFit="1" customWidth="1"/>
    <col min="3841" max="3842" width="9.90625" style="3" bestFit="1" customWidth="1"/>
    <col min="3843" max="3848" width="4.36328125" style="3" customWidth="1"/>
    <col min="3849" max="3849" width="20.6328125" style="3" customWidth="1"/>
    <col min="3850" max="4084" width="8.7265625" style="3"/>
    <col min="4085" max="4086" width="4.36328125" style="3" customWidth="1"/>
    <col min="4087" max="4087" width="8" style="3" customWidth="1"/>
    <col min="4088" max="4088" width="9.6328125" style="3" customWidth="1"/>
    <col min="4089" max="4089" width="20.6328125" style="3" customWidth="1"/>
    <col min="4090" max="4090" width="6.453125" style="3" customWidth="1"/>
    <col min="4091" max="4094" width="7.6328125" style="3" bestFit="1" customWidth="1"/>
    <col min="4095" max="4095" width="9.90625" style="3" bestFit="1" customWidth="1"/>
    <col min="4096" max="4096" width="7.6328125" style="3" bestFit="1" customWidth="1"/>
    <col min="4097" max="4098" width="9.90625" style="3" bestFit="1" customWidth="1"/>
    <col min="4099" max="4104" width="4.36328125" style="3" customWidth="1"/>
    <col min="4105" max="4105" width="20.6328125" style="3" customWidth="1"/>
    <col min="4106" max="4340" width="8.7265625" style="3"/>
    <col min="4341" max="4342" width="4.36328125" style="3" customWidth="1"/>
    <col min="4343" max="4343" width="8" style="3" customWidth="1"/>
    <col min="4344" max="4344" width="9.6328125" style="3" customWidth="1"/>
    <col min="4345" max="4345" width="20.6328125" style="3" customWidth="1"/>
    <col min="4346" max="4346" width="6.453125" style="3" customWidth="1"/>
    <col min="4347" max="4350" width="7.6328125" style="3" bestFit="1" customWidth="1"/>
    <col min="4351" max="4351" width="9.90625" style="3" bestFit="1" customWidth="1"/>
    <col min="4352" max="4352" width="7.6328125" style="3" bestFit="1" customWidth="1"/>
    <col min="4353" max="4354" width="9.90625" style="3" bestFit="1" customWidth="1"/>
    <col min="4355" max="4360" width="4.36328125" style="3" customWidth="1"/>
    <col min="4361" max="4361" width="20.6328125" style="3" customWidth="1"/>
    <col min="4362" max="4596" width="8.7265625" style="3"/>
    <col min="4597" max="4598" width="4.36328125" style="3" customWidth="1"/>
    <col min="4599" max="4599" width="8" style="3" customWidth="1"/>
    <col min="4600" max="4600" width="9.6328125" style="3" customWidth="1"/>
    <col min="4601" max="4601" width="20.6328125" style="3" customWidth="1"/>
    <col min="4602" max="4602" width="6.453125" style="3" customWidth="1"/>
    <col min="4603" max="4606" width="7.6328125" style="3" bestFit="1" customWidth="1"/>
    <col min="4607" max="4607" width="9.90625" style="3" bestFit="1" customWidth="1"/>
    <col min="4608" max="4608" width="7.6328125" style="3" bestFit="1" customWidth="1"/>
    <col min="4609" max="4610" width="9.90625" style="3" bestFit="1" customWidth="1"/>
    <col min="4611" max="4616" width="4.36328125" style="3" customWidth="1"/>
    <col min="4617" max="4617" width="20.6328125" style="3" customWidth="1"/>
    <col min="4618" max="4852" width="8.7265625" style="3"/>
    <col min="4853" max="4854" width="4.36328125" style="3" customWidth="1"/>
    <col min="4855" max="4855" width="8" style="3" customWidth="1"/>
    <col min="4856" max="4856" width="9.6328125" style="3" customWidth="1"/>
    <col min="4857" max="4857" width="20.6328125" style="3" customWidth="1"/>
    <col min="4858" max="4858" width="6.453125" style="3" customWidth="1"/>
    <col min="4859" max="4862" width="7.6328125" style="3" bestFit="1" customWidth="1"/>
    <col min="4863" max="4863" width="9.90625" style="3" bestFit="1" customWidth="1"/>
    <col min="4864" max="4864" width="7.6328125" style="3" bestFit="1" customWidth="1"/>
    <col min="4865" max="4866" width="9.90625" style="3" bestFit="1" customWidth="1"/>
    <col min="4867" max="4872" width="4.36328125" style="3" customWidth="1"/>
    <col min="4873" max="4873" width="20.6328125" style="3" customWidth="1"/>
    <col min="4874" max="5108" width="8.7265625" style="3"/>
    <col min="5109" max="5110" width="4.36328125" style="3" customWidth="1"/>
    <col min="5111" max="5111" width="8" style="3" customWidth="1"/>
    <col min="5112" max="5112" width="9.6328125" style="3" customWidth="1"/>
    <col min="5113" max="5113" width="20.6328125" style="3" customWidth="1"/>
    <col min="5114" max="5114" width="6.453125" style="3" customWidth="1"/>
    <col min="5115" max="5118" width="7.6328125" style="3" bestFit="1" customWidth="1"/>
    <col min="5119" max="5119" width="9.90625" style="3" bestFit="1" customWidth="1"/>
    <col min="5120" max="5120" width="7.6328125" style="3" bestFit="1" customWidth="1"/>
    <col min="5121" max="5122" width="9.90625" style="3" bestFit="1" customWidth="1"/>
    <col min="5123" max="5128" width="4.36328125" style="3" customWidth="1"/>
    <col min="5129" max="5129" width="20.6328125" style="3" customWidth="1"/>
    <col min="5130" max="5364" width="8.7265625" style="3"/>
    <col min="5365" max="5366" width="4.36328125" style="3" customWidth="1"/>
    <col min="5367" max="5367" width="8" style="3" customWidth="1"/>
    <col min="5368" max="5368" width="9.6328125" style="3" customWidth="1"/>
    <col min="5369" max="5369" width="20.6328125" style="3" customWidth="1"/>
    <col min="5370" max="5370" width="6.453125" style="3" customWidth="1"/>
    <col min="5371" max="5374" width="7.6328125" style="3" bestFit="1" customWidth="1"/>
    <col min="5375" max="5375" width="9.90625" style="3" bestFit="1" customWidth="1"/>
    <col min="5376" max="5376" width="7.6328125" style="3" bestFit="1" customWidth="1"/>
    <col min="5377" max="5378" width="9.90625" style="3" bestFit="1" customWidth="1"/>
    <col min="5379" max="5384" width="4.36328125" style="3" customWidth="1"/>
    <col min="5385" max="5385" width="20.6328125" style="3" customWidth="1"/>
    <col min="5386" max="5620" width="8.7265625" style="3"/>
    <col min="5621" max="5622" width="4.36328125" style="3" customWidth="1"/>
    <col min="5623" max="5623" width="8" style="3" customWidth="1"/>
    <col min="5624" max="5624" width="9.6328125" style="3" customWidth="1"/>
    <col min="5625" max="5625" width="20.6328125" style="3" customWidth="1"/>
    <col min="5626" max="5626" width="6.453125" style="3" customWidth="1"/>
    <col min="5627" max="5630" width="7.6328125" style="3" bestFit="1" customWidth="1"/>
    <col min="5631" max="5631" width="9.90625" style="3" bestFit="1" customWidth="1"/>
    <col min="5632" max="5632" width="7.6328125" style="3" bestFit="1" customWidth="1"/>
    <col min="5633" max="5634" width="9.90625" style="3" bestFit="1" customWidth="1"/>
    <col min="5635" max="5640" width="4.36328125" style="3" customWidth="1"/>
    <col min="5641" max="5641" width="20.6328125" style="3" customWidth="1"/>
    <col min="5642" max="5876" width="8.7265625" style="3"/>
    <col min="5877" max="5878" width="4.36328125" style="3" customWidth="1"/>
    <col min="5879" max="5879" width="8" style="3" customWidth="1"/>
    <col min="5880" max="5880" width="9.6328125" style="3" customWidth="1"/>
    <col min="5881" max="5881" width="20.6328125" style="3" customWidth="1"/>
    <col min="5882" max="5882" width="6.453125" style="3" customWidth="1"/>
    <col min="5883" max="5886" width="7.6328125" style="3" bestFit="1" customWidth="1"/>
    <col min="5887" max="5887" width="9.90625" style="3" bestFit="1" customWidth="1"/>
    <col min="5888" max="5888" width="7.6328125" style="3" bestFit="1" customWidth="1"/>
    <col min="5889" max="5890" width="9.90625" style="3" bestFit="1" customWidth="1"/>
    <col min="5891" max="5896" width="4.36328125" style="3" customWidth="1"/>
    <col min="5897" max="5897" width="20.6328125" style="3" customWidth="1"/>
    <col min="5898" max="6132" width="8.7265625" style="3"/>
    <col min="6133" max="6134" width="4.36328125" style="3" customWidth="1"/>
    <col min="6135" max="6135" width="8" style="3" customWidth="1"/>
    <col min="6136" max="6136" width="9.6328125" style="3" customWidth="1"/>
    <col min="6137" max="6137" width="20.6328125" style="3" customWidth="1"/>
    <col min="6138" max="6138" width="6.453125" style="3" customWidth="1"/>
    <col min="6139" max="6142" width="7.6328125" style="3" bestFit="1" customWidth="1"/>
    <col min="6143" max="6143" width="9.90625" style="3" bestFit="1" customWidth="1"/>
    <col min="6144" max="6144" width="7.6328125" style="3" bestFit="1" customWidth="1"/>
    <col min="6145" max="6146" width="9.90625" style="3" bestFit="1" customWidth="1"/>
    <col min="6147" max="6152" width="4.36328125" style="3" customWidth="1"/>
    <col min="6153" max="6153" width="20.6328125" style="3" customWidth="1"/>
    <col min="6154" max="6388" width="8.7265625" style="3"/>
    <col min="6389" max="6390" width="4.36328125" style="3" customWidth="1"/>
    <col min="6391" max="6391" width="8" style="3" customWidth="1"/>
    <col min="6392" max="6392" width="9.6328125" style="3" customWidth="1"/>
    <col min="6393" max="6393" width="20.6328125" style="3" customWidth="1"/>
    <col min="6394" max="6394" width="6.453125" style="3" customWidth="1"/>
    <col min="6395" max="6398" width="7.6328125" style="3" bestFit="1" customWidth="1"/>
    <col min="6399" max="6399" width="9.90625" style="3" bestFit="1" customWidth="1"/>
    <col min="6400" max="6400" width="7.6328125" style="3" bestFit="1" customWidth="1"/>
    <col min="6401" max="6402" width="9.90625" style="3" bestFit="1" customWidth="1"/>
    <col min="6403" max="6408" width="4.36328125" style="3" customWidth="1"/>
    <col min="6409" max="6409" width="20.6328125" style="3" customWidth="1"/>
    <col min="6410" max="6644" width="8.7265625" style="3"/>
    <col min="6645" max="6646" width="4.36328125" style="3" customWidth="1"/>
    <col min="6647" max="6647" width="8" style="3" customWidth="1"/>
    <col min="6648" max="6648" width="9.6328125" style="3" customWidth="1"/>
    <col min="6649" max="6649" width="20.6328125" style="3" customWidth="1"/>
    <col min="6650" max="6650" width="6.453125" style="3" customWidth="1"/>
    <col min="6651" max="6654" width="7.6328125" style="3" bestFit="1" customWidth="1"/>
    <col min="6655" max="6655" width="9.90625" style="3" bestFit="1" customWidth="1"/>
    <col min="6656" max="6656" width="7.6328125" style="3" bestFit="1" customWidth="1"/>
    <col min="6657" max="6658" width="9.90625" style="3" bestFit="1" customWidth="1"/>
    <col min="6659" max="6664" width="4.36328125" style="3" customWidth="1"/>
    <col min="6665" max="6665" width="20.6328125" style="3" customWidth="1"/>
    <col min="6666" max="6900" width="8.7265625" style="3"/>
    <col min="6901" max="6902" width="4.36328125" style="3" customWidth="1"/>
    <col min="6903" max="6903" width="8" style="3" customWidth="1"/>
    <col min="6904" max="6904" width="9.6328125" style="3" customWidth="1"/>
    <col min="6905" max="6905" width="20.6328125" style="3" customWidth="1"/>
    <col min="6906" max="6906" width="6.453125" style="3" customWidth="1"/>
    <col min="6907" max="6910" width="7.6328125" style="3" bestFit="1" customWidth="1"/>
    <col min="6911" max="6911" width="9.90625" style="3" bestFit="1" customWidth="1"/>
    <col min="6912" max="6912" width="7.6328125" style="3" bestFit="1" customWidth="1"/>
    <col min="6913" max="6914" width="9.90625" style="3" bestFit="1" customWidth="1"/>
    <col min="6915" max="6920" width="4.36328125" style="3" customWidth="1"/>
    <col min="6921" max="6921" width="20.6328125" style="3" customWidth="1"/>
    <col min="6922" max="7156" width="8.7265625" style="3"/>
    <col min="7157" max="7158" width="4.36328125" style="3" customWidth="1"/>
    <col min="7159" max="7159" width="8" style="3" customWidth="1"/>
    <col min="7160" max="7160" width="9.6328125" style="3" customWidth="1"/>
    <col min="7161" max="7161" width="20.6328125" style="3" customWidth="1"/>
    <col min="7162" max="7162" width="6.453125" style="3" customWidth="1"/>
    <col min="7163" max="7166" width="7.6328125" style="3" bestFit="1" customWidth="1"/>
    <col min="7167" max="7167" width="9.90625" style="3" bestFit="1" customWidth="1"/>
    <col min="7168" max="7168" width="7.6328125" style="3" bestFit="1" customWidth="1"/>
    <col min="7169" max="7170" width="9.90625" style="3" bestFit="1" customWidth="1"/>
    <col min="7171" max="7176" width="4.36328125" style="3" customWidth="1"/>
    <col min="7177" max="7177" width="20.6328125" style="3" customWidth="1"/>
    <col min="7178" max="7412" width="8.7265625" style="3"/>
    <col min="7413" max="7414" width="4.36328125" style="3" customWidth="1"/>
    <col min="7415" max="7415" width="8" style="3" customWidth="1"/>
    <col min="7416" max="7416" width="9.6328125" style="3" customWidth="1"/>
    <col min="7417" max="7417" width="20.6328125" style="3" customWidth="1"/>
    <col min="7418" max="7418" width="6.453125" style="3" customWidth="1"/>
    <col min="7419" max="7422" width="7.6328125" style="3" bestFit="1" customWidth="1"/>
    <col min="7423" max="7423" width="9.90625" style="3" bestFit="1" customWidth="1"/>
    <col min="7424" max="7424" width="7.6328125" style="3" bestFit="1" customWidth="1"/>
    <col min="7425" max="7426" width="9.90625" style="3" bestFit="1" customWidth="1"/>
    <col min="7427" max="7432" width="4.36328125" style="3" customWidth="1"/>
    <col min="7433" max="7433" width="20.6328125" style="3" customWidth="1"/>
    <col min="7434" max="7668" width="8.7265625" style="3"/>
    <col min="7669" max="7670" width="4.36328125" style="3" customWidth="1"/>
    <col min="7671" max="7671" width="8" style="3" customWidth="1"/>
    <col min="7672" max="7672" width="9.6328125" style="3" customWidth="1"/>
    <col min="7673" max="7673" width="20.6328125" style="3" customWidth="1"/>
    <col min="7674" max="7674" width="6.453125" style="3" customWidth="1"/>
    <col min="7675" max="7678" width="7.6328125" style="3" bestFit="1" customWidth="1"/>
    <col min="7679" max="7679" width="9.90625" style="3" bestFit="1" customWidth="1"/>
    <col min="7680" max="7680" width="7.6328125" style="3" bestFit="1" customWidth="1"/>
    <col min="7681" max="7682" width="9.90625" style="3" bestFit="1" customWidth="1"/>
    <col min="7683" max="7688" width="4.36328125" style="3" customWidth="1"/>
    <col min="7689" max="7689" width="20.6328125" style="3" customWidth="1"/>
    <col min="7690" max="7924" width="8.7265625" style="3"/>
    <col min="7925" max="7926" width="4.36328125" style="3" customWidth="1"/>
    <col min="7927" max="7927" width="8" style="3" customWidth="1"/>
    <col min="7928" max="7928" width="9.6328125" style="3" customWidth="1"/>
    <col min="7929" max="7929" width="20.6328125" style="3" customWidth="1"/>
    <col min="7930" max="7930" width="6.453125" style="3" customWidth="1"/>
    <col min="7931" max="7934" width="7.6328125" style="3" bestFit="1" customWidth="1"/>
    <col min="7935" max="7935" width="9.90625" style="3" bestFit="1" customWidth="1"/>
    <col min="7936" max="7936" width="7.6328125" style="3" bestFit="1" customWidth="1"/>
    <col min="7937" max="7938" width="9.90625" style="3" bestFit="1" customWidth="1"/>
    <col min="7939" max="7944" width="4.36328125" style="3" customWidth="1"/>
    <col min="7945" max="7945" width="20.6328125" style="3" customWidth="1"/>
    <col min="7946" max="8180" width="8.7265625" style="3"/>
    <col min="8181" max="8182" width="4.36328125" style="3" customWidth="1"/>
    <col min="8183" max="8183" width="8" style="3" customWidth="1"/>
    <col min="8184" max="8184" width="9.6328125" style="3" customWidth="1"/>
    <col min="8185" max="8185" width="20.6328125" style="3" customWidth="1"/>
    <col min="8186" max="8186" width="6.453125" style="3" customWidth="1"/>
    <col min="8187" max="8190" width="7.6328125" style="3" bestFit="1" customWidth="1"/>
    <col min="8191" max="8191" width="9.90625" style="3" bestFit="1" customWidth="1"/>
    <col min="8192" max="8192" width="7.6328125" style="3" bestFit="1" customWidth="1"/>
    <col min="8193" max="8194" width="9.90625" style="3" bestFit="1" customWidth="1"/>
    <col min="8195" max="8200" width="4.36328125" style="3" customWidth="1"/>
    <col min="8201" max="8201" width="20.6328125" style="3" customWidth="1"/>
    <col min="8202" max="8436" width="8.7265625" style="3"/>
    <col min="8437" max="8438" width="4.36328125" style="3" customWidth="1"/>
    <col min="8439" max="8439" width="8" style="3" customWidth="1"/>
    <col min="8440" max="8440" width="9.6328125" style="3" customWidth="1"/>
    <col min="8441" max="8441" width="20.6328125" style="3" customWidth="1"/>
    <col min="8442" max="8442" width="6.453125" style="3" customWidth="1"/>
    <col min="8443" max="8446" width="7.6328125" style="3" bestFit="1" customWidth="1"/>
    <col min="8447" max="8447" width="9.90625" style="3" bestFit="1" customWidth="1"/>
    <col min="8448" max="8448" width="7.6328125" style="3" bestFit="1" customWidth="1"/>
    <col min="8449" max="8450" width="9.90625" style="3" bestFit="1" customWidth="1"/>
    <col min="8451" max="8456" width="4.36328125" style="3" customWidth="1"/>
    <col min="8457" max="8457" width="20.6328125" style="3" customWidth="1"/>
    <col min="8458" max="8692" width="8.7265625" style="3"/>
    <col min="8693" max="8694" width="4.36328125" style="3" customWidth="1"/>
    <col min="8695" max="8695" width="8" style="3" customWidth="1"/>
    <col min="8696" max="8696" width="9.6328125" style="3" customWidth="1"/>
    <col min="8697" max="8697" width="20.6328125" style="3" customWidth="1"/>
    <col min="8698" max="8698" width="6.453125" style="3" customWidth="1"/>
    <col min="8699" max="8702" width="7.6328125" style="3" bestFit="1" customWidth="1"/>
    <col min="8703" max="8703" width="9.90625" style="3" bestFit="1" customWidth="1"/>
    <col min="8704" max="8704" width="7.6328125" style="3" bestFit="1" customWidth="1"/>
    <col min="8705" max="8706" width="9.90625" style="3" bestFit="1" customWidth="1"/>
    <col min="8707" max="8712" width="4.36328125" style="3" customWidth="1"/>
    <col min="8713" max="8713" width="20.6328125" style="3" customWidth="1"/>
    <col min="8714" max="8948" width="8.7265625" style="3"/>
    <col min="8949" max="8950" width="4.36328125" style="3" customWidth="1"/>
    <col min="8951" max="8951" width="8" style="3" customWidth="1"/>
    <col min="8952" max="8952" width="9.6328125" style="3" customWidth="1"/>
    <col min="8953" max="8953" width="20.6328125" style="3" customWidth="1"/>
    <col min="8954" max="8954" width="6.453125" style="3" customWidth="1"/>
    <col min="8955" max="8958" width="7.6328125" style="3" bestFit="1" customWidth="1"/>
    <col min="8959" max="8959" width="9.90625" style="3" bestFit="1" customWidth="1"/>
    <col min="8960" max="8960" width="7.6328125" style="3" bestFit="1" customWidth="1"/>
    <col min="8961" max="8962" width="9.90625" style="3" bestFit="1" customWidth="1"/>
    <col min="8963" max="8968" width="4.36328125" style="3" customWidth="1"/>
    <col min="8969" max="8969" width="20.6328125" style="3" customWidth="1"/>
    <col min="8970" max="9204" width="8.7265625" style="3"/>
    <col min="9205" max="9206" width="4.36328125" style="3" customWidth="1"/>
    <col min="9207" max="9207" width="8" style="3" customWidth="1"/>
    <col min="9208" max="9208" width="9.6328125" style="3" customWidth="1"/>
    <col min="9209" max="9209" width="20.6328125" style="3" customWidth="1"/>
    <col min="9210" max="9210" width="6.453125" style="3" customWidth="1"/>
    <col min="9211" max="9214" width="7.6328125" style="3" bestFit="1" customWidth="1"/>
    <col min="9215" max="9215" width="9.90625" style="3" bestFit="1" customWidth="1"/>
    <col min="9216" max="9216" width="7.6328125" style="3" bestFit="1" customWidth="1"/>
    <col min="9217" max="9218" width="9.90625" style="3" bestFit="1" customWidth="1"/>
    <col min="9219" max="9224" width="4.36328125" style="3" customWidth="1"/>
    <col min="9225" max="9225" width="20.6328125" style="3" customWidth="1"/>
    <col min="9226" max="9460" width="8.7265625" style="3"/>
    <col min="9461" max="9462" width="4.36328125" style="3" customWidth="1"/>
    <col min="9463" max="9463" width="8" style="3" customWidth="1"/>
    <col min="9464" max="9464" width="9.6328125" style="3" customWidth="1"/>
    <col min="9465" max="9465" width="20.6328125" style="3" customWidth="1"/>
    <col min="9466" max="9466" width="6.453125" style="3" customWidth="1"/>
    <col min="9467" max="9470" width="7.6328125" style="3" bestFit="1" customWidth="1"/>
    <col min="9471" max="9471" width="9.90625" style="3" bestFit="1" customWidth="1"/>
    <col min="9472" max="9472" width="7.6328125" style="3" bestFit="1" customWidth="1"/>
    <col min="9473" max="9474" width="9.90625" style="3" bestFit="1" customWidth="1"/>
    <col min="9475" max="9480" width="4.36328125" style="3" customWidth="1"/>
    <col min="9481" max="9481" width="20.6328125" style="3" customWidth="1"/>
    <col min="9482" max="9716" width="8.7265625" style="3"/>
    <col min="9717" max="9718" width="4.36328125" style="3" customWidth="1"/>
    <col min="9719" max="9719" width="8" style="3" customWidth="1"/>
    <col min="9720" max="9720" width="9.6328125" style="3" customWidth="1"/>
    <col min="9721" max="9721" width="20.6328125" style="3" customWidth="1"/>
    <col min="9722" max="9722" width="6.453125" style="3" customWidth="1"/>
    <col min="9723" max="9726" width="7.6328125" style="3" bestFit="1" customWidth="1"/>
    <col min="9727" max="9727" width="9.90625" style="3" bestFit="1" customWidth="1"/>
    <col min="9728" max="9728" width="7.6328125" style="3" bestFit="1" customWidth="1"/>
    <col min="9729" max="9730" width="9.90625" style="3" bestFit="1" customWidth="1"/>
    <col min="9731" max="9736" width="4.36328125" style="3" customWidth="1"/>
    <col min="9737" max="9737" width="20.6328125" style="3" customWidth="1"/>
    <col min="9738" max="9972" width="8.7265625" style="3"/>
    <col min="9973" max="9974" width="4.36328125" style="3" customWidth="1"/>
    <col min="9975" max="9975" width="8" style="3" customWidth="1"/>
    <col min="9976" max="9976" width="9.6328125" style="3" customWidth="1"/>
    <col min="9977" max="9977" width="20.6328125" style="3" customWidth="1"/>
    <col min="9978" max="9978" width="6.453125" style="3" customWidth="1"/>
    <col min="9979" max="9982" width="7.6328125" style="3" bestFit="1" customWidth="1"/>
    <col min="9983" max="9983" width="9.90625" style="3" bestFit="1" customWidth="1"/>
    <col min="9984" max="9984" width="7.6328125" style="3" bestFit="1" customWidth="1"/>
    <col min="9985" max="9986" width="9.90625" style="3" bestFit="1" customWidth="1"/>
    <col min="9987" max="9992" width="4.36328125" style="3" customWidth="1"/>
    <col min="9993" max="9993" width="20.6328125" style="3" customWidth="1"/>
    <col min="9994" max="10228" width="8.7265625" style="3"/>
    <col min="10229" max="10230" width="4.36328125" style="3" customWidth="1"/>
    <col min="10231" max="10231" width="8" style="3" customWidth="1"/>
    <col min="10232" max="10232" width="9.6328125" style="3" customWidth="1"/>
    <col min="10233" max="10233" width="20.6328125" style="3" customWidth="1"/>
    <col min="10234" max="10234" width="6.453125" style="3" customWidth="1"/>
    <col min="10235" max="10238" width="7.6328125" style="3" bestFit="1" customWidth="1"/>
    <col min="10239" max="10239" width="9.90625" style="3" bestFit="1" customWidth="1"/>
    <col min="10240" max="10240" width="7.6328125" style="3" bestFit="1" customWidth="1"/>
    <col min="10241" max="10242" width="9.90625" style="3" bestFit="1" customWidth="1"/>
    <col min="10243" max="10248" width="4.36328125" style="3" customWidth="1"/>
    <col min="10249" max="10249" width="20.6328125" style="3" customWidth="1"/>
    <col min="10250" max="10484" width="8.7265625" style="3"/>
    <col min="10485" max="10486" width="4.36328125" style="3" customWidth="1"/>
    <col min="10487" max="10487" width="8" style="3" customWidth="1"/>
    <col min="10488" max="10488" width="9.6328125" style="3" customWidth="1"/>
    <col min="10489" max="10489" width="20.6328125" style="3" customWidth="1"/>
    <col min="10490" max="10490" width="6.453125" style="3" customWidth="1"/>
    <col min="10491" max="10494" width="7.6328125" style="3" bestFit="1" customWidth="1"/>
    <col min="10495" max="10495" width="9.90625" style="3" bestFit="1" customWidth="1"/>
    <col min="10496" max="10496" width="7.6328125" style="3" bestFit="1" customWidth="1"/>
    <col min="10497" max="10498" width="9.90625" style="3" bestFit="1" customWidth="1"/>
    <col min="10499" max="10504" width="4.36328125" style="3" customWidth="1"/>
    <col min="10505" max="10505" width="20.6328125" style="3" customWidth="1"/>
    <col min="10506" max="10740" width="8.7265625" style="3"/>
    <col min="10741" max="10742" width="4.36328125" style="3" customWidth="1"/>
    <col min="10743" max="10743" width="8" style="3" customWidth="1"/>
    <col min="10744" max="10744" width="9.6328125" style="3" customWidth="1"/>
    <col min="10745" max="10745" width="20.6328125" style="3" customWidth="1"/>
    <col min="10746" max="10746" width="6.453125" style="3" customWidth="1"/>
    <col min="10747" max="10750" width="7.6328125" style="3" bestFit="1" customWidth="1"/>
    <col min="10751" max="10751" width="9.90625" style="3" bestFit="1" customWidth="1"/>
    <col min="10752" max="10752" width="7.6328125" style="3" bestFit="1" customWidth="1"/>
    <col min="10753" max="10754" width="9.90625" style="3" bestFit="1" customWidth="1"/>
    <col min="10755" max="10760" width="4.36328125" style="3" customWidth="1"/>
    <col min="10761" max="10761" width="20.6328125" style="3" customWidth="1"/>
    <col min="10762" max="10996" width="8.7265625" style="3"/>
    <col min="10997" max="10998" width="4.36328125" style="3" customWidth="1"/>
    <col min="10999" max="10999" width="8" style="3" customWidth="1"/>
    <col min="11000" max="11000" width="9.6328125" style="3" customWidth="1"/>
    <col min="11001" max="11001" width="20.6328125" style="3" customWidth="1"/>
    <col min="11002" max="11002" width="6.453125" style="3" customWidth="1"/>
    <col min="11003" max="11006" width="7.6328125" style="3" bestFit="1" customWidth="1"/>
    <col min="11007" max="11007" width="9.90625" style="3" bestFit="1" customWidth="1"/>
    <col min="11008" max="11008" width="7.6328125" style="3" bestFit="1" customWidth="1"/>
    <col min="11009" max="11010" width="9.90625" style="3" bestFit="1" customWidth="1"/>
    <col min="11011" max="11016" width="4.36328125" style="3" customWidth="1"/>
    <col min="11017" max="11017" width="20.6328125" style="3" customWidth="1"/>
    <col min="11018" max="11252" width="8.7265625" style="3"/>
    <col min="11253" max="11254" width="4.36328125" style="3" customWidth="1"/>
    <col min="11255" max="11255" width="8" style="3" customWidth="1"/>
    <col min="11256" max="11256" width="9.6328125" style="3" customWidth="1"/>
    <col min="11257" max="11257" width="20.6328125" style="3" customWidth="1"/>
    <col min="11258" max="11258" width="6.453125" style="3" customWidth="1"/>
    <col min="11259" max="11262" width="7.6328125" style="3" bestFit="1" customWidth="1"/>
    <col min="11263" max="11263" width="9.90625" style="3" bestFit="1" customWidth="1"/>
    <col min="11264" max="11264" width="7.6328125" style="3" bestFit="1" customWidth="1"/>
    <col min="11265" max="11266" width="9.90625" style="3" bestFit="1" customWidth="1"/>
    <col min="11267" max="11272" width="4.36328125" style="3" customWidth="1"/>
    <col min="11273" max="11273" width="20.6328125" style="3" customWidth="1"/>
    <col min="11274" max="11508" width="8.7265625" style="3"/>
    <col min="11509" max="11510" width="4.36328125" style="3" customWidth="1"/>
    <col min="11511" max="11511" width="8" style="3" customWidth="1"/>
    <col min="11512" max="11512" width="9.6328125" style="3" customWidth="1"/>
    <col min="11513" max="11513" width="20.6328125" style="3" customWidth="1"/>
    <col min="11514" max="11514" width="6.453125" style="3" customWidth="1"/>
    <col min="11515" max="11518" width="7.6328125" style="3" bestFit="1" customWidth="1"/>
    <col min="11519" max="11519" width="9.90625" style="3" bestFit="1" customWidth="1"/>
    <col min="11520" max="11520" width="7.6328125" style="3" bestFit="1" customWidth="1"/>
    <col min="11521" max="11522" width="9.90625" style="3" bestFit="1" customWidth="1"/>
    <col min="11523" max="11528" width="4.36328125" style="3" customWidth="1"/>
    <col min="11529" max="11529" width="20.6328125" style="3" customWidth="1"/>
    <col min="11530" max="11764" width="8.7265625" style="3"/>
    <col min="11765" max="11766" width="4.36328125" style="3" customWidth="1"/>
    <col min="11767" max="11767" width="8" style="3" customWidth="1"/>
    <col min="11768" max="11768" width="9.6328125" style="3" customWidth="1"/>
    <col min="11769" max="11769" width="20.6328125" style="3" customWidth="1"/>
    <col min="11770" max="11770" width="6.453125" style="3" customWidth="1"/>
    <col min="11771" max="11774" width="7.6328125" style="3" bestFit="1" customWidth="1"/>
    <col min="11775" max="11775" width="9.90625" style="3" bestFit="1" customWidth="1"/>
    <col min="11776" max="11776" width="7.6328125" style="3" bestFit="1" customWidth="1"/>
    <col min="11777" max="11778" width="9.90625" style="3" bestFit="1" customWidth="1"/>
    <col min="11779" max="11784" width="4.36328125" style="3" customWidth="1"/>
    <col min="11785" max="11785" width="20.6328125" style="3" customWidth="1"/>
    <col min="11786" max="12020" width="8.7265625" style="3"/>
    <col min="12021" max="12022" width="4.36328125" style="3" customWidth="1"/>
    <col min="12023" max="12023" width="8" style="3" customWidth="1"/>
    <col min="12024" max="12024" width="9.6328125" style="3" customWidth="1"/>
    <col min="12025" max="12025" width="20.6328125" style="3" customWidth="1"/>
    <col min="12026" max="12026" width="6.453125" style="3" customWidth="1"/>
    <col min="12027" max="12030" width="7.6328125" style="3" bestFit="1" customWidth="1"/>
    <col min="12031" max="12031" width="9.90625" style="3" bestFit="1" customWidth="1"/>
    <col min="12032" max="12032" width="7.6328125" style="3" bestFit="1" customWidth="1"/>
    <col min="12033" max="12034" width="9.90625" style="3" bestFit="1" customWidth="1"/>
    <col min="12035" max="12040" width="4.36328125" style="3" customWidth="1"/>
    <col min="12041" max="12041" width="20.6328125" style="3" customWidth="1"/>
    <col min="12042" max="12276" width="8.7265625" style="3"/>
    <col min="12277" max="12278" width="4.36328125" style="3" customWidth="1"/>
    <col min="12279" max="12279" width="8" style="3" customWidth="1"/>
    <col min="12280" max="12280" width="9.6328125" style="3" customWidth="1"/>
    <col min="12281" max="12281" width="20.6328125" style="3" customWidth="1"/>
    <col min="12282" max="12282" width="6.453125" style="3" customWidth="1"/>
    <col min="12283" max="12286" width="7.6328125" style="3" bestFit="1" customWidth="1"/>
    <col min="12287" max="12287" width="9.90625" style="3" bestFit="1" customWidth="1"/>
    <col min="12288" max="12288" width="7.6328125" style="3" bestFit="1" customWidth="1"/>
    <col min="12289" max="12290" width="9.90625" style="3" bestFit="1" customWidth="1"/>
    <col min="12291" max="12296" width="4.36328125" style="3" customWidth="1"/>
    <col min="12297" max="12297" width="20.6328125" style="3" customWidth="1"/>
    <col min="12298" max="12532" width="8.7265625" style="3"/>
    <col min="12533" max="12534" width="4.36328125" style="3" customWidth="1"/>
    <col min="12535" max="12535" width="8" style="3" customWidth="1"/>
    <col min="12536" max="12536" width="9.6328125" style="3" customWidth="1"/>
    <col min="12537" max="12537" width="20.6328125" style="3" customWidth="1"/>
    <col min="12538" max="12538" width="6.453125" style="3" customWidth="1"/>
    <col min="12539" max="12542" width="7.6328125" style="3" bestFit="1" customWidth="1"/>
    <col min="12543" max="12543" width="9.90625" style="3" bestFit="1" customWidth="1"/>
    <col min="12544" max="12544" width="7.6328125" style="3" bestFit="1" customWidth="1"/>
    <col min="12545" max="12546" width="9.90625" style="3" bestFit="1" customWidth="1"/>
    <col min="12547" max="12552" width="4.36328125" style="3" customWidth="1"/>
    <col min="12553" max="12553" width="20.6328125" style="3" customWidth="1"/>
    <col min="12554" max="12788" width="8.7265625" style="3"/>
    <col min="12789" max="12790" width="4.36328125" style="3" customWidth="1"/>
    <col min="12791" max="12791" width="8" style="3" customWidth="1"/>
    <col min="12792" max="12792" width="9.6328125" style="3" customWidth="1"/>
    <col min="12793" max="12793" width="20.6328125" style="3" customWidth="1"/>
    <col min="12794" max="12794" width="6.453125" style="3" customWidth="1"/>
    <col min="12795" max="12798" width="7.6328125" style="3" bestFit="1" customWidth="1"/>
    <col min="12799" max="12799" width="9.90625" style="3" bestFit="1" customWidth="1"/>
    <col min="12800" max="12800" width="7.6328125" style="3" bestFit="1" customWidth="1"/>
    <col min="12801" max="12802" width="9.90625" style="3" bestFit="1" customWidth="1"/>
    <col min="12803" max="12808" width="4.36328125" style="3" customWidth="1"/>
    <col min="12809" max="12809" width="20.6328125" style="3" customWidth="1"/>
    <col min="12810" max="13044" width="8.7265625" style="3"/>
    <col min="13045" max="13046" width="4.36328125" style="3" customWidth="1"/>
    <col min="13047" max="13047" width="8" style="3" customWidth="1"/>
    <col min="13048" max="13048" width="9.6328125" style="3" customWidth="1"/>
    <col min="13049" max="13049" width="20.6328125" style="3" customWidth="1"/>
    <col min="13050" max="13050" width="6.453125" style="3" customWidth="1"/>
    <col min="13051" max="13054" width="7.6328125" style="3" bestFit="1" customWidth="1"/>
    <col min="13055" max="13055" width="9.90625" style="3" bestFit="1" customWidth="1"/>
    <col min="13056" max="13056" width="7.6328125" style="3" bestFit="1" customWidth="1"/>
    <col min="13057" max="13058" width="9.90625" style="3" bestFit="1" customWidth="1"/>
    <col min="13059" max="13064" width="4.36328125" style="3" customWidth="1"/>
    <col min="13065" max="13065" width="20.6328125" style="3" customWidth="1"/>
    <col min="13066" max="13300" width="8.7265625" style="3"/>
    <col min="13301" max="13302" width="4.36328125" style="3" customWidth="1"/>
    <col min="13303" max="13303" width="8" style="3" customWidth="1"/>
    <col min="13304" max="13304" width="9.6328125" style="3" customWidth="1"/>
    <col min="13305" max="13305" width="20.6328125" style="3" customWidth="1"/>
    <col min="13306" max="13306" width="6.453125" style="3" customWidth="1"/>
    <col min="13307" max="13310" width="7.6328125" style="3" bestFit="1" customWidth="1"/>
    <col min="13311" max="13311" width="9.90625" style="3" bestFit="1" customWidth="1"/>
    <col min="13312" max="13312" width="7.6328125" style="3" bestFit="1" customWidth="1"/>
    <col min="13313" max="13314" width="9.90625" style="3" bestFit="1" customWidth="1"/>
    <col min="13315" max="13320" width="4.36328125" style="3" customWidth="1"/>
    <col min="13321" max="13321" width="20.6328125" style="3" customWidth="1"/>
    <col min="13322" max="13556" width="8.7265625" style="3"/>
    <col min="13557" max="13558" width="4.36328125" style="3" customWidth="1"/>
    <col min="13559" max="13559" width="8" style="3" customWidth="1"/>
    <col min="13560" max="13560" width="9.6328125" style="3" customWidth="1"/>
    <col min="13561" max="13561" width="20.6328125" style="3" customWidth="1"/>
    <col min="13562" max="13562" width="6.453125" style="3" customWidth="1"/>
    <col min="13563" max="13566" width="7.6328125" style="3" bestFit="1" customWidth="1"/>
    <col min="13567" max="13567" width="9.90625" style="3" bestFit="1" customWidth="1"/>
    <col min="13568" max="13568" width="7.6328125" style="3" bestFit="1" customWidth="1"/>
    <col min="13569" max="13570" width="9.90625" style="3" bestFit="1" customWidth="1"/>
    <col min="13571" max="13576" width="4.36328125" style="3" customWidth="1"/>
    <col min="13577" max="13577" width="20.6328125" style="3" customWidth="1"/>
    <col min="13578" max="13812" width="8.7265625" style="3"/>
    <col min="13813" max="13814" width="4.36328125" style="3" customWidth="1"/>
    <col min="13815" max="13815" width="8" style="3" customWidth="1"/>
    <col min="13816" max="13816" width="9.6328125" style="3" customWidth="1"/>
    <col min="13817" max="13817" width="20.6328125" style="3" customWidth="1"/>
    <col min="13818" max="13818" width="6.453125" style="3" customWidth="1"/>
    <col min="13819" max="13822" width="7.6328125" style="3" bestFit="1" customWidth="1"/>
    <col min="13823" max="13823" width="9.90625" style="3" bestFit="1" customWidth="1"/>
    <col min="13824" max="13824" width="7.6328125" style="3" bestFit="1" customWidth="1"/>
    <col min="13825" max="13826" width="9.90625" style="3" bestFit="1" customWidth="1"/>
    <col min="13827" max="13832" width="4.36328125" style="3" customWidth="1"/>
    <col min="13833" max="13833" width="20.6328125" style="3" customWidth="1"/>
    <col min="13834" max="14068" width="8.7265625" style="3"/>
    <col min="14069" max="14070" width="4.36328125" style="3" customWidth="1"/>
    <col min="14071" max="14071" width="8" style="3" customWidth="1"/>
    <col min="14072" max="14072" width="9.6328125" style="3" customWidth="1"/>
    <col min="14073" max="14073" width="20.6328125" style="3" customWidth="1"/>
    <col min="14074" max="14074" width="6.453125" style="3" customWidth="1"/>
    <col min="14075" max="14078" width="7.6328125" style="3" bestFit="1" customWidth="1"/>
    <col min="14079" max="14079" width="9.90625" style="3" bestFit="1" customWidth="1"/>
    <col min="14080" max="14080" width="7.6328125" style="3" bestFit="1" customWidth="1"/>
    <col min="14081" max="14082" width="9.90625" style="3" bestFit="1" customWidth="1"/>
    <col min="14083" max="14088" width="4.36328125" style="3" customWidth="1"/>
    <col min="14089" max="14089" width="20.6328125" style="3" customWidth="1"/>
    <col min="14090" max="14324" width="8.7265625" style="3"/>
    <col min="14325" max="14326" width="4.36328125" style="3" customWidth="1"/>
    <col min="14327" max="14327" width="8" style="3" customWidth="1"/>
    <col min="14328" max="14328" width="9.6328125" style="3" customWidth="1"/>
    <col min="14329" max="14329" width="20.6328125" style="3" customWidth="1"/>
    <col min="14330" max="14330" width="6.453125" style="3" customWidth="1"/>
    <col min="14331" max="14334" width="7.6328125" style="3" bestFit="1" customWidth="1"/>
    <col min="14335" max="14335" width="9.90625" style="3" bestFit="1" customWidth="1"/>
    <col min="14336" max="14336" width="7.6328125" style="3" bestFit="1" customWidth="1"/>
    <col min="14337" max="14338" width="9.90625" style="3" bestFit="1" customWidth="1"/>
    <col min="14339" max="14344" width="4.36328125" style="3" customWidth="1"/>
    <col min="14345" max="14345" width="20.6328125" style="3" customWidth="1"/>
    <col min="14346" max="14580" width="8.7265625" style="3"/>
    <col min="14581" max="14582" width="4.36328125" style="3" customWidth="1"/>
    <col min="14583" max="14583" width="8" style="3" customWidth="1"/>
    <col min="14584" max="14584" width="9.6328125" style="3" customWidth="1"/>
    <col min="14585" max="14585" width="20.6328125" style="3" customWidth="1"/>
    <col min="14586" max="14586" width="6.453125" style="3" customWidth="1"/>
    <col min="14587" max="14590" width="7.6328125" style="3" bestFit="1" customWidth="1"/>
    <col min="14591" max="14591" width="9.90625" style="3" bestFit="1" customWidth="1"/>
    <col min="14592" max="14592" width="7.6328125" style="3" bestFit="1" customWidth="1"/>
    <col min="14593" max="14594" width="9.90625" style="3" bestFit="1" customWidth="1"/>
    <col min="14595" max="14600" width="4.36328125" style="3" customWidth="1"/>
    <col min="14601" max="14601" width="20.6328125" style="3" customWidth="1"/>
    <col min="14602" max="14836" width="8.7265625" style="3"/>
    <col min="14837" max="14838" width="4.36328125" style="3" customWidth="1"/>
    <col min="14839" max="14839" width="8" style="3" customWidth="1"/>
    <col min="14840" max="14840" width="9.6328125" style="3" customWidth="1"/>
    <col min="14841" max="14841" width="20.6328125" style="3" customWidth="1"/>
    <col min="14842" max="14842" width="6.453125" style="3" customWidth="1"/>
    <col min="14843" max="14846" width="7.6328125" style="3" bestFit="1" customWidth="1"/>
    <col min="14847" max="14847" width="9.90625" style="3" bestFit="1" customWidth="1"/>
    <col min="14848" max="14848" width="7.6328125" style="3" bestFit="1" customWidth="1"/>
    <col min="14849" max="14850" width="9.90625" style="3" bestFit="1" customWidth="1"/>
    <col min="14851" max="14856" width="4.36328125" style="3" customWidth="1"/>
    <col min="14857" max="14857" width="20.6328125" style="3" customWidth="1"/>
    <col min="14858" max="15092" width="8.7265625" style="3"/>
    <col min="15093" max="15094" width="4.36328125" style="3" customWidth="1"/>
    <col min="15095" max="15095" width="8" style="3" customWidth="1"/>
    <col min="15096" max="15096" width="9.6328125" style="3" customWidth="1"/>
    <col min="15097" max="15097" width="20.6328125" style="3" customWidth="1"/>
    <col min="15098" max="15098" width="6.453125" style="3" customWidth="1"/>
    <col min="15099" max="15102" width="7.6328125" style="3" bestFit="1" customWidth="1"/>
    <col min="15103" max="15103" width="9.90625" style="3" bestFit="1" customWidth="1"/>
    <col min="15104" max="15104" width="7.6328125" style="3" bestFit="1" customWidth="1"/>
    <col min="15105" max="15106" width="9.90625" style="3" bestFit="1" customWidth="1"/>
    <col min="15107" max="15112" width="4.36328125" style="3" customWidth="1"/>
    <col min="15113" max="15113" width="20.6328125" style="3" customWidth="1"/>
    <col min="15114" max="15348" width="8.7265625" style="3"/>
    <col min="15349" max="15350" width="4.36328125" style="3" customWidth="1"/>
    <col min="15351" max="15351" width="8" style="3" customWidth="1"/>
    <col min="15352" max="15352" width="9.6328125" style="3" customWidth="1"/>
    <col min="15353" max="15353" width="20.6328125" style="3" customWidth="1"/>
    <col min="15354" max="15354" width="6.453125" style="3" customWidth="1"/>
    <col min="15355" max="15358" width="7.6328125" style="3" bestFit="1" customWidth="1"/>
    <col min="15359" max="15359" width="9.90625" style="3" bestFit="1" customWidth="1"/>
    <col min="15360" max="15360" width="7.6328125" style="3" bestFit="1" customWidth="1"/>
    <col min="15361" max="15362" width="9.90625" style="3" bestFit="1" customWidth="1"/>
    <col min="15363" max="15368" width="4.36328125" style="3" customWidth="1"/>
    <col min="15369" max="15369" width="20.6328125" style="3" customWidth="1"/>
    <col min="15370" max="15604" width="8.7265625" style="3"/>
    <col min="15605" max="15606" width="4.36328125" style="3" customWidth="1"/>
    <col min="15607" max="15607" width="8" style="3" customWidth="1"/>
    <col min="15608" max="15608" width="9.6328125" style="3" customWidth="1"/>
    <col min="15609" max="15609" width="20.6328125" style="3" customWidth="1"/>
    <col min="15610" max="15610" width="6.453125" style="3" customWidth="1"/>
    <col min="15611" max="15614" width="7.6328125" style="3" bestFit="1" customWidth="1"/>
    <col min="15615" max="15615" width="9.90625" style="3" bestFit="1" customWidth="1"/>
    <col min="15616" max="15616" width="7.6328125" style="3" bestFit="1" customWidth="1"/>
    <col min="15617" max="15618" width="9.90625" style="3" bestFit="1" customWidth="1"/>
    <col min="15619" max="15624" width="4.36328125" style="3" customWidth="1"/>
    <col min="15625" max="15625" width="20.6328125" style="3" customWidth="1"/>
    <col min="15626" max="15860" width="8.7265625" style="3"/>
    <col min="15861" max="15862" width="4.36328125" style="3" customWidth="1"/>
    <col min="15863" max="15863" width="8" style="3" customWidth="1"/>
    <col min="15864" max="15864" width="9.6328125" style="3" customWidth="1"/>
    <col min="15865" max="15865" width="20.6328125" style="3" customWidth="1"/>
    <col min="15866" max="15866" width="6.453125" style="3" customWidth="1"/>
    <col min="15867" max="15870" width="7.6328125" style="3" bestFit="1" customWidth="1"/>
    <col min="15871" max="15871" width="9.90625" style="3" bestFit="1" customWidth="1"/>
    <col min="15872" max="15872" width="7.6328125" style="3" bestFit="1" customWidth="1"/>
    <col min="15873" max="15874" width="9.90625" style="3" bestFit="1" customWidth="1"/>
    <col min="15875" max="15880" width="4.36328125" style="3" customWidth="1"/>
    <col min="15881" max="15881" width="20.6328125" style="3" customWidth="1"/>
    <col min="15882" max="16116" width="8.7265625" style="3"/>
    <col min="16117" max="16118" width="4.36328125" style="3" customWidth="1"/>
    <col min="16119" max="16119" width="8" style="3" customWidth="1"/>
    <col min="16120" max="16120" width="9.6328125" style="3" customWidth="1"/>
    <col min="16121" max="16121" width="20.6328125" style="3" customWidth="1"/>
    <col min="16122" max="16122" width="6.453125" style="3" customWidth="1"/>
    <col min="16123" max="16126" width="7.6328125" style="3" bestFit="1" customWidth="1"/>
    <col min="16127" max="16127" width="9.90625" style="3" bestFit="1" customWidth="1"/>
    <col min="16128" max="16128" width="7.6328125" style="3" bestFit="1" customWidth="1"/>
    <col min="16129" max="16130" width="9.90625" style="3" bestFit="1" customWidth="1"/>
    <col min="16131" max="16136" width="4.36328125" style="3" customWidth="1"/>
    <col min="16137" max="16137" width="20.6328125" style="3" customWidth="1"/>
    <col min="16138" max="16384" width="8.7265625" style="3"/>
  </cols>
  <sheetData>
    <row r="1" spans="1:43" s="1" customFormat="1" ht="23.15" customHeight="1">
      <c r="A1" s="209" t="s">
        <v>4989</v>
      </c>
      <c r="B1" s="71"/>
      <c r="C1" s="71"/>
      <c r="D1" s="70"/>
      <c r="E1" s="71"/>
      <c r="F1" s="71"/>
      <c r="G1" s="142"/>
      <c r="H1" s="71"/>
      <c r="I1" s="57"/>
      <c r="J1" s="57"/>
      <c r="K1" s="57"/>
      <c r="L1" s="57"/>
      <c r="M1" s="71"/>
      <c r="N1" s="71"/>
      <c r="O1" s="71"/>
      <c r="P1" s="71"/>
      <c r="Q1" s="71"/>
      <c r="R1" s="71"/>
      <c r="S1" s="71"/>
      <c r="T1" s="71"/>
      <c r="U1" s="71"/>
      <c r="V1" s="71"/>
      <c r="W1" s="71"/>
      <c r="X1" s="71"/>
      <c r="Y1" s="71"/>
      <c r="Z1" s="71"/>
      <c r="AA1" s="71"/>
      <c r="AB1" s="71"/>
      <c r="AC1" s="57"/>
      <c r="AD1" s="57"/>
      <c r="AE1" s="57"/>
      <c r="AF1" s="57"/>
      <c r="AG1" s="57"/>
      <c r="AH1" s="71"/>
      <c r="AI1" s="71"/>
      <c r="AJ1" s="71"/>
      <c r="AK1" s="71"/>
      <c r="AL1" s="71"/>
      <c r="AM1" s="71"/>
      <c r="AN1" s="71"/>
      <c r="AO1" s="71"/>
      <c r="AP1" s="71"/>
      <c r="AQ1" s="71"/>
    </row>
    <row r="2" spans="1:43" s="12" customFormat="1" ht="5" customHeight="1" thickBot="1">
      <c r="C2" s="4"/>
      <c r="D2" s="5"/>
      <c r="E2" s="5"/>
      <c r="F2" s="5"/>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row>
    <row r="3" spans="1:43"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1"/>
      <c r="AL3" s="139" t="s">
        <v>837</v>
      </c>
      <c r="AM3" s="140"/>
      <c r="AN3" s="140"/>
      <c r="AO3" s="140"/>
      <c r="AP3" s="140"/>
      <c r="AQ3" s="141"/>
    </row>
    <row r="4" spans="1:43"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145" t="s">
        <v>838</v>
      </c>
      <c r="AM4" s="146"/>
      <c r="AN4" s="146"/>
      <c r="AO4" s="146"/>
      <c r="AP4" s="146"/>
      <c r="AQ4" s="219"/>
    </row>
    <row r="5" spans="1:43" s="10" customFormat="1" ht="13" customHeight="1">
      <c r="A5" s="27"/>
      <c r="B5" s="28"/>
      <c r="C5" s="27"/>
      <c r="D5" s="28"/>
      <c r="E5" s="29"/>
      <c r="F5" s="241"/>
      <c r="G5" s="26"/>
      <c r="H5" s="26"/>
      <c r="I5" s="13">
        <v>1</v>
      </c>
      <c r="J5" s="14">
        <v>6</v>
      </c>
      <c r="K5" s="14">
        <v>8</v>
      </c>
      <c r="L5" s="14">
        <v>11</v>
      </c>
      <c r="M5" s="14">
        <v>20</v>
      </c>
      <c r="N5" s="14">
        <v>26</v>
      </c>
      <c r="O5" s="14">
        <v>27</v>
      </c>
      <c r="P5" s="14">
        <v>28</v>
      </c>
      <c r="Q5" s="14">
        <v>31</v>
      </c>
      <c r="R5" s="14">
        <v>32</v>
      </c>
      <c r="S5" s="14">
        <v>33</v>
      </c>
      <c r="T5" s="14">
        <v>36</v>
      </c>
      <c r="U5" s="60">
        <v>39</v>
      </c>
      <c r="V5" s="14">
        <v>42</v>
      </c>
      <c r="W5" s="14">
        <v>46</v>
      </c>
      <c r="X5" s="14">
        <v>49</v>
      </c>
      <c r="Y5" s="14">
        <v>50</v>
      </c>
      <c r="Z5" s="60">
        <v>52</v>
      </c>
      <c r="AA5" s="60">
        <v>53</v>
      </c>
      <c r="AB5" s="14">
        <v>55</v>
      </c>
      <c r="AC5" s="14">
        <v>61</v>
      </c>
      <c r="AD5" s="14">
        <v>94</v>
      </c>
      <c r="AE5" s="14">
        <v>95</v>
      </c>
      <c r="AF5" s="14">
        <v>96</v>
      </c>
      <c r="AG5" s="14">
        <v>97</v>
      </c>
      <c r="AH5" s="60">
        <v>98</v>
      </c>
      <c r="AI5" s="14">
        <v>106</v>
      </c>
      <c r="AJ5" s="60">
        <v>112</v>
      </c>
      <c r="AK5" s="14">
        <v>119</v>
      </c>
      <c r="AL5" s="143">
        <v>300</v>
      </c>
      <c r="AM5" s="144"/>
      <c r="AN5" s="147"/>
      <c r="AO5" s="147"/>
      <c r="AP5" s="147"/>
      <c r="AQ5" s="220"/>
    </row>
    <row r="6" spans="1:43"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$B$57 "," Age")</f>
        <v xml:space="preserve"> Age</v>
      </c>
      <c r="K6" s="217" t="str">
        <f>HYPERLINK("#List_of_Classified_Items! $B$377 "," Education")</f>
        <v xml:space="preserve"> Education</v>
      </c>
      <c r="L6" s="217" t="str">
        <f>HYPERLINK("#List_of_Classified_Items! $B$459 ","Labour Force Status, Working Mainly or Partly")</f>
        <v>Labour Force Status, Working Mainly or Partly</v>
      </c>
      <c r="M6" s="217" t="str">
        <f>HYPERLINK("#List_of_Classified_Items! $B$729 ","Status in Employment, Type of Employment")</f>
        <v>Status in Employment, Type of Employment</v>
      </c>
      <c r="N6" s="217" t="str">
        <f>HYPERLINK("#List_of_Classified_Items! $B$879 ","Industry")</f>
        <v>Industry</v>
      </c>
      <c r="O6" s="217" t="str">
        <f>HYPERLINK("#List_of_Classified_Items! $B$1241 ","Occupation")</f>
        <v>Occupation</v>
      </c>
      <c r="P6" s="217" t="str">
        <f>HYPERLINK("#List_of_Classified_Items! $B$1549 ","Number of Persons Engaged in Enterprise")</f>
        <v>Number of Persons Engaged in Enterprise</v>
      </c>
      <c r="Q6" s="217" t="str">
        <f>HYPERLINK("#List_of_Classified_Items! $B$1598 ","Days Worked per Year")</f>
        <v>Days Worked per Year</v>
      </c>
      <c r="R6" s="217" t="str">
        <f>HYPERLINK("#List_of_Classified_Items! $B$1612 ","Days Worked per Year, Regularity of Work")</f>
        <v>Days Worked per Year, Regularity of Work</v>
      </c>
      <c r="S6" s="217" t="str">
        <f>HYPERLINK("#List_of_Classified_Items! $B$1643 ","Days Worked per Year, Working Hours per Week")</f>
        <v>Days Worked per Year, Working Hours per Week</v>
      </c>
      <c r="T6" s="217" t="str">
        <f>HYPERLINK("#List_of_Classified_Items! $B$1879 ","Working Hours per Week")</f>
        <v>Working Hours per Week</v>
      </c>
      <c r="U6" s="217" t="str">
        <f>HYPERLINK("#List_of_Classified_Items! $B$1936 ","Whether Engaged in Remote Working, Frequency of Remote Working, Place from Which one is Remote Working")</f>
        <v>Whether Engaged in Remote Working, Frequency of Remote Working, Place from Which one is Remote Working</v>
      </c>
      <c r="V6" s="217" t="str">
        <f>HYPERLINK("#List_of_Classified_Items! $B$2010 ","Duration Engaged in Work")</f>
        <v>Duration Engaged in Work</v>
      </c>
      <c r="W6" s="217" t="str">
        <f>HYPERLINK("#List_of_Classified_Items! $B$2073 ","Wish for Work")</f>
        <v>Wish for Work</v>
      </c>
      <c r="X6" s="217" t="str">
        <f>HYPERLINK("#List_of_Classified_Items! $B$2118 ","Reason for Wishing to Switch to Another Job")</f>
        <v>Reason for Wishing to Switch to Another Job</v>
      </c>
      <c r="Y6" s="217" t="str">
        <f>HYPERLINK("#List_of_Classified_Items! $B$2134 ","Wish for Working Hours")</f>
        <v>Wish for Working Hours</v>
      </c>
      <c r="Z6" s="217" t="str">
        <f>HYPERLINK("#List_of_Classified_Items! $B$2153 ","Whether Having a Secondary Job, Status in Employment, Type of Employment (Secondary Job)")</f>
        <v>Whether Having a Secondary Job, Status in Employment, Type of Employment (Secondary Job)</v>
      </c>
      <c r="AA6" s="217" t="str">
        <f>HYPERLINK("#List_of_Classified_Items! $B$2164 ","Whether Freelance Work is one’s Main Job or Secondary Job")</f>
        <v>Whether Freelance Work is one’s Main Job or Secondary Job</v>
      </c>
      <c r="AB6" s="217" t="str">
        <f>HYPERLINK("#List_of_Classified_Items! $B$2192 ","Whether Wishing to Work, Whether Seeking a Job")</f>
        <v>Whether Wishing to Work, Whether Seeking a Job</v>
      </c>
      <c r="AC6" s="217" t="str">
        <f>HYPERLINK("#List_of_Classified_Items! $B$2301 ","Status of Job Wished to Take")</f>
        <v>Status of Job Wished to Take</v>
      </c>
      <c r="AD6" s="217" t="str">
        <f>HYPERLINK("#List_of_Classified_Items! $B$3153 ","Whether Providing Childcare, Frequency of Childcare")</f>
        <v>Whether Providing Childcare, Frequency of Childcare</v>
      </c>
      <c r="AE6" s="217" t="str">
        <f>HYPERLINK("#List_of_Classified_Items! $B$3168 ","Whether Providing Childcare, Frequency of Childcare, Whether Used Childcare Leave or Other Support System")</f>
        <v>Whether Providing Childcare, Frequency of Childcare, Whether Used Childcare Leave or Other Support System</v>
      </c>
      <c r="AF6" s="217" t="str">
        <f>HYPERLINK("#List_of_Classified_Items! $B$3179 ","Whether Used Childcare Leave or Other Support System")</f>
        <v>Whether Used Childcare Leave or Other Support System</v>
      </c>
      <c r="AG6" s="217" t="str">
        <f>HYPERLINK("#List_of_Classified_Items! $B$3188 ","Whether Used Childcare Leave or Other Support System, Kind of Childcare Leave System, etc.")</f>
        <v>Whether Used Childcare Leave or Other Support System, Kind of Childcare Leave System, etc.</v>
      </c>
      <c r="AH6" s="217" t="str">
        <f>HYPERLINK("#List_of_Classified_Items! $B$3203 ","Whether Providing Family Care, Frequency of Family Care")</f>
        <v>Whether Providing Family Care, Frequency of Family Care</v>
      </c>
      <c r="AI6" s="217" t="str">
        <f>HYPERLINK("#List_of_Classified_Items! $B$3365 ","Status in Employment, Type of Employment (Main Job)")</f>
        <v>Status in Employment, Type of Employment (Main Job)</v>
      </c>
      <c r="AJ6" s="217" t="str">
        <f>HYPERLINK("#List_of_Classified_Items! $B$3482 ","Occupation of the Main Job")</f>
        <v>Occupation of the Main Job</v>
      </c>
      <c r="AK6" s="217" t="str">
        <f>HYPERLINK("#List_of_Classified_Items! $B$3636 ","Income of the Main Job")</f>
        <v>Income of the Main Job</v>
      </c>
      <c r="AL6" s="213" t="str">
        <f>HYPERLINK("#List_of_Classified_Items! $B$5222 "," Area Classification")</f>
        <v xml:space="preserve"> Area Classification</v>
      </c>
      <c r="AM6" s="214" t="s">
        <v>846</v>
      </c>
      <c r="AN6" s="215" t="s">
        <v>847</v>
      </c>
      <c r="AO6" s="215" t="s">
        <v>848</v>
      </c>
      <c r="AP6" s="215" t="s">
        <v>849</v>
      </c>
      <c r="AQ6" s="221" t="s">
        <v>850</v>
      </c>
    </row>
    <row r="7" spans="1:43" s="7" customFormat="1" ht="24">
      <c r="A7" s="112" t="s">
        <v>288</v>
      </c>
      <c r="B7" s="113" t="s">
        <v>0</v>
      </c>
      <c r="C7" s="112" t="s">
        <v>168</v>
      </c>
      <c r="D7" s="113" t="s">
        <v>0</v>
      </c>
      <c r="E7" s="85" t="s">
        <v>150</v>
      </c>
      <c r="F7" s="85" t="s">
        <v>533</v>
      </c>
      <c r="G7" s="114" t="s">
        <v>5050</v>
      </c>
      <c r="H7" s="114" t="s">
        <v>5003</v>
      </c>
      <c r="I7" s="115">
        <v>3</v>
      </c>
      <c r="J7" s="116">
        <v>8</v>
      </c>
      <c r="K7" s="116"/>
      <c r="L7" s="116">
        <v>11</v>
      </c>
      <c r="M7" s="116"/>
      <c r="N7" s="116"/>
      <c r="O7" s="116"/>
      <c r="P7" s="116"/>
      <c r="Q7" s="116"/>
      <c r="R7" s="116"/>
      <c r="S7" s="116"/>
      <c r="T7" s="116"/>
      <c r="U7" s="117"/>
      <c r="V7" s="116"/>
      <c r="W7" s="116"/>
      <c r="X7" s="116"/>
      <c r="Y7" s="116"/>
      <c r="Z7" s="117"/>
      <c r="AA7" s="117"/>
      <c r="AB7" s="116"/>
      <c r="AC7" s="116"/>
      <c r="AD7" s="116"/>
      <c r="AE7" s="116">
        <v>5</v>
      </c>
      <c r="AF7" s="116"/>
      <c r="AG7" s="116"/>
      <c r="AH7" s="117"/>
      <c r="AI7" s="117"/>
      <c r="AJ7" s="117"/>
      <c r="AK7" s="117"/>
      <c r="AL7" s="86">
        <v>1</v>
      </c>
      <c r="AM7" s="17" t="s">
        <v>88</v>
      </c>
      <c r="AN7" s="51"/>
      <c r="AO7" s="51"/>
      <c r="AP7" s="51"/>
      <c r="AQ7" s="222"/>
    </row>
    <row r="8" spans="1:43" s="7" customFormat="1" ht="12">
      <c r="A8" s="34" t="s">
        <v>288</v>
      </c>
      <c r="B8" s="35" t="s">
        <v>1</v>
      </c>
      <c r="C8" s="34" t="s">
        <v>168</v>
      </c>
      <c r="D8" s="35" t="s">
        <v>1</v>
      </c>
      <c r="E8" s="37" t="s">
        <v>150</v>
      </c>
      <c r="F8" s="37" t="s">
        <v>534</v>
      </c>
      <c r="G8" s="36" t="s">
        <v>5051</v>
      </c>
      <c r="H8" s="36" t="s">
        <v>5003</v>
      </c>
      <c r="I8" s="18">
        <v>3</v>
      </c>
      <c r="J8" s="19">
        <v>8</v>
      </c>
      <c r="K8" s="43">
        <v>3</v>
      </c>
      <c r="L8" s="19"/>
      <c r="M8" s="19"/>
      <c r="N8" s="19"/>
      <c r="O8" s="19"/>
      <c r="P8" s="19"/>
      <c r="Q8" s="19"/>
      <c r="R8" s="19"/>
      <c r="S8" s="19"/>
      <c r="T8" s="19"/>
      <c r="U8" s="43"/>
      <c r="V8" s="19"/>
      <c r="W8" s="19">
        <v>5</v>
      </c>
      <c r="X8" s="19"/>
      <c r="Y8" s="19"/>
      <c r="Z8" s="43"/>
      <c r="AA8" s="43"/>
      <c r="AB8" s="19"/>
      <c r="AC8" s="19"/>
      <c r="AD8" s="19"/>
      <c r="AE8" s="19">
        <v>5</v>
      </c>
      <c r="AF8" s="19"/>
      <c r="AG8" s="19"/>
      <c r="AH8" s="43"/>
      <c r="AI8" s="43"/>
      <c r="AJ8" s="43"/>
      <c r="AK8" s="43"/>
      <c r="AL8" s="87">
        <v>1</v>
      </c>
      <c r="AM8" s="19" t="s">
        <v>88</v>
      </c>
      <c r="AN8" s="52"/>
      <c r="AO8" s="52"/>
      <c r="AP8" s="52"/>
      <c r="AQ8" s="223"/>
    </row>
    <row r="9" spans="1:43" s="7" customFormat="1" ht="12">
      <c r="A9" s="34" t="s">
        <v>288</v>
      </c>
      <c r="B9" s="35" t="s">
        <v>2</v>
      </c>
      <c r="C9" s="34" t="s">
        <v>168</v>
      </c>
      <c r="D9" s="35" t="s">
        <v>2</v>
      </c>
      <c r="E9" s="37" t="s">
        <v>150</v>
      </c>
      <c r="F9" s="37" t="s">
        <v>535</v>
      </c>
      <c r="G9" s="36" t="s">
        <v>5051</v>
      </c>
      <c r="H9" s="36" t="s">
        <v>5003</v>
      </c>
      <c r="I9" s="18">
        <v>3</v>
      </c>
      <c r="J9" s="19">
        <v>8</v>
      </c>
      <c r="K9" s="19"/>
      <c r="L9" s="19"/>
      <c r="M9" s="19">
        <v>13</v>
      </c>
      <c r="N9" s="19"/>
      <c r="O9" s="19"/>
      <c r="P9" s="19"/>
      <c r="Q9" s="19"/>
      <c r="R9" s="19"/>
      <c r="S9" s="19"/>
      <c r="T9" s="19"/>
      <c r="U9" s="43"/>
      <c r="V9" s="19"/>
      <c r="W9" s="19"/>
      <c r="X9" s="19"/>
      <c r="Y9" s="19"/>
      <c r="Z9" s="43"/>
      <c r="AA9" s="43"/>
      <c r="AB9" s="19"/>
      <c r="AC9" s="19"/>
      <c r="AD9" s="19"/>
      <c r="AE9" s="19">
        <v>5</v>
      </c>
      <c r="AF9" s="19"/>
      <c r="AG9" s="19"/>
      <c r="AH9" s="43"/>
      <c r="AI9" s="43"/>
      <c r="AJ9" s="43"/>
      <c r="AK9" s="43"/>
      <c r="AL9" s="87">
        <v>1</v>
      </c>
      <c r="AM9" s="19" t="s">
        <v>88</v>
      </c>
      <c r="AN9" s="52"/>
      <c r="AO9" s="52"/>
      <c r="AP9" s="52"/>
      <c r="AQ9" s="223"/>
    </row>
    <row r="10" spans="1:43" s="7" customFormat="1" ht="12">
      <c r="A10" s="34" t="s">
        <v>288</v>
      </c>
      <c r="B10" s="35" t="s">
        <v>3</v>
      </c>
      <c r="C10" s="34" t="s">
        <v>168</v>
      </c>
      <c r="D10" s="35" t="s">
        <v>3</v>
      </c>
      <c r="E10" s="37" t="s">
        <v>150</v>
      </c>
      <c r="F10" s="37" t="s">
        <v>536</v>
      </c>
      <c r="G10" s="36" t="s">
        <v>5052</v>
      </c>
      <c r="H10" s="36" t="s">
        <v>5003</v>
      </c>
      <c r="I10" s="18">
        <v>3</v>
      </c>
      <c r="J10" s="19">
        <v>8</v>
      </c>
      <c r="K10" s="43">
        <v>3</v>
      </c>
      <c r="L10" s="19"/>
      <c r="M10" s="19"/>
      <c r="N10" s="19"/>
      <c r="O10" s="19"/>
      <c r="P10" s="19"/>
      <c r="Q10" s="19"/>
      <c r="R10" s="19"/>
      <c r="S10" s="19"/>
      <c r="T10" s="19"/>
      <c r="U10" s="43"/>
      <c r="V10" s="19"/>
      <c r="W10" s="19"/>
      <c r="X10" s="19"/>
      <c r="Y10" s="19"/>
      <c r="Z10" s="43"/>
      <c r="AA10" s="43"/>
      <c r="AB10" s="19">
        <v>5</v>
      </c>
      <c r="AC10" s="19"/>
      <c r="AD10" s="19"/>
      <c r="AE10" s="19">
        <v>5</v>
      </c>
      <c r="AF10" s="19"/>
      <c r="AG10" s="19"/>
      <c r="AH10" s="43"/>
      <c r="AI10" s="43"/>
      <c r="AJ10" s="43"/>
      <c r="AK10" s="43"/>
      <c r="AL10" s="87">
        <v>1</v>
      </c>
      <c r="AM10" s="19" t="s">
        <v>88</v>
      </c>
      <c r="AN10" s="52"/>
      <c r="AO10" s="52"/>
      <c r="AP10" s="52"/>
      <c r="AQ10" s="223"/>
    </row>
    <row r="11" spans="1:43" s="7" customFormat="1" ht="24">
      <c r="A11" s="34" t="s">
        <v>276</v>
      </c>
      <c r="B11" s="35" t="s">
        <v>6</v>
      </c>
      <c r="C11" s="34" t="s">
        <v>169</v>
      </c>
      <c r="D11" s="35" t="s">
        <v>6</v>
      </c>
      <c r="E11" s="37" t="s">
        <v>151</v>
      </c>
      <c r="F11" s="37" t="s">
        <v>537</v>
      </c>
      <c r="G11" s="36" t="s">
        <v>5053</v>
      </c>
      <c r="H11" s="36" t="s">
        <v>5003</v>
      </c>
      <c r="I11" s="18">
        <v>3</v>
      </c>
      <c r="J11" s="19"/>
      <c r="K11" s="19"/>
      <c r="L11" s="19"/>
      <c r="M11" s="19">
        <v>11</v>
      </c>
      <c r="N11" s="19"/>
      <c r="O11" s="19"/>
      <c r="P11" s="19"/>
      <c r="Q11" s="19"/>
      <c r="R11" s="19"/>
      <c r="S11" s="19"/>
      <c r="T11" s="19"/>
      <c r="U11" s="43"/>
      <c r="V11" s="19">
        <v>5</v>
      </c>
      <c r="W11" s="19"/>
      <c r="X11" s="19"/>
      <c r="Y11" s="19"/>
      <c r="Z11" s="43"/>
      <c r="AA11" s="43"/>
      <c r="AB11" s="19"/>
      <c r="AC11" s="19"/>
      <c r="AD11" s="19"/>
      <c r="AE11" s="19"/>
      <c r="AF11" s="19"/>
      <c r="AG11" s="19">
        <v>9</v>
      </c>
      <c r="AH11" s="43"/>
      <c r="AI11" s="43"/>
      <c r="AJ11" s="43"/>
      <c r="AK11" s="43"/>
      <c r="AL11" s="87">
        <v>1</v>
      </c>
      <c r="AM11" s="19" t="s">
        <v>88</v>
      </c>
      <c r="AN11" s="52"/>
      <c r="AO11" s="52"/>
      <c r="AP11" s="52"/>
      <c r="AQ11" s="223"/>
    </row>
    <row r="12" spans="1:43" s="7" customFormat="1" ht="24">
      <c r="A12" s="34" t="s">
        <v>277</v>
      </c>
      <c r="B12" s="35"/>
      <c r="C12" s="34" t="s">
        <v>170</v>
      </c>
      <c r="D12" s="35"/>
      <c r="E12" s="37" t="s">
        <v>152</v>
      </c>
      <c r="F12" s="37" t="s">
        <v>538</v>
      </c>
      <c r="G12" s="36" t="s">
        <v>5053</v>
      </c>
      <c r="H12" s="36" t="s">
        <v>5003</v>
      </c>
      <c r="I12" s="18">
        <v>3</v>
      </c>
      <c r="J12" s="19">
        <v>8</v>
      </c>
      <c r="K12" s="19"/>
      <c r="L12" s="19"/>
      <c r="M12" s="19">
        <v>11</v>
      </c>
      <c r="N12" s="19"/>
      <c r="O12" s="19"/>
      <c r="P12" s="19"/>
      <c r="Q12" s="19"/>
      <c r="R12" s="19"/>
      <c r="S12" s="19"/>
      <c r="T12" s="19"/>
      <c r="U12" s="43"/>
      <c r="V12" s="19"/>
      <c r="W12" s="19"/>
      <c r="X12" s="19"/>
      <c r="Y12" s="19"/>
      <c r="Z12" s="43"/>
      <c r="AA12" s="43"/>
      <c r="AB12" s="19"/>
      <c r="AC12" s="19"/>
      <c r="AD12" s="19"/>
      <c r="AE12" s="19"/>
      <c r="AF12" s="19"/>
      <c r="AG12" s="19">
        <v>9</v>
      </c>
      <c r="AH12" s="43"/>
      <c r="AI12" s="43"/>
      <c r="AJ12" s="43"/>
      <c r="AK12" s="43"/>
      <c r="AL12" s="87">
        <v>1</v>
      </c>
      <c r="AM12" s="19" t="s">
        <v>88</v>
      </c>
      <c r="AN12" s="52"/>
      <c r="AO12" s="52"/>
      <c r="AP12" s="52"/>
      <c r="AQ12" s="223"/>
    </row>
    <row r="13" spans="1:43" s="7" customFormat="1" ht="24">
      <c r="A13" s="34" t="s">
        <v>147</v>
      </c>
      <c r="B13" s="35"/>
      <c r="C13" s="34" t="s">
        <v>171</v>
      </c>
      <c r="D13" s="35"/>
      <c r="E13" s="37" t="s">
        <v>154</v>
      </c>
      <c r="F13" s="37" t="s">
        <v>539</v>
      </c>
      <c r="G13" s="36" t="s">
        <v>5053</v>
      </c>
      <c r="H13" s="36" t="s">
        <v>5003</v>
      </c>
      <c r="I13" s="18">
        <v>3</v>
      </c>
      <c r="J13" s="19"/>
      <c r="K13" s="19"/>
      <c r="L13" s="19"/>
      <c r="M13" s="19">
        <v>11</v>
      </c>
      <c r="N13" s="19">
        <v>21</v>
      </c>
      <c r="O13" s="19"/>
      <c r="P13" s="19"/>
      <c r="Q13" s="19"/>
      <c r="R13" s="19"/>
      <c r="S13" s="19"/>
      <c r="T13" s="19"/>
      <c r="U13" s="43"/>
      <c r="V13" s="19"/>
      <c r="W13" s="19"/>
      <c r="X13" s="19"/>
      <c r="Y13" s="19"/>
      <c r="Z13" s="43"/>
      <c r="AA13" s="43"/>
      <c r="AB13" s="19"/>
      <c r="AC13" s="19"/>
      <c r="AD13" s="19"/>
      <c r="AE13" s="19"/>
      <c r="AF13" s="19"/>
      <c r="AG13" s="19">
        <v>9</v>
      </c>
      <c r="AH13" s="43"/>
      <c r="AI13" s="43"/>
      <c r="AJ13" s="43"/>
      <c r="AK13" s="43"/>
      <c r="AL13" s="87">
        <v>1</v>
      </c>
      <c r="AM13" s="19" t="s">
        <v>88</v>
      </c>
      <c r="AN13" s="52"/>
      <c r="AO13" s="52"/>
      <c r="AP13" s="52"/>
      <c r="AQ13" s="223"/>
    </row>
    <row r="14" spans="1:43" s="7" customFormat="1" ht="24">
      <c r="A14" s="34" t="s">
        <v>149</v>
      </c>
      <c r="B14" s="35"/>
      <c r="C14" s="34" t="s">
        <v>172</v>
      </c>
      <c r="D14" s="35"/>
      <c r="E14" s="37" t="s">
        <v>156</v>
      </c>
      <c r="F14" s="37" t="s">
        <v>540</v>
      </c>
      <c r="G14" s="36" t="s">
        <v>5053</v>
      </c>
      <c r="H14" s="36" t="s">
        <v>5003</v>
      </c>
      <c r="I14" s="18">
        <v>3</v>
      </c>
      <c r="J14" s="19"/>
      <c r="K14" s="19"/>
      <c r="L14" s="19"/>
      <c r="M14" s="19">
        <v>11</v>
      </c>
      <c r="N14" s="19"/>
      <c r="O14" s="19">
        <v>13</v>
      </c>
      <c r="P14" s="19"/>
      <c r="Q14" s="19"/>
      <c r="R14" s="19"/>
      <c r="S14" s="19"/>
      <c r="T14" s="19"/>
      <c r="U14" s="43"/>
      <c r="V14" s="19"/>
      <c r="W14" s="19"/>
      <c r="X14" s="19"/>
      <c r="Y14" s="19"/>
      <c r="Z14" s="43"/>
      <c r="AA14" s="43"/>
      <c r="AB14" s="19"/>
      <c r="AC14" s="19"/>
      <c r="AD14" s="19"/>
      <c r="AE14" s="19"/>
      <c r="AF14" s="19"/>
      <c r="AG14" s="19">
        <v>9</v>
      </c>
      <c r="AH14" s="43"/>
      <c r="AI14" s="43"/>
      <c r="AJ14" s="43"/>
      <c r="AK14" s="43"/>
      <c r="AL14" s="87">
        <v>1</v>
      </c>
      <c r="AM14" s="19" t="s">
        <v>88</v>
      </c>
      <c r="AN14" s="52"/>
      <c r="AO14" s="52"/>
      <c r="AP14" s="52"/>
      <c r="AQ14" s="223"/>
    </row>
    <row r="15" spans="1:43" s="7" customFormat="1" ht="24">
      <c r="A15" s="34" t="s">
        <v>150</v>
      </c>
      <c r="B15" s="35"/>
      <c r="C15" s="34" t="s">
        <v>173</v>
      </c>
      <c r="D15" s="35"/>
      <c r="E15" s="37" t="s">
        <v>157</v>
      </c>
      <c r="F15" s="37" t="s">
        <v>541</v>
      </c>
      <c r="G15" s="36" t="s">
        <v>5053</v>
      </c>
      <c r="H15" s="36" t="s">
        <v>5003</v>
      </c>
      <c r="I15" s="18">
        <v>3</v>
      </c>
      <c r="J15" s="19"/>
      <c r="K15" s="19"/>
      <c r="L15" s="19"/>
      <c r="M15" s="19">
        <v>11</v>
      </c>
      <c r="N15" s="19"/>
      <c r="O15" s="19"/>
      <c r="P15" s="19">
        <v>8</v>
      </c>
      <c r="Q15" s="19"/>
      <c r="R15" s="19"/>
      <c r="S15" s="19"/>
      <c r="T15" s="19"/>
      <c r="U15" s="43"/>
      <c r="V15" s="19"/>
      <c r="W15" s="19"/>
      <c r="X15" s="19"/>
      <c r="Y15" s="19"/>
      <c r="Z15" s="43"/>
      <c r="AA15" s="43"/>
      <c r="AB15" s="19"/>
      <c r="AC15" s="19"/>
      <c r="AD15" s="19"/>
      <c r="AE15" s="19"/>
      <c r="AF15" s="19"/>
      <c r="AG15" s="19">
        <v>9</v>
      </c>
      <c r="AH15" s="43"/>
      <c r="AI15" s="43"/>
      <c r="AJ15" s="43"/>
      <c r="AK15" s="43"/>
      <c r="AL15" s="87">
        <v>1</v>
      </c>
      <c r="AM15" s="19" t="s">
        <v>88</v>
      </c>
      <c r="AN15" s="52"/>
      <c r="AO15" s="52"/>
      <c r="AP15" s="52"/>
      <c r="AQ15" s="223"/>
    </row>
    <row r="16" spans="1:43" s="7" customFormat="1" ht="24">
      <c r="A16" s="34" t="s">
        <v>151</v>
      </c>
      <c r="B16" s="35"/>
      <c r="C16" s="34" t="s">
        <v>174</v>
      </c>
      <c r="D16" s="35"/>
      <c r="E16" s="37" t="s">
        <v>158</v>
      </c>
      <c r="F16" s="37" t="s">
        <v>542</v>
      </c>
      <c r="G16" s="36" t="s">
        <v>5055</v>
      </c>
      <c r="H16" s="36" t="s">
        <v>5003</v>
      </c>
      <c r="I16" s="18">
        <v>3</v>
      </c>
      <c r="J16" s="19"/>
      <c r="K16" s="19"/>
      <c r="L16" s="19"/>
      <c r="M16" s="43">
        <v>15</v>
      </c>
      <c r="N16" s="19"/>
      <c r="O16" s="19"/>
      <c r="P16" s="19"/>
      <c r="Q16" s="19"/>
      <c r="R16" s="19"/>
      <c r="S16" s="19">
        <v>59</v>
      </c>
      <c r="T16" s="19"/>
      <c r="U16" s="43"/>
      <c r="V16" s="19"/>
      <c r="W16" s="19"/>
      <c r="X16" s="19"/>
      <c r="Y16" s="19">
        <v>4</v>
      </c>
      <c r="Z16" s="43"/>
      <c r="AA16" s="43"/>
      <c r="AB16" s="19"/>
      <c r="AC16" s="19"/>
      <c r="AD16" s="19"/>
      <c r="AE16" s="19"/>
      <c r="AF16" s="19">
        <v>3</v>
      </c>
      <c r="AG16" s="19"/>
      <c r="AH16" s="43"/>
      <c r="AI16" s="43"/>
      <c r="AJ16" s="43"/>
      <c r="AK16" s="43"/>
      <c r="AL16" s="87">
        <v>1</v>
      </c>
      <c r="AM16" s="19" t="s">
        <v>88</v>
      </c>
      <c r="AN16" s="52"/>
      <c r="AO16" s="52"/>
      <c r="AP16" s="52"/>
      <c r="AQ16" s="223"/>
    </row>
    <row r="17" spans="1:43" s="7" customFormat="1" ht="24">
      <c r="A17" s="34" t="s">
        <v>152</v>
      </c>
      <c r="B17" s="35"/>
      <c r="C17" s="34" t="s">
        <v>175</v>
      </c>
      <c r="D17" s="35"/>
      <c r="E17" s="37" t="s">
        <v>28</v>
      </c>
      <c r="F17" s="37" t="s">
        <v>543</v>
      </c>
      <c r="G17" s="36" t="s">
        <v>5055</v>
      </c>
      <c r="H17" s="36" t="s">
        <v>5003</v>
      </c>
      <c r="I17" s="18">
        <v>3</v>
      </c>
      <c r="J17" s="19"/>
      <c r="K17" s="19"/>
      <c r="L17" s="19"/>
      <c r="M17" s="43">
        <v>15</v>
      </c>
      <c r="N17" s="19"/>
      <c r="O17" s="19"/>
      <c r="P17" s="19"/>
      <c r="Q17" s="19"/>
      <c r="R17" s="19">
        <v>15</v>
      </c>
      <c r="S17" s="19"/>
      <c r="T17" s="19">
        <v>27</v>
      </c>
      <c r="U17" s="43"/>
      <c r="V17" s="19"/>
      <c r="W17" s="19"/>
      <c r="X17" s="19"/>
      <c r="Y17" s="19"/>
      <c r="Z17" s="43"/>
      <c r="AA17" s="43"/>
      <c r="AB17" s="19"/>
      <c r="AC17" s="19"/>
      <c r="AD17" s="19">
        <v>7</v>
      </c>
      <c r="AE17" s="19"/>
      <c r="AF17" s="19"/>
      <c r="AG17" s="19"/>
      <c r="AH17" s="43"/>
      <c r="AI17" s="43"/>
      <c r="AJ17" s="43"/>
      <c r="AK17" s="43"/>
      <c r="AL17" s="87">
        <v>1</v>
      </c>
      <c r="AM17" s="19" t="s">
        <v>88</v>
      </c>
      <c r="AN17" s="52"/>
      <c r="AO17" s="52"/>
      <c r="AP17" s="52"/>
      <c r="AQ17" s="223"/>
    </row>
    <row r="18" spans="1:43" s="7" customFormat="1" ht="24">
      <c r="A18" s="34" t="s">
        <v>154</v>
      </c>
      <c r="B18" s="35"/>
      <c r="C18" s="34" t="s">
        <v>176</v>
      </c>
      <c r="D18" s="35"/>
      <c r="E18" s="37" t="s">
        <v>28</v>
      </c>
      <c r="F18" s="37" t="s">
        <v>544</v>
      </c>
      <c r="G18" s="36" t="s">
        <v>5055</v>
      </c>
      <c r="H18" s="36" t="s">
        <v>5003</v>
      </c>
      <c r="I18" s="18">
        <v>3</v>
      </c>
      <c r="J18" s="19">
        <v>8</v>
      </c>
      <c r="K18" s="19"/>
      <c r="L18" s="19"/>
      <c r="M18" s="43">
        <v>15</v>
      </c>
      <c r="N18" s="19"/>
      <c r="O18" s="19"/>
      <c r="P18" s="19"/>
      <c r="Q18" s="19"/>
      <c r="R18" s="19"/>
      <c r="S18" s="19"/>
      <c r="T18" s="19"/>
      <c r="U18" s="43"/>
      <c r="V18" s="19"/>
      <c r="W18" s="19">
        <v>5</v>
      </c>
      <c r="X18" s="19"/>
      <c r="Y18" s="19"/>
      <c r="Z18" s="43"/>
      <c r="AA18" s="43"/>
      <c r="AB18" s="19"/>
      <c r="AC18" s="19"/>
      <c r="AD18" s="19">
        <v>7</v>
      </c>
      <c r="AE18" s="19"/>
      <c r="AF18" s="19"/>
      <c r="AG18" s="19"/>
      <c r="AH18" s="43"/>
      <c r="AI18" s="43"/>
      <c r="AJ18" s="43"/>
      <c r="AK18" s="43"/>
      <c r="AL18" s="87">
        <v>1</v>
      </c>
      <c r="AM18" s="19" t="s">
        <v>88</v>
      </c>
      <c r="AN18" s="52"/>
      <c r="AO18" s="52"/>
      <c r="AP18" s="52"/>
      <c r="AQ18" s="223"/>
    </row>
    <row r="19" spans="1:43" s="7" customFormat="1" ht="48">
      <c r="A19" s="34" t="s">
        <v>156</v>
      </c>
      <c r="B19" s="35"/>
      <c r="C19" s="34">
        <v>225</v>
      </c>
      <c r="D19" s="35"/>
      <c r="E19" s="37" t="s">
        <v>28</v>
      </c>
      <c r="F19" s="37" t="s">
        <v>545</v>
      </c>
      <c r="G19" s="36" t="s">
        <v>5056</v>
      </c>
      <c r="H19" s="36" t="s">
        <v>5003</v>
      </c>
      <c r="I19" s="18">
        <v>3</v>
      </c>
      <c r="J19" s="19"/>
      <c r="K19" s="19"/>
      <c r="L19" s="19"/>
      <c r="M19" s="43">
        <v>15</v>
      </c>
      <c r="N19" s="19"/>
      <c r="O19" s="19"/>
      <c r="P19" s="19"/>
      <c r="Q19" s="19"/>
      <c r="R19" s="19"/>
      <c r="S19" s="19"/>
      <c r="T19" s="19"/>
      <c r="U19" s="43"/>
      <c r="V19" s="19"/>
      <c r="W19" s="19"/>
      <c r="X19" s="19">
        <v>10</v>
      </c>
      <c r="Y19" s="19"/>
      <c r="Z19" s="43"/>
      <c r="AA19" s="43"/>
      <c r="AB19" s="19"/>
      <c r="AC19" s="19"/>
      <c r="AD19" s="19">
        <v>7</v>
      </c>
      <c r="AE19" s="19"/>
      <c r="AF19" s="19"/>
      <c r="AG19" s="19"/>
      <c r="AH19" s="43"/>
      <c r="AI19" s="43"/>
      <c r="AJ19" s="43"/>
      <c r="AK19" s="43"/>
      <c r="AL19" s="87">
        <v>1</v>
      </c>
      <c r="AM19" s="19" t="s">
        <v>88</v>
      </c>
      <c r="AN19" s="52"/>
      <c r="AO19" s="52"/>
      <c r="AP19" s="52"/>
      <c r="AQ19" s="223"/>
    </row>
    <row r="20" spans="1:43" s="7" customFormat="1" ht="48">
      <c r="A20" s="34" t="s">
        <v>157</v>
      </c>
      <c r="B20" s="93"/>
      <c r="C20" s="92">
        <v>226</v>
      </c>
      <c r="D20" s="93"/>
      <c r="E20" s="94" t="s">
        <v>28</v>
      </c>
      <c r="F20" s="94" t="s">
        <v>546</v>
      </c>
      <c r="G20" s="49" t="s">
        <v>5056</v>
      </c>
      <c r="H20" s="49" t="s">
        <v>5003</v>
      </c>
      <c r="I20" s="22">
        <v>3</v>
      </c>
      <c r="J20" s="23"/>
      <c r="K20" s="23"/>
      <c r="L20" s="23"/>
      <c r="M20" s="50" t="s">
        <v>293</v>
      </c>
      <c r="N20" s="23"/>
      <c r="O20" s="23"/>
      <c r="P20" s="23"/>
      <c r="Q20" s="23"/>
      <c r="R20" s="23"/>
      <c r="S20" s="23"/>
      <c r="T20" s="23"/>
      <c r="U20" s="50"/>
      <c r="V20" s="23"/>
      <c r="W20" s="23"/>
      <c r="X20" s="23"/>
      <c r="Y20" s="23"/>
      <c r="Z20" s="50"/>
      <c r="AA20" s="50"/>
      <c r="AB20" s="23"/>
      <c r="AC20" s="23">
        <v>9</v>
      </c>
      <c r="AD20" s="23">
        <v>7</v>
      </c>
      <c r="AE20" s="23"/>
      <c r="AF20" s="23"/>
      <c r="AG20" s="23"/>
      <c r="AH20" s="50"/>
      <c r="AI20" s="50"/>
      <c r="AJ20" s="50"/>
      <c r="AK20" s="50"/>
      <c r="AL20" s="87">
        <v>1</v>
      </c>
      <c r="AM20" s="19" t="s">
        <v>88</v>
      </c>
      <c r="AN20" s="52"/>
      <c r="AO20" s="52"/>
      <c r="AP20" s="52"/>
      <c r="AQ20" s="223"/>
    </row>
    <row r="21" spans="1:43" s="10" customFormat="1" ht="24">
      <c r="A21" s="34" t="s">
        <v>158</v>
      </c>
      <c r="B21" s="39"/>
      <c r="C21" s="38" t="s">
        <v>302</v>
      </c>
      <c r="D21" s="39"/>
      <c r="E21" s="40" t="s">
        <v>302</v>
      </c>
      <c r="F21" s="40" t="s">
        <v>547</v>
      </c>
      <c r="G21" s="36" t="s">
        <v>5050</v>
      </c>
      <c r="H21" s="36" t="s">
        <v>5003</v>
      </c>
      <c r="I21" s="18">
        <v>3</v>
      </c>
      <c r="J21" s="19">
        <v>8</v>
      </c>
      <c r="K21" s="19"/>
      <c r="L21" s="19">
        <v>3</v>
      </c>
      <c r="M21" s="19"/>
      <c r="N21" s="19"/>
      <c r="O21" s="19"/>
      <c r="P21" s="19"/>
      <c r="Q21" s="19"/>
      <c r="R21" s="19"/>
      <c r="S21" s="19"/>
      <c r="T21" s="19"/>
      <c r="U21" s="61"/>
      <c r="V21" s="19"/>
      <c r="W21" s="19"/>
      <c r="X21" s="19"/>
      <c r="Y21" s="19"/>
      <c r="Z21" s="19"/>
      <c r="AA21" s="19"/>
      <c r="AB21" s="19"/>
      <c r="AC21" s="19"/>
      <c r="AD21" s="19">
        <v>3</v>
      </c>
      <c r="AE21" s="19"/>
      <c r="AF21" s="19"/>
      <c r="AG21" s="19"/>
      <c r="AH21" s="19">
        <v>3</v>
      </c>
      <c r="AI21" s="19"/>
      <c r="AJ21" s="19"/>
      <c r="AK21" s="19"/>
      <c r="AL21" s="87">
        <v>1</v>
      </c>
      <c r="AM21" s="19" t="s">
        <v>88</v>
      </c>
      <c r="AN21" s="52"/>
      <c r="AO21" s="52"/>
      <c r="AP21" s="52"/>
      <c r="AQ21" s="223"/>
    </row>
    <row r="22" spans="1:43" s="7" customFormat="1" ht="12">
      <c r="A22" s="34" t="s">
        <v>159</v>
      </c>
      <c r="B22" s="35"/>
      <c r="C22" s="34" t="s">
        <v>302</v>
      </c>
      <c r="D22" s="35"/>
      <c r="E22" s="37" t="s">
        <v>302</v>
      </c>
      <c r="F22" s="37" t="s">
        <v>548</v>
      </c>
      <c r="G22" s="36" t="s">
        <v>5051</v>
      </c>
      <c r="H22" s="36" t="s">
        <v>5003</v>
      </c>
      <c r="I22" s="18">
        <v>3</v>
      </c>
      <c r="J22" s="45"/>
      <c r="K22" s="45"/>
      <c r="L22" s="19"/>
      <c r="M22" s="43" t="s">
        <v>293</v>
      </c>
      <c r="N22" s="19">
        <v>21</v>
      </c>
      <c r="O22" s="19"/>
      <c r="P22" s="19"/>
      <c r="Q22" s="19">
        <v>5</v>
      </c>
      <c r="R22" s="19"/>
      <c r="S22" s="19"/>
      <c r="T22" s="19"/>
      <c r="U22" s="43">
        <v>11</v>
      </c>
      <c r="V22" s="19"/>
      <c r="W22" s="19"/>
      <c r="X22" s="19"/>
      <c r="Y22" s="19"/>
      <c r="Z22" s="43"/>
      <c r="AA22" s="43"/>
      <c r="AB22" s="19"/>
      <c r="AC22" s="19"/>
      <c r="AD22" s="19">
        <v>3</v>
      </c>
      <c r="AE22" s="19"/>
      <c r="AF22" s="19"/>
      <c r="AG22" s="19"/>
      <c r="AH22" s="43"/>
      <c r="AI22" s="43"/>
      <c r="AJ22" s="43"/>
      <c r="AK22" s="43"/>
      <c r="AL22" s="87">
        <v>1</v>
      </c>
      <c r="AM22" s="19" t="s">
        <v>88</v>
      </c>
      <c r="AN22" s="52"/>
      <c r="AO22" s="52"/>
      <c r="AP22" s="52"/>
      <c r="AQ22" s="223"/>
    </row>
    <row r="23" spans="1:43" s="7" customFormat="1" ht="12">
      <c r="A23" s="34" t="s">
        <v>160</v>
      </c>
      <c r="B23" s="35"/>
      <c r="C23" s="34" t="s">
        <v>302</v>
      </c>
      <c r="D23" s="35"/>
      <c r="E23" s="37" t="s">
        <v>302</v>
      </c>
      <c r="F23" s="37" t="s">
        <v>549</v>
      </c>
      <c r="G23" s="36" t="s">
        <v>5051</v>
      </c>
      <c r="H23" s="36" t="s">
        <v>5003</v>
      </c>
      <c r="I23" s="18">
        <v>3</v>
      </c>
      <c r="J23" s="45"/>
      <c r="K23" s="45"/>
      <c r="L23" s="19"/>
      <c r="M23" s="43" t="s">
        <v>293</v>
      </c>
      <c r="N23" s="19"/>
      <c r="O23" s="19">
        <v>13</v>
      </c>
      <c r="P23" s="19"/>
      <c r="Q23" s="19">
        <v>5</v>
      </c>
      <c r="R23" s="19"/>
      <c r="S23" s="19"/>
      <c r="T23" s="19"/>
      <c r="U23" s="43">
        <v>11</v>
      </c>
      <c r="V23" s="19"/>
      <c r="W23" s="19"/>
      <c r="X23" s="19"/>
      <c r="Y23" s="19"/>
      <c r="Z23" s="43"/>
      <c r="AA23" s="43"/>
      <c r="AB23" s="19"/>
      <c r="AC23" s="19"/>
      <c r="AD23" s="19">
        <v>3</v>
      </c>
      <c r="AE23" s="19"/>
      <c r="AF23" s="19"/>
      <c r="AG23" s="19"/>
      <c r="AH23" s="43"/>
      <c r="AI23" s="43"/>
      <c r="AJ23" s="43"/>
      <c r="AK23" s="43"/>
      <c r="AL23" s="87">
        <v>1</v>
      </c>
      <c r="AM23" s="19" t="s">
        <v>88</v>
      </c>
      <c r="AN23" s="52"/>
      <c r="AO23" s="52"/>
      <c r="AP23" s="52"/>
      <c r="AQ23" s="223"/>
    </row>
    <row r="24" spans="1:43" s="7" customFormat="1" ht="12">
      <c r="A24" s="34" t="s">
        <v>162</v>
      </c>
      <c r="B24" s="35"/>
      <c r="C24" s="34" t="s">
        <v>302</v>
      </c>
      <c r="D24" s="35"/>
      <c r="E24" s="37" t="s">
        <v>302</v>
      </c>
      <c r="F24" s="37" t="s">
        <v>550</v>
      </c>
      <c r="G24" s="36" t="s">
        <v>5051</v>
      </c>
      <c r="H24" s="36" t="s">
        <v>5003</v>
      </c>
      <c r="I24" s="18">
        <v>3</v>
      </c>
      <c r="J24" s="19">
        <v>8</v>
      </c>
      <c r="K24" s="19"/>
      <c r="L24" s="19"/>
      <c r="M24" s="19" t="s">
        <v>293</v>
      </c>
      <c r="N24" s="19"/>
      <c r="O24" s="19"/>
      <c r="P24" s="19">
        <v>8</v>
      </c>
      <c r="Q24" s="19">
        <v>5</v>
      </c>
      <c r="R24" s="19"/>
      <c r="S24" s="19"/>
      <c r="T24" s="19"/>
      <c r="U24" s="43">
        <v>11</v>
      </c>
      <c r="V24" s="19"/>
      <c r="W24" s="19"/>
      <c r="X24" s="19"/>
      <c r="Y24" s="19"/>
      <c r="Z24" s="43"/>
      <c r="AA24" s="43"/>
      <c r="AB24" s="19"/>
      <c r="AC24" s="19"/>
      <c r="AD24" s="19">
        <v>3</v>
      </c>
      <c r="AE24" s="19"/>
      <c r="AF24" s="19"/>
      <c r="AG24" s="19"/>
      <c r="AH24" s="43"/>
      <c r="AI24" s="43"/>
      <c r="AJ24" s="43"/>
      <c r="AK24" s="19"/>
      <c r="AL24" s="87">
        <v>1</v>
      </c>
      <c r="AM24" s="19" t="s">
        <v>88</v>
      </c>
      <c r="AN24" s="52"/>
      <c r="AO24" s="52"/>
      <c r="AP24" s="52"/>
      <c r="AQ24" s="223"/>
    </row>
    <row r="25" spans="1:43" s="7" customFormat="1" ht="12">
      <c r="A25" s="34" t="s">
        <v>164</v>
      </c>
      <c r="B25" s="35"/>
      <c r="C25" s="34" t="s">
        <v>302</v>
      </c>
      <c r="D25" s="35"/>
      <c r="E25" s="37" t="s">
        <v>302</v>
      </c>
      <c r="F25" s="37" t="s">
        <v>551</v>
      </c>
      <c r="G25" s="36" t="s">
        <v>5051</v>
      </c>
      <c r="H25" s="36" t="s">
        <v>5003</v>
      </c>
      <c r="I25" s="18">
        <v>3</v>
      </c>
      <c r="J25" s="19"/>
      <c r="K25" s="19"/>
      <c r="L25" s="19"/>
      <c r="M25" s="19"/>
      <c r="N25" s="19"/>
      <c r="O25" s="19"/>
      <c r="P25" s="19"/>
      <c r="Q25" s="19"/>
      <c r="R25" s="19"/>
      <c r="S25" s="19"/>
      <c r="T25" s="136"/>
      <c r="U25" s="43"/>
      <c r="V25" s="19"/>
      <c r="W25" s="19"/>
      <c r="X25" s="19"/>
      <c r="Y25" s="19"/>
      <c r="Z25" s="19">
        <v>5</v>
      </c>
      <c r="AA25" s="19"/>
      <c r="AB25" s="19"/>
      <c r="AC25" s="19"/>
      <c r="AD25" s="19">
        <v>3</v>
      </c>
      <c r="AE25" s="19"/>
      <c r="AF25" s="19"/>
      <c r="AG25" s="19"/>
      <c r="AH25" s="19"/>
      <c r="AI25" s="19">
        <v>8</v>
      </c>
      <c r="AJ25" s="19"/>
      <c r="AK25" s="19">
        <v>17</v>
      </c>
      <c r="AL25" s="87">
        <v>1</v>
      </c>
      <c r="AM25" s="19" t="s">
        <v>88</v>
      </c>
      <c r="AN25" s="52"/>
      <c r="AO25" s="52"/>
      <c r="AP25" s="52"/>
      <c r="AQ25" s="223"/>
    </row>
    <row r="26" spans="1:43" s="7" customFormat="1" ht="24">
      <c r="A26" s="34" t="s">
        <v>165</v>
      </c>
      <c r="B26" s="35"/>
      <c r="C26" s="34" t="s">
        <v>302</v>
      </c>
      <c r="D26" s="35"/>
      <c r="E26" s="37" t="s">
        <v>302</v>
      </c>
      <c r="F26" s="37" t="s">
        <v>552</v>
      </c>
      <c r="G26" s="36" t="s">
        <v>5054</v>
      </c>
      <c r="H26" s="36" t="s">
        <v>5003</v>
      </c>
      <c r="I26" s="18">
        <v>3</v>
      </c>
      <c r="J26" s="19"/>
      <c r="K26" s="19"/>
      <c r="L26" s="19"/>
      <c r="M26" s="19">
        <v>3</v>
      </c>
      <c r="N26" s="19"/>
      <c r="O26" s="19"/>
      <c r="P26" s="19"/>
      <c r="Q26" s="19"/>
      <c r="R26" s="19"/>
      <c r="S26" s="19"/>
      <c r="T26" s="19"/>
      <c r="U26" s="43"/>
      <c r="V26" s="19"/>
      <c r="W26" s="19"/>
      <c r="X26" s="19"/>
      <c r="Y26" s="19"/>
      <c r="Z26" s="19"/>
      <c r="AA26" s="19"/>
      <c r="AB26" s="19"/>
      <c r="AC26" s="19"/>
      <c r="AD26" s="19">
        <v>7</v>
      </c>
      <c r="AE26" s="19"/>
      <c r="AF26" s="19"/>
      <c r="AG26" s="19">
        <v>9</v>
      </c>
      <c r="AH26" s="19"/>
      <c r="AI26" s="19"/>
      <c r="AJ26" s="19"/>
      <c r="AK26" s="19"/>
      <c r="AL26" s="87">
        <v>1</v>
      </c>
      <c r="AM26" s="19" t="s">
        <v>88</v>
      </c>
      <c r="AN26" s="52"/>
      <c r="AO26" s="52"/>
      <c r="AP26" s="52"/>
      <c r="AQ26" s="223"/>
    </row>
    <row r="27" spans="1:43" s="10" customFormat="1" ht="36">
      <c r="A27" s="34" t="s">
        <v>166</v>
      </c>
      <c r="B27" s="35"/>
      <c r="C27" s="34" t="s">
        <v>302</v>
      </c>
      <c r="D27" s="35"/>
      <c r="E27" s="37" t="s">
        <v>302</v>
      </c>
      <c r="F27" s="37" t="s">
        <v>553</v>
      </c>
      <c r="G27" s="36" t="s">
        <v>5057</v>
      </c>
      <c r="H27" s="36" t="s">
        <v>5003</v>
      </c>
      <c r="I27" s="18">
        <v>3</v>
      </c>
      <c r="J27" s="19">
        <v>8</v>
      </c>
      <c r="K27" s="19"/>
      <c r="L27" s="19"/>
      <c r="M27" s="19"/>
      <c r="N27" s="19"/>
      <c r="O27" s="19"/>
      <c r="P27" s="19"/>
      <c r="Q27" s="19"/>
      <c r="R27" s="19"/>
      <c r="S27" s="19"/>
      <c r="T27" s="136"/>
      <c r="U27" s="61"/>
      <c r="V27" s="19"/>
      <c r="W27" s="19"/>
      <c r="X27" s="19"/>
      <c r="Y27" s="19"/>
      <c r="Z27" s="19"/>
      <c r="AA27" s="19">
        <v>4</v>
      </c>
      <c r="AB27" s="19"/>
      <c r="AC27" s="19"/>
      <c r="AD27" s="19">
        <v>9</v>
      </c>
      <c r="AE27" s="19"/>
      <c r="AF27" s="19"/>
      <c r="AG27" s="19"/>
      <c r="AH27" s="19"/>
      <c r="AI27" s="19"/>
      <c r="AJ27" s="19">
        <v>13</v>
      </c>
      <c r="AK27" s="19"/>
      <c r="AL27" s="87">
        <v>1</v>
      </c>
      <c r="AM27" s="19" t="s">
        <v>88</v>
      </c>
      <c r="AN27" s="52"/>
      <c r="AO27" s="52"/>
      <c r="AP27" s="52"/>
      <c r="AQ27" s="223"/>
    </row>
    <row r="28" spans="1:43" s="10" customFormat="1" ht="24">
      <c r="A28" s="34" t="s">
        <v>167</v>
      </c>
      <c r="B28" s="35"/>
      <c r="C28" s="34" t="s">
        <v>302</v>
      </c>
      <c r="D28" s="35"/>
      <c r="E28" s="37" t="s">
        <v>302</v>
      </c>
      <c r="F28" s="37" t="s">
        <v>554</v>
      </c>
      <c r="G28" s="36" t="s">
        <v>5050</v>
      </c>
      <c r="H28" s="36" t="s">
        <v>5003</v>
      </c>
      <c r="I28" s="18">
        <v>3</v>
      </c>
      <c r="J28" s="19">
        <v>8</v>
      </c>
      <c r="K28" s="19"/>
      <c r="L28" s="19">
        <v>3</v>
      </c>
      <c r="M28" s="19"/>
      <c r="N28" s="19"/>
      <c r="O28" s="19"/>
      <c r="P28" s="19"/>
      <c r="Q28" s="19"/>
      <c r="R28" s="19"/>
      <c r="S28" s="19"/>
      <c r="T28" s="19"/>
      <c r="U28" s="61"/>
      <c r="V28" s="19"/>
      <c r="W28" s="19"/>
      <c r="X28" s="19"/>
      <c r="Y28" s="19"/>
      <c r="Z28" s="43"/>
      <c r="AA28" s="43"/>
      <c r="AB28" s="19"/>
      <c r="AC28" s="19"/>
      <c r="AD28" s="19">
        <v>9</v>
      </c>
      <c r="AE28" s="19"/>
      <c r="AF28" s="19"/>
      <c r="AG28" s="19"/>
      <c r="AH28" s="43">
        <v>9</v>
      </c>
      <c r="AI28" s="43"/>
      <c r="AJ28" s="19"/>
      <c r="AK28" s="19"/>
      <c r="AL28" s="87">
        <v>1</v>
      </c>
      <c r="AM28" s="19" t="s">
        <v>88</v>
      </c>
      <c r="AN28" s="52"/>
      <c r="AO28" s="52"/>
      <c r="AP28" s="52"/>
      <c r="AQ28" s="223"/>
    </row>
    <row r="29" spans="1:43" s="10" customFormat="1" ht="12.5" thickBot="1">
      <c r="A29" s="100" t="s">
        <v>187</v>
      </c>
      <c r="B29" s="63"/>
      <c r="C29" s="100" t="s">
        <v>302</v>
      </c>
      <c r="D29" s="63"/>
      <c r="E29" s="89" t="s">
        <v>302</v>
      </c>
      <c r="F29" s="89" t="s">
        <v>555</v>
      </c>
      <c r="G29" s="64" t="s">
        <v>4967</v>
      </c>
      <c r="H29" s="64" t="s">
        <v>5003</v>
      </c>
      <c r="I29" s="65">
        <v>3</v>
      </c>
      <c r="J29" s="66"/>
      <c r="K29" s="66"/>
      <c r="L29" s="66"/>
      <c r="M29" s="66">
        <v>6</v>
      </c>
      <c r="N29" s="66"/>
      <c r="O29" s="66"/>
      <c r="P29" s="66"/>
      <c r="Q29" s="66"/>
      <c r="R29" s="66"/>
      <c r="S29" s="66"/>
      <c r="T29" s="66"/>
      <c r="U29" s="137"/>
      <c r="V29" s="66"/>
      <c r="W29" s="66"/>
      <c r="X29" s="66"/>
      <c r="Y29" s="66"/>
      <c r="Z29" s="67"/>
      <c r="AA29" s="67"/>
      <c r="AB29" s="66"/>
      <c r="AC29" s="66"/>
      <c r="AD29" s="66">
        <v>3</v>
      </c>
      <c r="AE29" s="66"/>
      <c r="AF29" s="66"/>
      <c r="AG29" s="66"/>
      <c r="AH29" s="67">
        <v>3</v>
      </c>
      <c r="AI29" s="67"/>
      <c r="AJ29" s="66"/>
      <c r="AK29" s="66"/>
      <c r="AL29" s="90">
        <v>1</v>
      </c>
      <c r="AM29" s="66" t="s">
        <v>88</v>
      </c>
      <c r="AN29" s="68"/>
      <c r="AO29" s="68"/>
      <c r="AP29" s="68"/>
      <c r="AQ29" s="69"/>
    </row>
    <row r="30" spans="1:43" s="6" customFormat="1">
      <c r="AL30"/>
      <c r="AM30"/>
      <c r="AN30"/>
      <c r="AO30"/>
      <c r="AP30"/>
      <c r="AQ30"/>
    </row>
    <row r="31" spans="1:43" s="6" customFormat="1">
      <c r="AL31"/>
      <c r="AM31"/>
      <c r="AN31"/>
      <c r="AO31"/>
      <c r="AP31"/>
      <c r="AQ31"/>
    </row>
    <row r="32" spans="1:43" s="6" customFormat="1">
      <c r="AL32"/>
      <c r="AM32"/>
      <c r="AN32"/>
      <c r="AO32"/>
      <c r="AP32"/>
      <c r="AQ32"/>
    </row>
    <row r="33" spans="38:43" s="6" customFormat="1">
      <c r="AL33"/>
      <c r="AM33"/>
      <c r="AN33"/>
      <c r="AO33"/>
      <c r="AP33"/>
      <c r="AQ33"/>
    </row>
    <row r="34" spans="38:43" s="6" customFormat="1" ht="12"/>
    <row r="35" spans="38:43" s="6" customFormat="1" ht="12"/>
    <row r="36" spans="38:43" s="6" customFormat="1" ht="12"/>
    <row r="37" spans="38:43" s="6" customFormat="1" ht="12"/>
    <row r="38" spans="38:43" s="6" customFormat="1" ht="12"/>
    <row r="39" spans="38:43" s="6" customFormat="1" ht="12"/>
    <row r="40" spans="38:43" s="6" customFormat="1" ht="12"/>
    <row r="41" spans="38:43" s="6" customFormat="1" ht="12"/>
    <row r="42" spans="38:43" s="6" customFormat="1" ht="12"/>
    <row r="43" spans="38:43" s="6" customFormat="1" ht="12"/>
    <row r="44" spans="38:43" s="6" customFormat="1" ht="12"/>
    <row r="45" spans="38:43" s="6" customFormat="1" ht="12"/>
    <row r="46" spans="38:43" s="6" customFormat="1" ht="12"/>
    <row r="47" spans="38:43" s="6" customFormat="1" ht="12"/>
    <row r="48" spans="38:43"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6" customFormat="1" ht="12"/>
    <row r="82" s="6" customFormat="1" ht="12"/>
    <row r="83" s="6" customFormat="1" ht="12"/>
    <row r="84" s="6" customFormat="1" ht="12"/>
    <row r="85" s="6" customFormat="1" ht="12"/>
    <row r="86" s="6" customFormat="1" ht="12"/>
    <row r="87" s="6" customFormat="1" ht="12"/>
    <row r="88" s="6" customFormat="1" ht="12"/>
    <row r="89" s="6" customFormat="1" ht="12"/>
    <row r="90" s="6" customFormat="1" ht="12"/>
    <row r="91" s="6" customFormat="1" ht="12"/>
    <row r="92" s="6" customFormat="1" ht="12"/>
    <row r="93" s="6" customFormat="1" ht="12"/>
    <row r="94" s="6" customFormat="1" ht="12"/>
    <row r="95" s="6" customFormat="1" ht="12"/>
    <row r="96" s="6" customFormat="1" ht="12"/>
    <row r="97" spans="3:43" s="6" customFormat="1" ht="15" customHeight="1"/>
    <row r="98" spans="3:43">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row>
    <row r="99" spans="3:43">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row>
    <row r="100" spans="3:43">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row>
    <row r="101" spans="3:43">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row>
    <row r="102" spans="3:43">
      <c r="C102" s="3"/>
      <c r="D102" s="3"/>
      <c r="E102" s="3"/>
      <c r="F102" s="3"/>
      <c r="G102" s="3"/>
      <c r="H102" s="3"/>
    </row>
    <row r="103" spans="3:43">
      <c r="C103" s="3"/>
      <c r="D103" s="3"/>
      <c r="E103" s="3"/>
      <c r="F103" s="3"/>
      <c r="G103" s="3"/>
      <c r="H103" s="3"/>
    </row>
    <row r="104" spans="3:43">
      <c r="C104" s="3"/>
      <c r="D104" s="3"/>
      <c r="E104" s="3"/>
      <c r="F104" s="3"/>
      <c r="G104" s="3"/>
      <c r="H104" s="3"/>
    </row>
    <row r="105" spans="3:43">
      <c r="C105" s="3"/>
      <c r="D105" s="3"/>
      <c r="E105" s="3"/>
      <c r="F105" s="3"/>
      <c r="G105" s="3"/>
      <c r="H105" s="3"/>
    </row>
    <row r="106" spans="3:43">
      <c r="C106" s="3"/>
      <c r="D106" s="3"/>
      <c r="E106" s="3"/>
      <c r="F106" s="3"/>
      <c r="G106" s="3"/>
      <c r="H106" s="3"/>
    </row>
    <row r="107" spans="3:43">
      <c r="C107" s="3"/>
      <c r="D107" s="3"/>
      <c r="E107" s="3"/>
      <c r="F107" s="3"/>
      <c r="G107" s="3"/>
      <c r="H107" s="3"/>
    </row>
    <row r="108" spans="3:43">
      <c r="C108" s="3"/>
      <c r="D108" s="3"/>
      <c r="E108" s="3"/>
      <c r="F108" s="3"/>
      <c r="G108" s="3"/>
      <c r="H108" s="3"/>
    </row>
    <row r="109" spans="3:43">
      <c r="C109" s="3"/>
      <c r="D109" s="3"/>
      <c r="E109" s="3"/>
      <c r="F109" s="3"/>
      <c r="G109" s="3"/>
      <c r="H109" s="3"/>
    </row>
    <row r="110" spans="3:43">
      <c r="C110" s="3"/>
      <c r="D110" s="3"/>
      <c r="E110" s="3"/>
      <c r="F110" s="3"/>
      <c r="G110" s="3"/>
      <c r="H110" s="3"/>
    </row>
    <row r="111" spans="3:43">
      <c r="C111" s="3"/>
      <c r="D111" s="3"/>
      <c r="E111" s="3"/>
      <c r="F111" s="3"/>
      <c r="G111" s="3"/>
      <c r="H111" s="3"/>
    </row>
    <row r="112" spans="3:43">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sheetData>
  <autoFilter ref="A6:AQ6" xr:uid="{4D35780D-5D9A-4EA9-9B61-0FF5EFFB3C7E}"/>
  <mergeCells count="4">
    <mergeCell ref="A4:B4"/>
    <mergeCell ref="A3:E3"/>
    <mergeCell ref="C4:D4"/>
    <mergeCell ref="F3:F6"/>
  </mergeCells>
  <phoneticPr fontId="2"/>
  <pageMargins left="0.70866141732283472" right="0.70866141732283472" top="0.74803149606299213" bottom="0.74803149606299213" header="0.31496062992125984" footer="0.31496062992125984"/>
  <pageSetup paperSize="8" scale="54" pageOrder="overThenDown"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Q208"/>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37" width="8.36328125" style="3" customWidth="1"/>
    <col min="38" max="43" width="5.36328125" style="3" customWidth="1"/>
    <col min="44" max="44" width="2.1796875" style="3" customWidth="1"/>
    <col min="45" max="244" width="8.7265625" style="3"/>
    <col min="245" max="246" width="4.36328125" style="3" customWidth="1"/>
    <col min="247" max="247" width="8" style="3" customWidth="1"/>
    <col min="248" max="248" width="9.6328125" style="3" customWidth="1"/>
    <col min="249" max="249" width="20.6328125" style="3" customWidth="1"/>
    <col min="250" max="250" width="6.453125" style="3" customWidth="1"/>
    <col min="251" max="254" width="7.6328125" style="3" bestFit="1" customWidth="1"/>
    <col min="255" max="255" width="9.90625" style="3" bestFit="1" customWidth="1"/>
    <col min="256" max="256" width="7.6328125" style="3" bestFit="1" customWidth="1"/>
    <col min="257" max="258" width="9.90625" style="3" bestFit="1" customWidth="1"/>
    <col min="259" max="264" width="4.36328125" style="3" customWidth="1"/>
    <col min="265" max="265" width="20.6328125" style="3" customWidth="1"/>
    <col min="266" max="500" width="8.7265625" style="3"/>
    <col min="501" max="502" width="4.36328125" style="3" customWidth="1"/>
    <col min="503" max="503" width="8" style="3" customWidth="1"/>
    <col min="504" max="504" width="9.6328125" style="3" customWidth="1"/>
    <col min="505" max="505" width="20.6328125" style="3" customWidth="1"/>
    <col min="506" max="506" width="6.453125" style="3" customWidth="1"/>
    <col min="507" max="510" width="7.6328125" style="3" bestFit="1" customWidth="1"/>
    <col min="511" max="511" width="9.90625" style="3" bestFit="1" customWidth="1"/>
    <col min="512" max="512" width="7.6328125" style="3" bestFit="1" customWidth="1"/>
    <col min="513" max="514" width="9.90625" style="3" bestFit="1" customWidth="1"/>
    <col min="515" max="520" width="4.36328125" style="3" customWidth="1"/>
    <col min="521" max="521" width="20.6328125" style="3" customWidth="1"/>
    <col min="522" max="756" width="8.7265625" style="3"/>
    <col min="757" max="758" width="4.36328125" style="3" customWidth="1"/>
    <col min="759" max="759" width="8" style="3" customWidth="1"/>
    <col min="760" max="760" width="9.6328125" style="3" customWidth="1"/>
    <col min="761" max="761" width="20.6328125" style="3" customWidth="1"/>
    <col min="762" max="762" width="6.453125" style="3" customWidth="1"/>
    <col min="763" max="766" width="7.6328125" style="3" bestFit="1" customWidth="1"/>
    <col min="767" max="767" width="9.90625" style="3" bestFit="1" customWidth="1"/>
    <col min="768" max="768" width="7.6328125" style="3" bestFit="1" customWidth="1"/>
    <col min="769" max="770" width="9.90625" style="3" bestFit="1" customWidth="1"/>
    <col min="771" max="776" width="4.36328125" style="3" customWidth="1"/>
    <col min="777" max="777" width="20.6328125" style="3" customWidth="1"/>
    <col min="778" max="1012" width="8.7265625" style="3"/>
    <col min="1013" max="1014" width="4.36328125" style="3" customWidth="1"/>
    <col min="1015" max="1015" width="8" style="3" customWidth="1"/>
    <col min="1016" max="1016" width="9.6328125" style="3" customWidth="1"/>
    <col min="1017" max="1017" width="20.6328125" style="3" customWidth="1"/>
    <col min="1018" max="1018" width="6.453125" style="3" customWidth="1"/>
    <col min="1019" max="1022" width="7.6328125" style="3" bestFit="1" customWidth="1"/>
    <col min="1023" max="1023" width="9.90625" style="3" bestFit="1" customWidth="1"/>
    <col min="1024" max="1024" width="7.6328125" style="3" bestFit="1" customWidth="1"/>
    <col min="1025" max="1026" width="9.90625" style="3" bestFit="1" customWidth="1"/>
    <col min="1027" max="1032" width="4.36328125" style="3" customWidth="1"/>
    <col min="1033" max="1033" width="20.6328125" style="3" customWidth="1"/>
    <col min="1034" max="1268" width="8.7265625" style="3"/>
    <col min="1269" max="1270" width="4.36328125" style="3" customWidth="1"/>
    <col min="1271" max="1271" width="8" style="3" customWidth="1"/>
    <col min="1272" max="1272" width="9.6328125" style="3" customWidth="1"/>
    <col min="1273" max="1273" width="20.6328125" style="3" customWidth="1"/>
    <col min="1274" max="1274" width="6.453125" style="3" customWidth="1"/>
    <col min="1275" max="1278" width="7.6328125" style="3" bestFit="1" customWidth="1"/>
    <col min="1279" max="1279" width="9.90625" style="3" bestFit="1" customWidth="1"/>
    <col min="1280" max="1280" width="7.6328125" style="3" bestFit="1" customWidth="1"/>
    <col min="1281" max="1282" width="9.90625" style="3" bestFit="1" customWidth="1"/>
    <col min="1283" max="1288" width="4.36328125" style="3" customWidth="1"/>
    <col min="1289" max="1289" width="20.6328125" style="3" customWidth="1"/>
    <col min="1290" max="1524" width="8.7265625" style="3"/>
    <col min="1525" max="1526" width="4.36328125" style="3" customWidth="1"/>
    <col min="1527" max="1527" width="8" style="3" customWidth="1"/>
    <col min="1528" max="1528" width="9.6328125" style="3" customWidth="1"/>
    <col min="1529" max="1529" width="20.6328125" style="3" customWidth="1"/>
    <col min="1530" max="1530" width="6.453125" style="3" customWidth="1"/>
    <col min="1531" max="1534" width="7.6328125" style="3" bestFit="1" customWidth="1"/>
    <col min="1535" max="1535" width="9.90625" style="3" bestFit="1" customWidth="1"/>
    <col min="1536" max="1536" width="7.6328125" style="3" bestFit="1" customWidth="1"/>
    <col min="1537" max="1538" width="9.90625" style="3" bestFit="1" customWidth="1"/>
    <col min="1539" max="1544" width="4.36328125" style="3" customWidth="1"/>
    <col min="1545" max="1545" width="20.6328125" style="3" customWidth="1"/>
    <col min="1546" max="1780" width="8.7265625" style="3"/>
    <col min="1781" max="1782" width="4.36328125" style="3" customWidth="1"/>
    <col min="1783" max="1783" width="8" style="3" customWidth="1"/>
    <col min="1784" max="1784" width="9.6328125" style="3" customWidth="1"/>
    <col min="1785" max="1785" width="20.6328125" style="3" customWidth="1"/>
    <col min="1786" max="1786" width="6.453125" style="3" customWidth="1"/>
    <col min="1787" max="1790" width="7.6328125" style="3" bestFit="1" customWidth="1"/>
    <col min="1791" max="1791" width="9.90625" style="3" bestFit="1" customWidth="1"/>
    <col min="1792" max="1792" width="7.6328125" style="3" bestFit="1" customWidth="1"/>
    <col min="1793" max="1794" width="9.90625" style="3" bestFit="1" customWidth="1"/>
    <col min="1795" max="1800" width="4.36328125" style="3" customWidth="1"/>
    <col min="1801" max="1801" width="20.6328125" style="3" customWidth="1"/>
    <col min="1802" max="2036" width="8.7265625" style="3"/>
    <col min="2037" max="2038" width="4.36328125" style="3" customWidth="1"/>
    <col min="2039" max="2039" width="8" style="3" customWidth="1"/>
    <col min="2040" max="2040" width="9.6328125" style="3" customWidth="1"/>
    <col min="2041" max="2041" width="20.6328125" style="3" customWidth="1"/>
    <col min="2042" max="2042" width="6.453125" style="3" customWidth="1"/>
    <col min="2043" max="2046" width="7.6328125" style="3" bestFit="1" customWidth="1"/>
    <col min="2047" max="2047" width="9.90625" style="3" bestFit="1" customWidth="1"/>
    <col min="2048" max="2048" width="7.6328125" style="3" bestFit="1" customWidth="1"/>
    <col min="2049" max="2050" width="9.90625" style="3" bestFit="1" customWidth="1"/>
    <col min="2051" max="2056" width="4.36328125" style="3" customWidth="1"/>
    <col min="2057" max="2057" width="20.6328125" style="3" customWidth="1"/>
    <col min="2058" max="2292" width="8.7265625" style="3"/>
    <col min="2293" max="2294" width="4.36328125" style="3" customWidth="1"/>
    <col min="2295" max="2295" width="8" style="3" customWidth="1"/>
    <col min="2296" max="2296" width="9.6328125" style="3" customWidth="1"/>
    <col min="2297" max="2297" width="20.6328125" style="3" customWidth="1"/>
    <col min="2298" max="2298" width="6.453125" style="3" customWidth="1"/>
    <col min="2299" max="2302" width="7.6328125" style="3" bestFit="1" customWidth="1"/>
    <col min="2303" max="2303" width="9.90625" style="3" bestFit="1" customWidth="1"/>
    <col min="2304" max="2304" width="7.6328125" style="3" bestFit="1" customWidth="1"/>
    <col min="2305" max="2306" width="9.90625" style="3" bestFit="1" customWidth="1"/>
    <col min="2307" max="2312" width="4.36328125" style="3" customWidth="1"/>
    <col min="2313" max="2313" width="20.6328125" style="3" customWidth="1"/>
    <col min="2314" max="2548" width="8.7265625" style="3"/>
    <col min="2549" max="2550" width="4.36328125" style="3" customWidth="1"/>
    <col min="2551" max="2551" width="8" style="3" customWidth="1"/>
    <col min="2552" max="2552" width="9.6328125" style="3" customWidth="1"/>
    <col min="2553" max="2553" width="20.6328125" style="3" customWidth="1"/>
    <col min="2554" max="2554" width="6.453125" style="3" customWidth="1"/>
    <col min="2555" max="2558" width="7.6328125" style="3" bestFit="1" customWidth="1"/>
    <col min="2559" max="2559" width="9.90625" style="3" bestFit="1" customWidth="1"/>
    <col min="2560" max="2560" width="7.6328125" style="3" bestFit="1" customWidth="1"/>
    <col min="2561" max="2562" width="9.90625" style="3" bestFit="1" customWidth="1"/>
    <col min="2563" max="2568" width="4.36328125" style="3" customWidth="1"/>
    <col min="2569" max="2569" width="20.6328125" style="3" customWidth="1"/>
    <col min="2570" max="2804" width="8.7265625" style="3"/>
    <col min="2805" max="2806" width="4.36328125" style="3" customWidth="1"/>
    <col min="2807" max="2807" width="8" style="3" customWidth="1"/>
    <col min="2808" max="2808" width="9.6328125" style="3" customWidth="1"/>
    <col min="2809" max="2809" width="20.6328125" style="3" customWidth="1"/>
    <col min="2810" max="2810" width="6.453125" style="3" customWidth="1"/>
    <col min="2811" max="2814" width="7.6328125" style="3" bestFit="1" customWidth="1"/>
    <col min="2815" max="2815" width="9.90625" style="3" bestFit="1" customWidth="1"/>
    <col min="2816" max="2816" width="7.6328125" style="3" bestFit="1" customWidth="1"/>
    <col min="2817" max="2818" width="9.90625" style="3" bestFit="1" customWidth="1"/>
    <col min="2819" max="2824" width="4.36328125" style="3" customWidth="1"/>
    <col min="2825" max="2825" width="20.6328125" style="3" customWidth="1"/>
    <col min="2826" max="3060" width="8.7265625" style="3"/>
    <col min="3061" max="3062" width="4.36328125" style="3" customWidth="1"/>
    <col min="3063" max="3063" width="8" style="3" customWidth="1"/>
    <col min="3064" max="3064" width="9.6328125" style="3" customWidth="1"/>
    <col min="3065" max="3065" width="20.6328125" style="3" customWidth="1"/>
    <col min="3066" max="3066" width="6.453125" style="3" customWidth="1"/>
    <col min="3067" max="3070" width="7.6328125" style="3" bestFit="1" customWidth="1"/>
    <col min="3071" max="3071" width="9.90625" style="3" bestFit="1" customWidth="1"/>
    <col min="3072" max="3072" width="7.6328125" style="3" bestFit="1" customWidth="1"/>
    <col min="3073" max="3074" width="9.90625" style="3" bestFit="1" customWidth="1"/>
    <col min="3075" max="3080" width="4.36328125" style="3" customWidth="1"/>
    <col min="3081" max="3081" width="20.6328125" style="3" customWidth="1"/>
    <col min="3082" max="3316" width="8.7265625" style="3"/>
    <col min="3317" max="3318" width="4.36328125" style="3" customWidth="1"/>
    <col min="3319" max="3319" width="8" style="3" customWidth="1"/>
    <col min="3320" max="3320" width="9.6328125" style="3" customWidth="1"/>
    <col min="3321" max="3321" width="20.6328125" style="3" customWidth="1"/>
    <col min="3322" max="3322" width="6.453125" style="3" customWidth="1"/>
    <col min="3323" max="3326" width="7.6328125" style="3" bestFit="1" customWidth="1"/>
    <col min="3327" max="3327" width="9.90625" style="3" bestFit="1" customWidth="1"/>
    <col min="3328" max="3328" width="7.6328125" style="3" bestFit="1" customWidth="1"/>
    <col min="3329" max="3330" width="9.90625" style="3" bestFit="1" customWidth="1"/>
    <col min="3331" max="3336" width="4.36328125" style="3" customWidth="1"/>
    <col min="3337" max="3337" width="20.6328125" style="3" customWidth="1"/>
    <col min="3338" max="3572" width="8.7265625" style="3"/>
    <col min="3573" max="3574" width="4.36328125" style="3" customWidth="1"/>
    <col min="3575" max="3575" width="8" style="3" customWidth="1"/>
    <col min="3576" max="3576" width="9.6328125" style="3" customWidth="1"/>
    <col min="3577" max="3577" width="20.6328125" style="3" customWidth="1"/>
    <col min="3578" max="3578" width="6.453125" style="3" customWidth="1"/>
    <col min="3579" max="3582" width="7.6328125" style="3" bestFit="1" customWidth="1"/>
    <col min="3583" max="3583" width="9.90625" style="3" bestFit="1" customWidth="1"/>
    <col min="3584" max="3584" width="7.6328125" style="3" bestFit="1" customWidth="1"/>
    <col min="3585" max="3586" width="9.90625" style="3" bestFit="1" customWidth="1"/>
    <col min="3587" max="3592" width="4.36328125" style="3" customWidth="1"/>
    <col min="3593" max="3593" width="20.6328125" style="3" customWidth="1"/>
    <col min="3594" max="3828" width="8.7265625" style="3"/>
    <col min="3829" max="3830" width="4.36328125" style="3" customWidth="1"/>
    <col min="3831" max="3831" width="8" style="3" customWidth="1"/>
    <col min="3832" max="3832" width="9.6328125" style="3" customWidth="1"/>
    <col min="3833" max="3833" width="20.6328125" style="3" customWidth="1"/>
    <col min="3834" max="3834" width="6.453125" style="3" customWidth="1"/>
    <col min="3835" max="3838" width="7.6328125" style="3" bestFit="1" customWidth="1"/>
    <col min="3839" max="3839" width="9.90625" style="3" bestFit="1" customWidth="1"/>
    <col min="3840" max="3840" width="7.6328125" style="3" bestFit="1" customWidth="1"/>
    <col min="3841" max="3842" width="9.90625" style="3" bestFit="1" customWidth="1"/>
    <col min="3843" max="3848" width="4.36328125" style="3" customWidth="1"/>
    <col min="3849" max="3849" width="20.6328125" style="3" customWidth="1"/>
    <col min="3850" max="4084" width="8.7265625" style="3"/>
    <col min="4085" max="4086" width="4.36328125" style="3" customWidth="1"/>
    <col min="4087" max="4087" width="8" style="3" customWidth="1"/>
    <col min="4088" max="4088" width="9.6328125" style="3" customWidth="1"/>
    <col min="4089" max="4089" width="20.6328125" style="3" customWidth="1"/>
    <col min="4090" max="4090" width="6.453125" style="3" customWidth="1"/>
    <col min="4091" max="4094" width="7.6328125" style="3" bestFit="1" customWidth="1"/>
    <col min="4095" max="4095" width="9.90625" style="3" bestFit="1" customWidth="1"/>
    <col min="4096" max="4096" width="7.6328125" style="3" bestFit="1" customWidth="1"/>
    <col min="4097" max="4098" width="9.90625" style="3" bestFit="1" customWidth="1"/>
    <col min="4099" max="4104" width="4.36328125" style="3" customWidth="1"/>
    <col min="4105" max="4105" width="20.6328125" style="3" customWidth="1"/>
    <col min="4106" max="4340" width="8.7265625" style="3"/>
    <col min="4341" max="4342" width="4.36328125" style="3" customWidth="1"/>
    <col min="4343" max="4343" width="8" style="3" customWidth="1"/>
    <col min="4344" max="4344" width="9.6328125" style="3" customWidth="1"/>
    <col min="4345" max="4345" width="20.6328125" style="3" customWidth="1"/>
    <col min="4346" max="4346" width="6.453125" style="3" customWidth="1"/>
    <col min="4347" max="4350" width="7.6328125" style="3" bestFit="1" customWidth="1"/>
    <col min="4351" max="4351" width="9.90625" style="3" bestFit="1" customWidth="1"/>
    <col min="4352" max="4352" width="7.6328125" style="3" bestFit="1" customWidth="1"/>
    <col min="4353" max="4354" width="9.90625" style="3" bestFit="1" customWidth="1"/>
    <col min="4355" max="4360" width="4.36328125" style="3" customWidth="1"/>
    <col min="4361" max="4361" width="20.6328125" style="3" customWidth="1"/>
    <col min="4362" max="4596" width="8.7265625" style="3"/>
    <col min="4597" max="4598" width="4.36328125" style="3" customWidth="1"/>
    <col min="4599" max="4599" width="8" style="3" customWidth="1"/>
    <col min="4600" max="4600" width="9.6328125" style="3" customWidth="1"/>
    <col min="4601" max="4601" width="20.6328125" style="3" customWidth="1"/>
    <col min="4602" max="4602" width="6.453125" style="3" customWidth="1"/>
    <col min="4603" max="4606" width="7.6328125" style="3" bestFit="1" customWidth="1"/>
    <col min="4607" max="4607" width="9.90625" style="3" bestFit="1" customWidth="1"/>
    <col min="4608" max="4608" width="7.6328125" style="3" bestFit="1" customWidth="1"/>
    <col min="4609" max="4610" width="9.90625" style="3" bestFit="1" customWidth="1"/>
    <col min="4611" max="4616" width="4.36328125" style="3" customWidth="1"/>
    <col min="4617" max="4617" width="20.6328125" style="3" customWidth="1"/>
    <col min="4618" max="4852" width="8.7265625" style="3"/>
    <col min="4853" max="4854" width="4.36328125" style="3" customWidth="1"/>
    <col min="4855" max="4855" width="8" style="3" customWidth="1"/>
    <col min="4856" max="4856" width="9.6328125" style="3" customWidth="1"/>
    <col min="4857" max="4857" width="20.6328125" style="3" customWidth="1"/>
    <col min="4858" max="4858" width="6.453125" style="3" customWidth="1"/>
    <col min="4859" max="4862" width="7.6328125" style="3" bestFit="1" customWidth="1"/>
    <col min="4863" max="4863" width="9.90625" style="3" bestFit="1" customWidth="1"/>
    <col min="4864" max="4864" width="7.6328125" style="3" bestFit="1" customWidth="1"/>
    <col min="4865" max="4866" width="9.90625" style="3" bestFit="1" customWidth="1"/>
    <col min="4867" max="4872" width="4.36328125" style="3" customWidth="1"/>
    <col min="4873" max="4873" width="20.6328125" style="3" customWidth="1"/>
    <col min="4874" max="5108" width="8.7265625" style="3"/>
    <col min="5109" max="5110" width="4.36328125" style="3" customWidth="1"/>
    <col min="5111" max="5111" width="8" style="3" customWidth="1"/>
    <col min="5112" max="5112" width="9.6328125" style="3" customWidth="1"/>
    <col min="5113" max="5113" width="20.6328125" style="3" customWidth="1"/>
    <col min="5114" max="5114" width="6.453125" style="3" customWidth="1"/>
    <col min="5115" max="5118" width="7.6328125" style="3" bestFit="1" customWidth="1"/>
    <col min="5119" max="5119" width="9.90625" style="3" bestFit="1" customWidth="1"/>
    <col min="5120" max="5120" width="7.6328125" style="3" bestFit="1" customWidth="1"/>
    <col min="5121" max="5122" width="9.90625" style="3" bestFit="1" customWidth="1"/>
    <col min="5123" max="5128" width="4.36328125" style="3" customWidth="1"/>
    <col min="5129" max="5129" width="20.6328125" style="3" customWidth="1"/>
    <col min="5130" max="5364" width="8.7265625" style="3"/>
    <col min="5365" max="5366" width="4.36328125" style="3" customWidth="1"/>
    <col min="5367" max="5367" width="8" style="3" customWidth="1"/>
    <col min="5368" max="5368" width="9.6328125" style="3" customWidth="1"/>
    <col min="5369" max="5369" width="20.6328125" style="3" customWidth="1"/>
    <col min="5370" max="5370" width="6.453125" style="3" customWidth="1"/>
    <col min="5371" max="5374" width="7.6328125" style="3" bestFit="1" customWidth="1"/>
    <col min="5375" max="5375" width="9.90625" style="3" bestFit="1" customWidth="1"/>
    <col min="5376" max="5376" width="7.6328125" style="3" bestFit="1" customWidth="1"/>
    <col min="5377" max="5378" width="9.90625" style="3" bestFit="1" customWidth="1"/>
    <col min="5379" max="5384" width="4.36328125" style="3" customWidth="1"/>
    <col min="5385" max="5385" width="20.6328125" style="3" customWidth="1"/>
    <col min="5386" max="5620" width="8.7265625" style="3"/>
    <col min="5621" max="5622" width="4.36328125" style="3" customWidth="1"/>
    <col min="5623" max="5623" width="8" style="3" customWidth="1"/>
    <col min="5624" max="5624" width="9.6328125" style="3" customWidth="1"/>
    <col min="5625" max="5625" width="20.6328125" style="3" customWidth="1"/>
    <col min="5626" max="5626" width="6.453125" style="3" customWidth="1"/>
    <col min="5627" max="5630" width="7.6328125" style="3" bestFit="1" customWidth="1"/>
    <col min="5631" max="5631" width="9.90625" style="3" bestFit="1" customWidth="1"/>
    <col min="5632" max="5632" width="7.6328125" style="3" bestFit="1" customWidth="1"/>
    <col min="5633" max="5634" width="9.90625" style="3" bestFit="1" customWidth="1"/>
    <col min="5635" max="5640" width="4.36328125" style="3" customWidth="1"/>
    <col min="5641" max="5641" width="20.6328125" style="3" customWidth="1"/>
    <col min="5642" max="5876" width="8.7265625" style="3"/>
    <col min="5877" max="5878" width="4.36328125" style="3" customWidth="1"/>
    <col min="5879" max="5879" width="8" style="3" customWidth="1"/>
    <col min="5880" max="5880" width="9.6328125" style="3" customWidth="1"/>
    <col min="5881" max="5881" width="20.6328125" style="3" customWidth="1"/>
    <col min="5882" max="5882" width="6.453125" style="3" customWidth="1"/>
    <col min="5883" max="5886" width="7.6328125" style="3" bestFit="1" customWidth="1"/>
    <col min="5887" max="5887" width="9.90625" style="3" bestFit="1" customWidth="1"/>
    <col min="5888" max="5888" width="7.6328125" style="3" bestFit="1" customWidth="1"/>
    <col min="5889" max="5890" width="9.90625" style="3" bestFit="1" customWidth="1"/>
    <col min="5891" max="5896" width="4.36328125" style="3" customWidth="1"/>
    <col min="5897" max="5897" width="20.6328125" style="3" customWidth="1"/>
    <col min="5898" max="6132" width="8.7265625" style="3"/>
    <col min="6133" max="6134" width="4.36328125" style="3" customWidth="1"/>
    <col min="6135" max="6135" width="8" style="3" customWidth="1"/>
    <col min="6136" max="6136" width="9.6328125" style="3" customWidth="1"/>
    <col min="6137" max="6137" width="20.6328125" style="3" customWidth="1"/>
    <col min="6138" max="6138" width="6.453125" style="3" customWidth="1"/>
    <col min="6139" max="6142" width="7.6328125" style="3" bestFit="1" customWidth="1"/>
    <col min="6143" max="6143" width="9.90625" style="3" bestFit="1" customWidth="1"/>
    <col min="6144" max="6144" width="7.6328125" style="3" bestFit="1" customWidth="1"/>
    <col min="6145" max="6146" width="9.90625" style="3" bestFit="1" customWidth="1"/>
    <col min="6147" max="6152" width="4.36328125" style="3" customWidth="1"/>
    <col min="6153" max="6153" width="20.6328125" style="3" customWidth="1"/>
    <col min="6154" max="6388" width="8.7265625" style="3"/>
    <col min="6389" max="6390" width="4.36328125" style="3" customWidth="1"/>
    <col min="6391" max="6391" width="8" style="3" customWidth="1"/>
    <col min="6392" max="6392" width="9.6328125" style="3" customWidth="1"/>
    <col min="6393" max="6393" width="20.6328125" style="3" customWidth="1"/>
    <col min="6394" max="6394" width="6.453125" style="3" customWidth="1"/>
    <col min="6395" max="6398" width="7.6328125" style="3" bestFit="1" customWidth="1"/>
    <col min="6399" max="6399" width="9.90625" style="3" bestFit="1" customWidth="1"/>
    <col min="6400" max="6400" width="7.6328125" style="3" bestFit="1" customWidth="1"/>
    <col min="6401" max="6402" width="9.90625" style="3" bestFit="1" customWidth="1"/>
    <col min="6403" max="6408" width="4.36328125" style="3" customWidth="1"/>
    <col min="6409" max="6409" width="20.6328125" style="3" customWidth="1"/>
    <col min="6410" max="6644" width="8.7265625" style="3"/>
    <col min="6645" max="6646" width="4.36328125" style="3" customWidth="1"/>
    <col min="6647" max="6647" width="8" style="3" customWidth="1"/>
    <col min="6648" max="6648" width="9.6328125" style="3" customWidth="1"/>
    <col min="6649" max="6649" width="20.6328125" style="3" customWidth="1"/>
    <col min="6650" max="6650" width="6.453125" style="3" customWidth="1"/>
    <col min="6651" max="6654" width="7.6328125" style="3" bestFit="1" customWidth="1"/>
    <col min="6655" max="6655" width="9.90625" style="3" bestFit="1" customWidth="1"/>
    <col min="6656" max="6656" width="7.6328125" style="3" bestFit="1" customWidth="1"/>
    <col min="6657" max="6658" width="9.90625" style="3" bestFit="1" customWidth="1"/>
    <col min="6659" max="6664" width="4.36328125" style="3" customWidth="1"/>
    <col min="6665" max="6665" width="20.6328125" style="3" customWidth="1"/>
    <col min="6666" max="6900" width="8.7265625" style="3"/>
    <col min="6901" max="6902" width="4.36328125" style="3" customWidth="1"/>
    <col min="6903" max="6903" width="8" style="3" customWidth="1"/>
    <col min="6904" max="6904" width="9.6328125" style="3" customWidth="1"/>
    <col min="6905" max="6905" width="20.6328125" style="3" customWidth="1"/>
    <col min="6906" max="6906" width="6.453125" style="3" customWidth="1"/>
    <col min="6907" max="6910" width="7.6328125" style="3" bestFit="1" customWidth="1"/>
    <col min="6911" max="6911" width="9.90625" style="3" bestFit="1" customWidth="1"/>
    <col min="6912" max="6912" width="7.6328125" style="3" bestFit="1" customWidth="1"/>
    <col min="6913" max="6914" width="9.90625" style="3" bestFit="1" customWidth="1"/>
    <col min="6915" max="6920" width="4.36328125" style="3" customWidth="1"/>
    <col min="6921" max="6921" width="20.6328125" style="3" customWidth="1"/>
    <col min="6922" max="7156" width="8.7265625" style="3"/>
    <col min="7157" max="7158" width="4.36328125" style="3" customWidth="1"/>
    <col min="7159" max="7159" width="8" style="3" customWidth="1"/>
    <col min="7160" max="7160" width="9.6328125" style="3" customWidth="1"/>
    <col min="7161" max="7161" width="20.6328125" style="3" customWidth="1"/>
    <col min="7162" max="7162" width="6.453125" style="3" customWidth="1"/>
    <col min="7163" max="7166" width="7.6328125" style="3" bestFit="1" customWidth="1"/>
    <col min="7167" max="7167" width="9.90625" style="3" bestFit="1" customWidth="1"/>
    <col min="7168" max="7168" width="7.6328125" style="3" bestFit="1" customWidth="1"/>
    <col min="7169" max="7170" width="9.90625" style="3" bestFit="1" customWidth="1"/>
    <col min="7171" max="7176" width="4.36328125" style="3" customWidth="1"/>
    <col min="7177" max="7177" width="20.6328125" style="3" customWidth="1"/>
    <col min="7178" max="7412" width="8.7265625" style="3"/>
    <col min="7413" max="7414" width="4.36328125" style="3" customWidth="1"/>
    <col min="7415" max="7415" width="8" style="3" customWidth="1"/>
    <col min="7416" max="7416" width="9.6328125" style="3" customWidth="1"/>
    <col min="7417" max="7417" width="20.6328125" style="3" customWidth="1"/>
    <col min="7418" max="7418" width="6.453125" style="3" customWidth="1"/>
    <col min="7419" max="7422" width="7.6328125" style="3" bestFit="1" customWidth="1"/>
    <col min="7423" max="7423" width="9.90625" style="3" bestFit="1" customWidth="1"/>
    <col min="7424" max="7424" width="7.6328125" style="3" bestFit="1" customWidth="1"/>
    <col min="7425" max="7426" width="9.90625" style="3" bestFit="1" customWidth="1"/>
    <col min="7427" max="7432" width="4.36328125" style="3" customWidth="1"/>
    <col min="7433" max="7433" width="20.6328125" style="3" customWidth="1"/>
    <col min="7434" max="7668" width="8.7265625" style="3"/>
    <col min="7669" max="7670" width="4.36328125" style="3" customWidth="1"/>
    <col min="7671" max="7671" width="8" style="3" customWidth="1"/>
    <col min="7672" max="7672" width="9.6328125" style="3" customWidth="1"/>
    <col min="7673" max="7673" width="20.6328125" style="3" customWidth="1"/>
    <col min="7674" max="7674" width="6.453125" style="3" customWidth="1"/>
    <col min="7675" max="7678" width="7.6328125" style="3" bestFit="1" customWidth="1"/>
    <col min="7679" max="7679" width="9.90625" style="3" bestFit="1" customWidth="1"/>
    <col min="7680" max="7680" width="7.6328125" style="3" bestFit="1" customWidth="1"/>
    <col min="7681" max="7682" width="9.90625" style="3" bestFit="1" customWidth="1"/>
    <col min="7683" max="7688" width="4.36328125" style="3" customWidth="1"/>
    <col min="7689" max="7689" width="20.6328125" style="3" customWidth="1"/>
    <col min="7690" max="7924" width="8.7265625" style="3"/>
    <col min="7925" max="7926" width="4.36328125" style="3" customWidth="1"/>
    <col min="7927" max="7927" width="8" style="3" customWidth="1"/>
    <col min="7928" max="7928" width="9.6328125" style="3" customWidth="1"/>
    <col min="7929" max="7929" width="20.6328125" style="3" customWidth="1"/>
    <col min="7930" max="7930" width="6.453125" style="3" customWidth="1"/>
    <col min="7931" max="7934" width="7.6328125" style="3" bestFit="1" customWidth="1"/>
    <col min="7935" max="7935" width="9.90625" style="3" bestFit="1" customWidth="1"/>
    <col min="7936" max="7936" width="7.6328125" style="3" bestFit="1" customWidth="1"/>
    <col min="7937" max="7938" width="9.90625" style="3" bestFit="1" customWidth="1"/>
    <col min="7939" max="7944" width="4.36328125" style="3" customWidth="1"/>
    <col min="7945" max="7945" width="20.6328125" style="3" customWidth="1"/>
    <col min="7946" max="8180" width="8.7265625" style="3"/>
    <col min="8181" max="8182" width="4.36328125" style="3" customWidth="1"/>
    <col min="8183" max="8183" width="8" style="3" customWidth="1"/>
    <col min="8184" max="8184" width="9.6328125" style="3" customWidth="1"/>
    <col min="8185" max="8185" width="20.6328125" style="3" customWidth="1"/>
    <col min="8186" max="8186" width="6.453125" style="3" customWidth="1"/>
    <col min="8187" max="8190" width="7.6328125" style="3" bestFit="1" customWidth="1"/>
    <col min="8191" max="8191" width="9.90625" style="3" bestFit="1" customWidth="1"/>
    <col min="8192" max="8192" width="7.6328125" style="3" bestFit="1" customWidth="1"/>
    <col min="8193" max="8194" width="9.90625" style="3" bestFit="1" customWidth="1"/>
    <col min="8195" max="8200" width="4.36328125" style="3" customWidth="1"/>
    <col min="8201" max="8201" width="20.6328125" style="3" customWidth="1"/>
    <col min="8202" max="8436" width="8.7265625" style="3"/>
    <col min="8437" max="8438" width="4.36328125" style="3" customWidth="1"/>
    <col min="8439" max="8439" width="8" style="3" customWidth="1"/>
    <col min="8440" max="8440" width="9.6328125" style="3" customWidth="1"/>
    <col min="8441" max="8441" width="20.6328125" style="3" customWidth="1"/>
    <col min="8442" max="8442" width="6.453125" style="3" customWidth="1"/>
    <col min="8443" max="8446" width="7.6328125" style="3" bestFit="1" customWidth="1"/>
    <col min="8447" max="8447" width="9.90625" style="3" bestFit="1" customWidth="1"/>
    <col min="8448" max="8448" width="7.6328125" style="3" bestFit="1" customWidth="1"/>
    <col min="8449" max="8450" width="9.90625" style="3" bestFit="1" customWidth="1"/>
    <col min="8451" max="8456" width="4.36328125" style="3" customWidth="1"/>
    <col min="8457" max="8457" width="20.6328125" style="3" customWidth="1"/>
    <col min="8458" max="8692" width="8.7265625" style="3"/>
    <col min="8693" max="8694" width="4.36328125" style="3" customWidth="1"/>
    <col min="8695" max="8695" width="8" style="3" customWidth="1"/>
    <col min="8696" max="8696" width="9.6328125" style="3" customWidth="1"/>
    <col min="8697" max="8697" width="20.6328125" style="3" customWidth="1"/>
    <col min="8698" max="8698" width="6.453125" style="3" customWidth="1"/>
    <col min="8699" max="8702" width="7.6328125" style="3" bestFit="1" customWidth="1"/>
    <col min="8703" max="8703" width="9.90625" style="3" bestFit="1" customWidth="1"/>
    <col min="8704" max="8704" width="7.6328125" style="3" bestFit="1" customWidth="1"/>
    <col min="8705" max="8706" width="9.90625" style="3" bestFit="1" customWidth="1"/>
    <col min="8707" max="8712" width="4.36328125" style="3" customWidth="1"/>
    <col min="8713" max="8713" width="20.6328125" style="3" customWidth="1"/>
    <col min="8714" max="8948" width="8.7265625" style="3"/>
    <col min="8949" max="8950" width="4.36328125" style="3" customWidth="1"/>
    <col min="8951" max="8951" width="8" style="3" customWidth="1"/>
    <col min="8952" max="8952" width="9.6328125" style="3" customWidth="1"/>
    <col min="8953" max="8953" width="20.6328125" style="3" customWidth="1"/>
    <col min="8954" max="8954" width="6.453125" style="3" customWidth="1"/>
    <col min="8955" max="8958" width="7.6328125" style="3" bestFit="1" customWidth="1"/>
    <col min="8959" max="8959" width="9.90625" style="3" bestFit="1" customWidth="1"/>
    <col min="8960" max="8960" width="7.6328125" style="3" bestFit="1" customWidth="1"/>
    <col min="8961" max="8962" width="9.90625" style="3" bestFit="1" customWidth="1"/>
    <col min="8963" max="8968" width="4.36328125" style="3" customWidth="1"/>
    <col min="8969" max="8969" width="20.6328125" style="3" customWidth="1"/>
    <col min="8970" max="9204" width="8.7265625" style="3"/>
    <col min="9205" max="9206" width="4.36328125" style="3" customWidth="1"/>
    <col min="9207" max="9207" width="8" style="3" customWidth="1"/>
    <col min="9208" max="9208" width="9.6328125" style="3" customWidth="1"/>
    <col min="9209" max="9209" width="20.6328125" style="3" customWidth="1"/>
    <col min="9210" max="9210" width="6.453125" style="3" customWidth="1"/>
    <col min="9211" max="9214" width="7.6328125" style="3" bestFit="1" customWidth="1"/>
    <col min="9215" max="9215" width="9.90625" style="3" bestFit="1" customWidth="1"/>
    <col min="9216" max="9216" width="7.6328125" style="3" bestFit="1" customWidth="1"/>
    <col min="9217" max="9218" width="9.90625" style="3" bestFit="1" customWidth="1"/>
    <col min="9219" max="9224" width="4.36328125" style="3" customWidth="1"/>
    <col min="9225" max="9225" width="20.6328125" style="3" customWidth="1"/>
    <col min="9226" max="9460" width="8.7265625" style="3"/>
    <col min="9461" max="9462" width="4.36328125" style="3" customWidth="1"/>
    <col min="9463" max="9463" width="8" style="3" customWidth="1"/>
    <col min="9464" max="9464" width="9.6328125" style="3" customWidth="1"/>
    <col min="9465" max="9465" width="20.6328125" style="3" customWidth="1"/>
    <col min="9466" max="9466" width="6.453125" style="3" customWidth="1"/>
    <col min="9467" max="9470" width="7.6328125" style="3" bestFit="1" customWidth="1"/>
    <col min="9471" max="9471" width="9.90625" style="3" bestFit="1" customWidth="1"/>
    <col min="9472" max="9472" width="7.6328125" style="3" bestFit="1" customWidth="1"/>
    <col min="9473" max="9474" width="9.90625" style="3" bestFit="1" customWidth="1"/>
    <col min="9475" max="9480" width="4.36328125" style="3" customWidth="1"/>
    <col min="9481" max="9481" width="20.6328125" style="3" customWidth="1"/>
    <col min="9482" max="9716" width="8.7265625" style="3"/>
    <col min="9717" max="9718" width="4.36328125" style="3" customWidth="1"/>
    <col min="9719" max="9719" width="8" style="3" customWidth="1"/>
    <col min="9720" max="9720" width="9.6328125" style="3" customWidth="1"/>
    <col min="9721" max="9721" width="20.6328125" style="3" customWidth="1"/>
    <col min="9722" max="9722" width="6.453125" style="3" customWidth="1"/>
    <col min="9723" max="9726" width="7.6328125" style="3" bestFit="1" customWidth="1"/>
    <col min="9727" max="9727" width="9.90625" style="3" bestFit="1" customWidth="1"/>
    <col min="9728" max="9728" width="7.6328125" style="3" bestFit="1" customWidth="1"/>
    <col min="9729" max="9730" width="9.90625" style="3" bestFit="1" customWidth="1"/>
    <col min="9731" max="9736" width="4.36328125" style="3" customWidth="1"/>
    <col min="9737" max="9737" width="20.6328125" style="3" customWidth="1"/>
    <col min="9738" max="9972" width="8.7265625" style="3"/>
    <col min="9973" max="9974" width="4.36328125" style="3" customWidth="1"/>
    <col min="9975" max="9975" width="8" style="3" customWidth="1"/>
    <col min="9976" max="9976" width="9.6328125" style="3" customWidth="1"/>
    <col min="9977" max="9977" width="20.6328125" style="3" customWidth="1"/>
    <col min="9978" max="9978" width="6.453125" style="3" customWidth="1"/>
    <col min="9979" max="9982" width="7.6328125" style="3" bestFit="1" customWidth="1"/>
    <col min="9983" max="9983" width="9.90625" style="3" bestFit="1" customWidth="1"/>
    <col min="9984" max="9984" width="7.6328125" style="3" bestFit="1" customWidth="1"/>
    <col min="9985" max="9986" width="9.90625" style="3" bestFit="1" customWidth="1"/>
    <col min="9987" max="9992" width="4.36328125" style="3" customWidth="1"/>
    <col min="9993" max="9993" width="20.6328125" style="3" customWidth="1"/>
    <col min="9994" max="10228" width="8.7265625" style="3"/>
    <col min="10229" max="10230" width="4.36328125" style="3" customWidth="1"/>
    <col min="10231" max="10231" width="8" style="3" customWidth="1"/>
    <col min="10232" max="10232" width="9.6328125" style="3" customWidth="1"/>
    <col min="10233" max="10233" width="20.6328125" style="3" customWidth="1"/>
    <col min="10234" max="10234" width="6.453125" style="3" customWidth="1"/>
    <col min="10235" max="10238" width="7.6328125" style="3" bestFit="1" customWidth="1"/>
    <col min="10239" max="10239" width="9.90625" style="3" bestFit="1" customWidth="1"/>
    <col min="10240" max="10240" width="7.6328125" style="3" bestFit="1" customWidth="1"/>
    <col min="10241" max="10242" width="9.90625" style="3" bestFit="1" customWidth="1"/>
    <col min="10243" max="10248" width="4.36328125" style="3" customWidth="1"/>
    <col min="10249" max="10249" width="20.6328125" style="3" customWidth="1"/>
    <col min="10250" max="10484" width="8.7265625" style="3"/>
    <col min="10485" max="10486" width="4.36328125" style="3" customWidth="1"/>
    <col min="10487" max="10487" width="8" style="3" customWidth="1"/>
    <col min="10488" max="10488" width="9.6328125" style="3" customWidth="1"/>
    <col min="10489" max="10489" width="20.6328125" style="3" customWidth="1"/>
    <col min="10490" max="10490" width="6.453125" style="3" customWidth="1"/>
    <col min="10491" max="10494" width="7.6328125" style="3" bestFit="1" customWidth="1"/>
    <col min="10495" max="10495" width="9.90625" style="3" bestFit="1" customWidth="1"/>
    <col min="10496" max="10496" width="7.6328125" style="3" bestFit="1" customWidth="1"/>
    <col min="10497" max="10498" width="9.90625" style="3" bestFit="1" customWidth="1"/>
    <col min="10499" max="10504" width="4.36328125" style="3" customWidth="1"/>
    <col min="10505" max="10505" width="20.6328125" style="3" customWidth="1"/>
    <col min="10506" max="10740" width="8.7265625" style="3"/>
    <col min="10741" max="10742" width="4.36328125" style="3" customWidth="1"/>
    <col min="10743" max="10743" width="8" style="3" customWidth="1"/>
    <col min="10744" max="10744" width="9.6328125" style="3" customWidth="1"/>
    <col min="10745" max="10745" width="20.6328125" style="3" customWidth="1"/>
    <col min="10746" max="10746" width="6.453125" style="3" customWidth="1"/>
    <col min="10747" max="10750" width="7.6328125" style="3" bestFit="1" customWidth="1"/>
    <col min="10751" max="10751" width="9.90625" style="3" bestFit="1" customWidth="1"/>
    <col min="10752" max="10752" width="7.6328125" style="3" bestFit="1" customWidth="1"/>
    <col min="10753" max="10754" width="9.90625" style="3" bestFit="1" customWidth="1"/>
    <col min="10755" max="10760" width="4.36328125" style="3" customWidth="1"/>
    <col min="10761" max="10761" width="20.6328125" style="3" customWidth="1"/>
    <col min="10762" max="10996" width="8.7265625" style="3"/>
    <col min="10997" max="10998" width="4.36328125" style="3" customWidth="1"/>
    <col min="10999" max="10999" width="8" style="3" customWidth="1"/>
    <col min="11000" max="11000" width="9.6328125" style="3" customWidth="1"/>
    <col min="11001" max="11001" width="20.6328125" style="3" customWidth="1"/>
    <col min="11002" max="11002" width="6.453125" style="3" customWidth="1"/>
    <col min="11003" max="11006" width="7.6328125" style="3" bestFit="1" customWidth="1"/>
    <col min="11007" max="11007" width="9.90625" style="3" bestFit="1" customWidth="1"/>
    <col min="11008" max="11008" width="7.6328125" style="3" bestFit="1" customWidth="1"/>
    <col min="11009" max="11010" width="9.90625" style="3" bestFit="1" customWidth="1"/>
    <col min="11011" max="11016" width="4.36328125" style="3" customWidth="1"/>
    <col min="11017" max="11017" width="20.6328125" style="3" customWidth="1"/>
    <col min="11018" max="11252" width="8.7265625" style="3"/>
    <col min="11253" max="11254" width="4.36328125" style="3" customWidth="1"/>
    <col min="11255" max="11255" width="8" style="3" customWidth="1"/>
    <col min="11256" max="11256" width="9.6328125" style="3" customWidth="1"/>
    <col min="11257" max="11257" width="20.6328125" style="3" customWidth="1"/>
    <col min="11258" max="11258" width="6.453125" style="3" customWidth="1"/>
    <col min="11259" max="11262" width="7.6328125" style="3" bestFit="1" customWidth="1"/>
    <col min="11263" max="11263" width="9.90625" style="3" bestFit="1" customWidth="1"/>
    <col min="11264" max="11264" width="7.6328125" style="3" bestFit="1" customWidth="1"/>
    <col min="11265" max="11266" width="9.90625" style="3" bestFit="1" customWidth="1"/>
    <col min="11267" max="11272" width="4.36328125" style="3" customWidth="1"/>
    <col min="11273" max="11273" width="20.6328125" style="3" customWidth="1"/>
    <col min="11274" max="11508" width="8.7265625" style="3"/>
    <col min="11509" max="11510" width="4.36328125" style="3" customWidth="1"/>
    <col min="11511" max="11511" width="8" style="3" customWidth="1"/>
    <col min="11512" max="11512" width="9.6328125" style="3" customWidth="1"/>
    <col min="11513" max="11513" width="20.6328125" style="3" customWidth="1"/>
    <col min="11514" max="11514" width="6.453125" style="3" customWidth="1"/>
    <col min="11515" max="11518" width="7.6328125" style="3" bestFit="1" customWidth="1"/>
    <col min="11519" max="11519" width="9.90625" style="3" bestFit="1" customWidth="1"/>
    <col min="11520" max="11520" width="7.6328125" style="3" bestFit="1" customWidth="1"/>
    <col min="11521" max="11522" width="9.90625" style="3" bestFit="1" customWidth="1"/>
    <col min="11523" max="11528" width="4.36328125" style="3" customWidth="1"/>
    <col min="11529" max="11529" width="20.6328125" style="3" customWidth="1"/>
    <col min="11530" max="11764" width="8.7265625" style="3"/>
    <col min="11765" max="11766" width="4.36328125" style="3" customWidth="1"/>
    <col min="11767" max="11767" width="8" style="3" customWidth="1"/>
    <col min="11768" max="11768" width="9.6328125" style="3" customWidth="1"/>
    <col min="11769" max="11769" width="20.6328125" style="3" customWidth="1"/>
    <col min="11770" max="11770" width="6.453125" style="3" customWidth="1"/>
    <col min="11771" max="11774" width="7.6328125" style="3" bestFit="1" customWidth="1"/>
    <col min="11775" max="11775" width="9.90625" style="3" bestFit="1" customWidth="1"/>
    <col min="11776" max="11776" width="7.6328125" style="3" bestFit="1" customWidth="1"/>
    <col min="11777" max="11778" width="9.90625" style="3" bestFit="1" customWidth="1"/>
    <col min="11779" max="11784" width="4.36328125" style="3" customWidth="1"/>
    <col min="11785" max="11785" width="20.6328125" style="3" customWidth="1"/>
    <col min="11786" max="12020" width="8.7265625" style="3"/>
    <col min="12021" max="12022" width="4.36328125" style="3" customWidth="1"/>
    <col min="12023" max="12023" width="8" style="3" customWidth="1"/>
    <col min="12024" max="12024" width="9.6328125" style="3" customWidth="1"/>
    <col min="12025" max="12025" width="20.6328125" style="3" customWidth="1"/>
    <col min="12026" max="12026" width="6.453125" style="3" customWidth="1"/>
    <col min="12027" max="12030" width="7.6328125" style="3" bestFit="1" customWidth="1"/>
    <col min="12031" max="12031" width="9.90625" style="3" bestFit="1" customWidth="1"/>
    <col min="12032" max="12032" width="7.6328125" style="3" bestFit="1" customWidth="1"/>
    <col min="12033" max="12034" width="9.90625" style="3" bestFit="1" customWidth="1"/>
    <col min="12035" max="12040" width="4.36328125" style="3" customWidth="1"/>
    <col min="12041" max="12041" width="20.6328125" style="3" customWidth="1"/>
    <col min="12042" max="12276" width="8.7265625" style="3"/>
    <col min="12277" max="12278" width="4.36328125" style="3" customWidth="1"/>
    <col min="12279" max="12279" width="8" style="3" customWidth="1"/>
    <col min="12280" max="12280" width="9.6328125" style="3" customWidth="1"/>
    <col min="12281" max="12281" width="20.6328125" style="3" customWidth="1"/>
    <col min="12282" max="12282" width="6.453125" style="3" customWidth="1"/>
    <col min="12283" max="12286" width="7.6328125" style="3" bestFit="1" customWidth="1"/>
    <col min="12287" max="12287" width="9.90625" style="3" bestFit="1" customWidth="1"/>
    <col min="12288" max="12288" width="7.6328125" style="3" bestFit="1" customWidth="1"/>
    <col min="12289" max="12290" width="9.90625" style="3" bestFit="1" customWidth="1"/>
    <col min="12291" max="12296" width="4.36328125" style="3" customWidth="1"/>
    <col min="12297" max="12297" width="20.6328125" style="3" customWidth="1"/>
    <col min="12298" max="12532" width="8.7265625" style="3"/>
    <col min="12533" max="12534" width="4.36328125" style="3" customWidth="1"/>
    <col min="12535" max="12535" width="8" style="3" customWidth="1"/>
    <col min="12536" max="12536" width="9.6328125" style="3" customWidth="1"/>
    <col min="12537" max="12537" width="20.6328125" style="3" customWidth="1"/>
    <col min="12538" max="12538" width="6.453125" style="3" customWidth="1"/>
    <col min="12539" max="12542" width="7.6328125" style="3" bestFit="1" customWidth="1"/>
    <col min="12543" max="12543" width="9.90625" style="3" bestFit="1" customWidth="1"/>
    <col min="12544" max="12544" width="7.6328125" style="3" bestFit="1" customWidth="1"/>
    <col min="12545" max="12546" width="9.90625" style="3" bestFit="1" customWidth="1"/>
    <col min="12547" max="12552" width="4.36328125" style="3" customWidth="1"/>
    <col min="12553" max="12553" width="20.6328125" style="3" customWidth="1"/>
    <col min="12554" max="12788" width="8.7265625" style="3"/>
    <col min="12789" max="12790" width="4.36328125" style="3" customWidth="1"/>
    <col min="12791" max="12791" width="8" style="3" customWidth="1"/>
    <col min="12792" max="12792" width="9.6328125" style="3" customWidth="1"/>
    <col min="12793" max="12793" width="20.6328125" style="3" customWidth="1"/>
    <col min="12794" max="12794" width="6.453125" style="3" customWidth="1"/>
    <col min="12795" max="12798" width="7.6328125" style="3" bestFit="1" customWidth="1"/>
    <col min="12799" max="12799" width="9.90625" style="3" bestFit="1" customWidth="1"/>
    <col min="12800" max="12800" width="7.6328125" style="3" bestFit="1" customWidth="1"/>
    <col min="12801" max="12802" width="9.90625" style="3" bestFit="1" customWidth="1"/>
    <col min="12803" max="12808" width="4.36328125" style="3" customWidth="1"/>
    <col min="12809" max="12809" width="20.6328125" style="3" customWidth="1"/>
    <col min="12810" max="13044" width="8.7265625" style="3"/>
    <col min="13045" max="13046" width="4.36328125" style="3" customWidth="1"/>
    <col min="13047" max="13047" width="8" style="3" customWidth="1"/>
    <col min="13048" max="13048" width="9.6328125" style="3" customWidth="1"/>
    <col min="13049" max="13049" width="20.6328125" style="3" customWidth="1"/>
    <col min="13050" max="13050" width="6.453125" style="3" customWidth="1"/>
    <col min="13051" max="13054" width="7.6328125" style="3" bestFit="1" customWidth="1"/>
    <col min="13055" max="13055" width="9.90625" style="3" bestFit="1" customWidth="1"/>
    <col min="13056" max="13056" width="7.6328125" style="3" bestFit="1" customWidth="1"/>
    <col min="13057" max="13058" width="9.90625" style="3" bestFit="1" customWidth="1"/>
    <col min="13059" max="13064" width="4.36328125" style="3" customWidth="1"/>
    <col min="13065" max="13065" width="20.6328125" style="3" customWidth="1"/>
    <col min="13066" max="13300" width="8.7265625" style="3"/>
    <col min="13301" max="13302" width="4.36328125" style="3" customWidth="1"/>
    <col min="13303" max="13303" width="8" style="3" customWidth="1"/>
    <col min="13304" max="13304" width="9.6328125" style="3" customWidth="1"/>
    <col min="13305" max="13305" width="20.6328125" style="3" customWidth="1"/>
    <col min="13306" max="13306" width="6.453125" style="3" customWidth="1"/>
    <col min="13307" max="13310" width="7.6328125" style="3" bestFit="1" customWidth="1"/>
    <col min="13311" max="13311" width="9.90625" style="3" bestFit="1" customWidth="1"/>
    <col min="13312" max="13312" width="7.6328125" style="3" bestFit="1" customWidth="1"/>
    <col min="13313" max="13314" width="9.90625" style="3" bestFit="1" customWidth="1"/>
    <col min="13315" max="13320" width="4.36328125" style="3" customWidth="1"/>
    <col min="13321" max="13321" width="20.6328125" style="3" customWidth="1"/>
    <col min="13322" max="13556" width="8.7265625" style="3"/>
    <col min="13557" max="13558" width="4.36328125" style="3" customWidth="1"/>
    <col min="13559" max="13559" width="8" style="3" customWidth="1"/>
    <col min="13560" max="13560" width="9.6328125" style="3" customWidth="1"/>
    <col min="13561" max="13561" width="20.6328125" style="3" customWidth="1"/>
    <col min="13562" max="13562" width="6.453125" style="3" customWidth="1"/>
    <col min="13563" max="13566" width="7.6328125" style="3" bestFit="1" customWidth="1"/>
    <col min="13567" max="13567" width="9.90625" style="3" bestFit="1" customWidth="1"/>
    <col min="13568" max="13568" width="7.6328125" style="3" bestFit="1" customWidth="1"/>
    <col min="13569" max="13570" width="9.90625" style="3" bestFit="1" customWidth="1"/>
    <col min="13571" max="13576" width="4.36328125" style="3" customWidth="1"/>
    <col min="13577" max="13577" width="20.6328125" style="3" customWidth="1"/>
    <col min="13578" max="13812" width="8.7265625" style="3"/>
    <col min="13813" max="13814" width="4.36328125" style="3" customWidth="1"/>
    <col min="13815" max="13815" width="8" style="3" customWidth="1"/>
    <col min="13816" max="13816" width="9.6328125" style="3" customWidth="1"/>
    <col min="13817" max="13817" width="20.6328125" style="3" customWidth="1"/>
    <col min="13818" max="13818" width="6.453125" style="3" customWidth="1"/>
    <col min="13819" max="13822" width="7.6328125" style="3" bestFit="1" customWidth="1"/>
    <col min="13823" max="13823" width="9.90625" style="3" bestFit="1" customWidth="1"/>
    <col min="13824" max="13824" width="7.6328125" style="3" bestFit="1" customWidth="1"/>
    <col min="13825" max="13826" width="9.90625" style="3" bestFit="1" customWidth="1"/>
    <col min="13827" max="13832" width="4.36328125" style="3" customWidth="1"/>
    <col min="13833" max="13833" width="20.6328125" style="3" customWidth="1"/>
    <col min="13834" max="14068" width="8.7265625" style="3"/>
    <col min="14069" max="14070" width="4.36328125" style="3" customWidth="1"/>
    <col min="14071" max="14071" width="8" style="3" customWidth="1"/>
    <col min="14072" max="14072" width="9.6328125" style="3" customWidth="1"/>
    <col min="14073" max="14073" width="20.6328125" style="3" customWidth="1"/>
    <col min="14074" max="14074" width="6.453125" style="3" customWidth="1"/>
    <col min="14075" max="14078" width="7.6328125" style="3" bestFit="1" customWidth="1"/>
    <col min="14079" max="14079" width="9.90625" style="3" bestFit="1" customWidth="1"/>
    <col min="14080" max="14080" width="7.6328125" style="3" bestFit="1" customWidth="1"/>
    <col min="14081" max="14082" width="9.90625" style="3" bestFit="1" customWidth="1"/>
    <col min="14083" max="14088" width="4.36328125" style="3" customWidth="1"/>
    <col min="14089" max="14089" width="20.6328125" style="3" customWidth="1"/>
    <col min="14090" max="14324" width="8.7265625" style="3"/>
    <col min="14325" max="14326" width="4.36328125" style="3" customWidth="1"/>
    <col min="14327" max="14327" width="8" style="3" customWidth="1"/>
    <col min="14328" max="14328" width="9.6328125" style="3" customWidth="1"/>
    <col min="14329" max="14329" width="20.6328125" style="3" customWidth="1"/>
    <col min="14330" max="14330" width="6.453125" style="3" customWidth="1"/>
    <col min="14331" max="14334" width="7.6328125" style="3" bestFit="1" customWidth="1"/>
    <col min="14335" max="14335" width="9.90625" style="3" bestFit="1" customWidth="1"/>
    <col min="14336" max="14336" width="7.6328125" style="3" bestFit="1" customWidth="1"/>
    <col min="14337" max="14338" width="9.90625" style="3" bestFit="1" customWidth="1"/>
    <col min="14339" max="14344" width="4.36328125" style="3" customWidth="1"/>
    <col min="14345" max="14345" width="20.6328125" style="3" customWidth="1"/>
    <col min="14346" max="14580" width="8.7265625" style="3"/>
    <col min="14581" max="14582" width="4.36328125" style="3" customWidth="1"/>
    <col min="14583" max="14583" width="8" style="3" customWidth="1"/>
    <col min="14584" max="14584" width="9.6328125" style="3" customWidth="1"/>
    <col min="14585" max="14585" width="20.6328125" style="3" customWidth="1"/>
    <col min="14586" max="14586" width="6.453125" style="3" customWidth="1"/>
    <col min="14587" max="14590" width="7.6328125" style="3" bestFit="1" customWidth="1"/>
    <col min="14591" max="14591" width="9.90625" style="3" bestFit="1" customWidth="1"/>
    <col min="14592" max="14592" width="7.6328125" style="3" bestFit="1" customWidth="1"/>
    <col min="14593" max="14594" width="9.90625" style="3" bestFit="1" customWidth="1"/>
    <col min="14595" max="14600" width="4.36328125" style="3" customWidth="1"/>
    <col min="14601" max="14601" width="20.6328125" style="3" customWidth="1"/>
    <col min="14602" max="14836" width="8.7265625" style="3"/>
    <col min="14837" max="14838" width="4.36328125" style="3" customWidth="1"/>
    <col min="14839" max="14839" width="8" style="3" customWidth="1"/>
    <col min="14840" max="14840" width="9.6328125" style="3" customWidth="1"/>
    <col min="14841" max="14841" width="20.6328125" style="3" customWidth="1"/>
    <col min="14842" max="14842" width="6.453125" style="3" customWidth="1"/>
    <col min="14843" max="14846" width="7.6328125" style="3" bestFit="1" customWidth="1"/>
    <col min="14847" max="14847" width="9.90625" style="3" bestFit="1" customWidth="1"/>
    <col min="14848" max="14848" width="7.6328125" style="3" bestFit="1" customWidth="1"/>
    <col min="14849" max="14850" width="9.90625" style="3" bestFit="1" customWidth="1"/>
    <col min="14851" max="14856" width="4.36328125" style="3" customWidth="1"/>
    <col min="14857" max="14857" width="20.6328125" style="3" customWidth="1"/>
    <col min="14858" max="15092" width="8.7265625" style="3"/>
    <col min="15093" max="15094" width="4.36328125" style="3" customWidth="1"/>
    <col min="15095" max="15095" width="8" style="3" customWidth="1"/>
    <col min="15096" max="15096" width="9.6328125" style="3" customWidth="1"/>
    <col min="15097" max="15097" width="20.6328125" style="3" customWidth="1"/>
    <col min="15098" max="15098" width="6.453125" style="3" customWidth="1"/>
    <col min="15099" max="15102" width="7.6328125" style="3" bestFit="1" customWidth="1"/>
    <col min="15103" max="15103" width="9.90625" style="3" bestFit="1" customWidth="1"/>
    <col min="15104" max="15104" width="7.6328125" style="3" bestFit="1" customWidth="1"/>
    <col min="15105" max="15106" width="9.90625" style="3" bestFit="1" customWidth="1"/>
    <col min="15107" max="15112" width="4.36328125" style="3" customWidth="1"/>
    <col min="15113" max="15113" width="20.6328125" style="3" customWidth="1"/>
    <col min="15114" max="15348" width="8.7265625" style="3"/>
    <col min="15349" max="15350" width="4.36328125" style="3" customWidth="1"/>
    <col min="15351" max="15351" width="8" style="3" customWidth="1"/>
    <col min="15352" max="15352" width="9.6328125" style="3" customWidth="1"/>
    <col min="15353" max="15353" width="20.6328125" style="3" customWidth="1"/>
    <col min="15354" max="15354" width="6.453125" style="3" customWidth="1"/>
    <col min="15355" max="15358" width="7.6328125" style="3" bestFit="1" customWidth="1"/>
    <col min="15359" max="15359" width="9.90625" style="3" bestFit="1" customWidth="1"/>
    <col min="15360" max="15360" width="7.6328125" style="3" bestFit="1" customWidth="1"/>
    <col min="15361" max="15362" width="9.90625" style="3" bestFit="1" customWidth="1"/>
    <col min="15363" max="15368" width="4.36328125" style="3" customWidth="1"/>
    <col min="15369" max="15369" width="20.6328125" style="3" customWidth="1"/>
    <col min="15370" max="15604" width="8.7265625" style="3"/>
    <col min="15605" max="15606" width="4.36328125" style="3" customWidth="1"/>
    <col min="15607" max="15607" width="8" style="3" customWidth="1"/>
    <col min="15608" max="15608" width="9.6328125" style="3" customWidth="1"/>
    <col min="15609" max="15609" width="20.6328125" style="3" customWidth="1"/>
    <col min="15610" max="15610" width="6.453125" style="3" customWidth="1"/>
    <col min="15611" max="15614" width="7.6328125" style="3" bestFit="1" customWidth="1"/>
    <col min="15615" max="15615" width="9.90625" style="3" bestFit="1" customWidth="1"/>
    <col min="15616" max="15616" width="7.6328125" style="3" bestFit="1" customWidth="1"/>
    <col min="15617" max="15618" width="9.90625" style="3" bestFit="1" customWidth="1"/>
    <col min="15619" max="15624" width="4.36328125" style="3" customWidth="1"/>
    <col min="15625" max="15625" width="20.6328125" style="3" customWidth="1"/>
    <col min="15626" max="15860" width="8.7265625" style="3"/>
    <col min="15861" max="15862" width="4.36328125" style="3" customWidth="1"/>
    <col min="15863" max="15863" width="8" style="3" customWidth="1"/>
    <col min="15864" max="15864" width="9.6328125" style="3" customWidth="1"/>
    <col min="15865" max="15865" width="20.6328125" style="3" customWidth="1"/>
    <col min="15866" max="15866" width="6.453125" style="3" customWidth="1"/>
    <col min="15867" max="15870" width="7.6328125" style="3" bestFit="1" customWidth="1"/>
    <col min="15871" max="15871" width="9.90625" style="3" bestFit="1" customWidth="1"/>
    <col min="15872" max="15872" width="7.6328125" style="3" bestFit="1" customWidth="1"/>
    <col min="15873" max="15874" width="9.90625" style="3" bestFit="1" customWidth="1"/>
    <col min="15875" max="15880" width="4.36328125" style="3" customWidth="1"/>
    <col min="15881" max="15881" width="20.6328125" style="3" customWidth="1"/>
    <col min="15882" max="16116" width="8.7265625" style="3"/>
    <col min="16117" max="16118" width="4.36328125" style="3" customWidth="1"/>
    <col min="16119" max="16119" width="8" style="3" customWidth="1"/>
    <col min="16120" max="16120" width="9.6328125" style="3" customWidth="1"/>
    <col min="16121" max="16121" width="20.6328125" style="3" customWidth="1"/>
    <col min="16122" max="16122" width="6.453125" style="3" customWidth="1"/>
    <col min="16123" max="16126" width="7.6328125" style="3" bestFit="1" customWidth="1"/>
    <col min="16127" max="16127" width="9.90625" style="3" bestFit="1" customWidth="1"/>
    <col min="16128" max="16128" width="7.6328125" style="3" bestFit="1" customWidth="1"/>
    <col min="16129" max="16130" width="9.90625" style="3" bestFit="1" customWidth="1"/>
    <col min="16131" max="16136" width="4.36328125" style="3" customWidth="1"/>
    <col min="16137" max="16137" width="20.6328125" style="3" customWidth="1"/>
    <col min="16138" max="16384" width="8.7265625" style="3"/>
  </cols>
  <sheetData>
    <row r="1" spans="1:43" s="1" customFormat="1" ht="23.15" customHeight="1">
      <c r="A1" s="209" t="s">
        <v>4990</v>
      </c>
      <c r="B1" s="71"/>
      <c r="C1" s="71"/>
      <c r="D1" s="70"/>
      <c r="E1" s="71"/>
      <c r="F1" s="71"/>
      <c r="G1" s="142"/>
      <c r="H1" s="71"/>
      <c r="I1" s="71"/>
      <c r="J1" s="71"/>
      <c r="K1" s="57"/>
      <c r="L1" s="57"/>
      <c r="M1" s="57"/>
      <c r="N1" s="59"/>
      <c r="V1" s="71"/>
      <c r="AA1" s="71"/>
      <c r="AB1" s="71"/>
      <c r="AF1" s="71"/>
      <c r="AG1" s="71"/>
      <c r="AH1" s="71"/>
      <c r="AI1" s="71"/>
      <c r="AJ1" s="71"/>
      <c r="AK1" s="71"/>
      <c r="AL1" s="71"/>
      <c r="AM1" s="71"/>
      <c r="AN1" s="71"/>
      <c r="AO1" s="71"/>
      <c r="AP1" s="71"/>
      <c r="AQ1" s="71"/>
    </row>
    <row r="2" spans="1:43" s="12" customFormat="1" ht="5.15" customHeight="1" thickBot="1">
      <c r="C2" s="4"/>
      <c r="D2" s="5"/>
      <c r="E2" s="5"/>
      <c r="F2" s="5"/>
      <c r="G2" s="2"/>
      <c r="H2" s="2"/>
      <c r="I2" s="2"/>
      <c r="J2" s="2"/>
      <c r="K2" s="2"/>
      <c r="L2" s="2"/>
      <c r="M2" s="2"/>
      <c r="N2" s="11"/>
      <c r="O2" s="11"/>
      <c r="P2" s="11"/>
      <c r="Q2" s="11"/>
      <c r="R2" s="11"/>
      <c r="S2" s="11"/>
      <c r="T2" s="11"/>
      <c r="U2" s="11"/>
      <c r="V2" s="2"/>
      <c r="W2" s="11"/>
      <c r="X2" s="11"/>
      <c r="Y2" s="11"/>
      <c r="Z2" s="11"/>
      <c r="AA2" s="2"/>
      <c r="AB2" s="2"/>
      <c r="AC2" s="11"/>
      <c r="AD2" s="11"/>
      <c r="AE2" s="11"/>
      <c r="AF2" s="2"/>
      <c r="AG2" s="2"/>
      <c r="AH2" s="2"/>
      <c r="AI2" s="2"/>
      <c r="AJ2" s="2"/>
      <c r="AK2" s="2"/>
      <c r="AL2" s="2"/>
      <c r="AM2" s="2"/>
      <c r="AN2" s="2"/>
      <c r="AO2" s="2"/>
      <c r="AP2" s="2"/>
      <c r="AQ2" s="2"/>
    </row>
    <row r="3" spans="1:43"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1"/>
      <c r="AL3" s="139" t="s">
        <v>837</v>
      </c>
      <c r="AM3" s="140"/>
      <c r="AN3" s="140"/>
      <c r="AO3" s="140"/>
      <c r="AP3" s="140"/>
      <c r="AQ3" s="141"/>
    </row>
    <row r="4" spans="1:43"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145" t="s">
        <v>838</v>
      </c>
      <c r="AM4" s="146"/>
      <c r="AN4" s="146"/>
      <c r="AO4" s="146"/>
      <c r="AP4" s="146"/>
      <c r="AQ4" s="219"/>
    </row>
    <row r="5" spans="1:43" s="10" customFormat="1" ht="13" customHeight="1">
      <c r="A5" s="27"/>
      <c r="B5" s="28"/>
      <c r="C5" s="27"/>
      <c r="D5" s="28"/>
      <c r="E5" s="29"/>
      <c r="F5" s="241"/>
      <c r="G5" s="26"/>
      <c r="H5" s="26"/>
      <c r="I5" s="13">
        <v>1</v>
      </c>
      <c r="J5" s="14">
        <v>2</v>
      </c>
      <c r="K5" s="14">
        <v>6</v>
      </c>
      <c r="L5" s="14">
        <v>8</v>
      </c>
      <c r="M5" s="14">
        <v>11</v>
      </c>
      <c r="N5" s="14">
        <v>20</v>
      </c>
      <c r="O5" s="14">
        <v>26</v>
      </c>
      <c r="P5" s="14">
        <v>27</v>
      </c>
      <c r="Q5" s="14">
        <v>28</v>
      </c>
      <c r="R5" s="14">
        <v>31</v>
      </c>
      <c r="S5" s="14">
        <v>32</v>
      </c>
      <c r="T5" s="14">
        <v>33</v>
      </c>
      <c r="U5" s="14">
        <v>36</v>
      </c>
      <c r="V5" s="60">
        <v>39</v>
      </c>
      <c r="W5" s="14">
        <v>42</v>
      </c>
      <c r="X5" s="14">
        <v>46</v>
      </c>
      <c r="Y5" s="14">
        <v>49</v>
      </c>
      <c r="Z5" s="14">
        <v>50</v>
      </c>
      <c r="AA5" s="60">
        <v>52</v>
      </c>
      <c r="AB5" s="60">
        <v>53</v>
      </c>
      <c r="AC5" s="14">
        <v>55</v>
      </c>
      <c r="AD5" s="14">
        <v>61</v>
      </c>
      <c r="AE5" s="14">
        <v>98</v>
      </c>
      <c r="AF5" s="14">
        <v>99</v>
      </c>
      <c r="AG5" s="14">
        <v>100</v>
      </c>
      <c r="AH5" s="14">
        <v>101</v>
      </c>
      <c r="AI5" s="14">
        <v>106</v>
      </c>
      <c r="AJ5" s="60">
        <v>112</v>
      </c>
      <c r="AK5" s="14">
        <v>119</v>
      </c>
      <c r="AL5" s="143">
        <v>300</v>
      </c>
      <c r="AM5" s="144"/>
      <c r="AN5" s="147"/>
      <c r="AO5" s="147"/>
      <c r="AP5" s="147"/>
      <c r="AQ5" s="220"/>
    </row>
    <row r="6" spans="1:43"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","Marital Status")</f>
        <v>Marital Status</v>
      </c>
      <c r="K6" s="217" t="str">
        <f>HYPERLINK("#List_of_Classified_Items! $B$57 "," Age")</f>
        <v xml:space="preserve"> Age</v>
      </c>
      <c r="L6" s="217" t="str">
        <f>HYPERLINK("#List_of_Classified_Items! $B$377 "," Education")</f>
        <v xml:space="preserve"> Education</v>
      </c>
      <c r="M6" s="217" t="str">
        <f>HYPERLINK("#List_of_Classified_Items! $B$459 ","Labour Force Status, Working Mainly or Partly")</f>
        <v>Labour Force Status, Working Mainly or Partly</v>
      </c>
      <c r="N6" s="217" t="str">
        <f>HYPERLINK("#List_of_Classified_Items! $B$729 ","Status in Employment, Type of Employment")</f>
        <v>Status in Employment, Type of Employment</v>
      </c>
      <c r="O6" s="217" t="str">
        <f>HYPERLINK("#List_of_Classified_Items! $B$879 ","Industry")</f>
        <v>Industry</v>
      </c>
      <c r="P6" s="217" t="str">
        <f>HYPERLINK("#List_of_Classified_Items! $B$1241 ","Occupation")</f>
        <v>Occupation</v>
      </c>
      <c r="Q6" s="217" t="str">
        <f>HYPERLINK("#List_of_Classified_Items! $B$1549 ","Number of Persons Engaged in Enterprise")</f>
        <v>Number of Persons Engaged in Enterprise</v>
      </c>
      <c r="R6" s="217" t="str">
        <f>HYPERLINK("#List_of_Classified_Items! $B$1598 ","Days Worked per Year")</f>
        <v>Days Worked per Year</v>
      </c>
      <c r="S6" s="217" t="str">
        <f>HYPERLINK("#List_of_Classified_Items! $B$1612 ","Days Worked per Year, Regularity of Work")</f>
        <v>Days Worked per Year, Regularity of Work</v>
      </c>
      <c r="T6" s="217" t="str">
        <f>HYPERLINK("#List_of_Classified_Items! $B$1643 ","Days Worked per Year, Working Hours per Week")</f>
        <v>Days Worked per Year, Working Hours per Week</v>
      </c>
      <c r="U6" s="217" t="str">
        <f>HYPERLINK("#List_of_Classified_Items! $B$1879 ","Working Hours per Week")</f>
        <v>Working Hours per Week</v>
      </c>
      <c r="V6" s="217" t="str">
        <f>HYPERLINK("#List_of_Classified_Items! $B$1936 ","Whether Engaged in Remote Working, Frequency of Remote Working, Place from Which one is Remote Working")</f>
        <v>Whether Engaged in Remote Working, Frequency of Remote Working, Place from Which one is Remote Working</v>
      </c>
      <c r="W6" s="217" t="str">
        <f>HYPERLINK("#List_of_Classified_Items! $B$2010 ","Duration Engaged in Work")</f>
        <v>Duration Engaged in Work</v>
      </c>
      <c r="X6" s="217" t="str">
        <f>HYPERLINK("#List_of_Classified_Items! $B$2073 ","Wish for Work")</f>
        <v>Wish for Work</v>
      </c>
      <c r="Y6" s="217" t="str">
        <f>HYPERLINK("#List_of_Classified_Items! $B$2118 ","Reason for Wishing to Switch to Another Job")</f>
        <v>Reason for Wishing to Switch to Another Job</v>
      </c>
      <c r="Z6" s="217" t="str">
        <f>HYPERLINK("#List_of_Classified_Items! $B$2134 ","Wish for Working Hours")</f>
        <v>Wish for Working Hours</v>
      </c>
      <c r="AA6" s="217" t="str">
        <f>HYPERLINK("#List_of_Classified_Items! $B$2153 ","Whether Having a Secondary Job, Status in Employment, Type of Employment (Secondary Job)")</f>
        <v>Whether Having a Secondary Job, Status in Employment, Type of Employment (Secondary Job)</v>
      </c>
      <c r="AB6" s="217" t="str">
        <f>HYPERLINK("#List_of_Classified_Items! $B$2164 ","Whether Freelance Work is one’s Main Job or Secondary Job")</f>
        <v>Whether Freelance Work is one’s Main Job or Secondary Job</v>
      </c>
      <c r="AC6" s="217" t="str">
        <f>HYPERLINK("#List_of_Classified_Items! $B$2192 ","Whether Wishing to Work, Whether Seeking a Job")</f>
        <v>Whether Wishing to Work, Whether Seeking a Job</v>
      </c>
      <c r="AD6" s="217" t="str">
        <f>HYPERLINK("#List_of_Classified_Items! $B$2301 ","Status of Job Wished to Take")</f>
        <v>Status of Job Wished to Take</v>
      </c>
      <c r="AE6" s="217" t="str">
        <f>HYPERLINK("#List_of_Classified_Items! $B$3203 ","Whether Providing Family Care, Frequency of Family Care")</f>
        <v>Whether Providing Family Care, Frequency of Family Care</v>
      </c>
      <c r="AF6" s="217" t="str">
        <f>HYPERLINK("#List_of_Classified_Items! $B$3218 ","Whether Providing Family Care, Frequency of Family Care, Whether Used Family Care Leave or Other Support System")</f>
        <v>Whether Providing Family Care, Frequency of Family Care, Whether Used Family Care Leave or Other Support System</v>
      </c>
      <c r="AG6" s="217" t="str">
        <f>HYPERLINK("#List_of_Classified_Items! $B$3229 ","Whether Used Family Care Leave or Other Support System")</f>
        <v>Whether Used Family Care Leave or Other Support System</v>
      </c>
      <c r="AH6" s="217" t="str">
        <f>HYPERLINK("#List_of_Classified_Items! $B$3238 ","Whether Used Family Care Leave or Other Support System, Kind of Family Care Leave System, etc.")</f>
        <v>Whether Used Family Care Leave or Other Support System, Kind of Family Care Leave System, etc.</v>
      </c>
      <c r="AI6" s="217" t="str">
        <f>HYPERLINK("#List_of_Classified_Items! $B$3365 ","Status in Employment, Type of Employment (Main Job)")</f>
        <v>Status in Employment, Type of Employment (Main Job)</v>
      </c>
      <c r="AJ6" s="217" t="str">
        <f>HYPERLINK("#List_of_Classified_Items! $B$3482 ","Occupation of the Main Job")</f>
        <v>Occupation of the Main Job</v>
      </c>
      <c r="AK6" s="217" t="str">
        <f>HYPERLINK("#List_of_Classified_Items! $B$3636 ","Income of the Main Job")</f>
        <v>Income of the Main Job</v>
      </c>
      <c r="AL6" s="213" t="str">
        <f>HYPERLINK("#List_of_Classified_Items! $B$5222 "," Area Classification")</f>
        <v xml:space="preserve"> Area Classification</v>
      </c>
      <c r="AM6" s="214" t="s">
        <v>846</v>
      </c>
      <c r="AN6" s="215" t="s">
        <v>847</v>
      </c>
      <c r="AO6" s="215" t="s">
        <v>848</v>
      </c>
      <c r="AP6" s="215" t="s">
        <v>849</v>
      </c>
      <c r="AQ6" s="221" t="s">
        <v>850</v>
      </c>
    </row>
    <row r="7" spans="1:43" s="7" customFormat="1" ht="24">
      <c r="A7" s="31" t="s">
        <v>289</v>
      </c>
      <c r="B7" s="32" t="s">
        <v>0</v>
      </c>
      <c r="C7" s="31" t="s">
        <v>177</v>
      </c>
      <c r="D7" s="32" t="s">
        <v>0</v>
      </c>
      <c r="E7" s="55" t="s">
        <v>159</v>
      </c>
      <c r="F7" s="55" t="s">
        <v>556</v>
      </c>
      <c r="G7" s="33" t="s">
        <v>5059</v>
      </c>
      <c r="H7" s="33" t="s">
        <v>5058</v>
      </c>
      <c r="I7" s="16">
        <v>3</v>
      </c>
      <c r="J7" s="41"/>
      <c r="K7" s="17">
        <v>14</v>
      </c>
      <c r="L7" s="17"/>
      <c r="M7" s="17">
        <v>11</v>
      </c>
      <c r="N7" s="17"/>
      <c r="O7" s="17"/>
      <c r="P7" s="17"/>
      <c r="Q7" s="17"/>
      <c r="R7" s="17"/>
      <c r="S7" s="17"/>
      <c r="T7" s="17"/>
      <c r="U7" s="17"/>
      <c r="V7" s="41"/>
      <c r="W7" s="17"/>
      <c r="X7" s="17"/>
      <c r="Y7" s="17"/>
      <c r="Z7" s="17"/>
      <c r="AA7" s="41"/>
      <c r="AB7" s="41"/>
      <c r="AC7" s="17"/>
      <c r="AD7" s="17"/>
      <c r="AE7" s="17"/>
      <c r="AF7" s="17">
        <v>5</v>
      </c>
      <c r="AG7" s="17"/>
      <c r="AH7" s="17"/>
      <c r="AI7" s="41"/>
      <c r="AJ7" s="41"/>
      <c r="AK7" s="41"/>
      <c r="AL7" s="86">
        <v>1</v>
      </c>
      <c r="AM7" s="17" t="s">
        <v>88</v>
      </c>
      <c r="AN7" s="51"/>
      <c r="AO7" s="51"/>
      <c r="AP7" s="51"/>
      <c r="AQ7" s="222"/>
    </row>
    <row r="8" spans="1:43" s="7" customFormat="1" ht="12">
      <c r="A8" s="34" t="s">
        <v>289</v>
      </c>
      <c r="B8" s="35" t="s">
        <v>1</v>
      </c>
      <c r="C8" s="34" t="s">
        <v>177</v>
      </c>
      <c r="D8" s="35" t="s">
        <v>1</v>
      </c>
      <c r="E8" s="37" t="s">
        <v>159</v>
      </c>
      <c r="F8" s="37" t="s">
        <v>557</v>
      </c>
      <c r="G8" s="36" t="s">
        <v>5060</v>
      </c>
      <c r="H8" s="36" t="s">
        <v>5058</v>
      </c>
      <c r="I8" s="87">
        <v>3</v>
      </c>
      <c r="J8" s="19" t="s">
        <v>210</v>
      </c>
      <c r="K8" s="19">
        <v>14</v>
      </c>
      <c r="L8" s="19">
        <v>3</v>
      </c>
      <c r="M8" s="19"/>
      <c r="N8" s="19"/>
      <c r="O8" s="19"/>
      <c r="P8" s="19"/>
      <c r="Q8" s="19"/>
      <c r="R8" s="19"/>
      <c r="S8" s="19"/>
      <c r="T8" s="19"/>
      <c r="U8" s="19"/>
      <c r="V8" s="43"/>
      <c r="W8" s="19"/>
      <c r="X8" s="19">
        <v>5</v>
      </c>
      <c r="Y8" s="19"/>
      <c r="Z8" s="19"/>
      <c r="AA8" s="43"/>
      <c r="AB8" s="43"/>
      <c r="AC8" s="19"/>
      <c r="AD8" s="19"/>
      <c r="AE8" s="19"/>
      <c r="AF8" s="19">
        <v>5</v>
      </c>
      <c r="AG8" s="19"/>
      <c r="AH8" s="19"/>
      <c r="AI8" s="43"/>
      <c r="AJ8" s="43"/>
      <c r="AK8" s="43"/>
      <c r="AL8" s="87">
        <v>1</v>
      </c>
      <c r="AM8" s="19" t="s">
        <v>88</v>
      </c>
      <c r="AN8" s="52"/>
      <c r="AO8" s="52"/>
      <c r="AP8" s="52"/>
      <c r="AQ8" s="223"/>
    </row>
    <row r="9" spans="1:43" s="7" customFormat="1" ht="12">
      <c r="A9" s="92" t="s">
        <v>289</v>
      </c>
      <c r="B9" s="93" t="s">
        <v>2</v>
      </c>
      <c r="C9" s="92" t="s">
        <v>177</v>
      </c>
      <c r="D9" s="93" t="s">
        <v>2</v>
      </c>
      <c r="E9" s="94" t="s">
        <v>159</v>
      </c>
      <c r="F9" s="94" t="s">
        <v>558</v>
      </c>
      <c r="G9" s="49" t="s">
        <v>5060</v>
      </c>
      <c r="H9" s="49" t="s">
        <v>5058</v>
      </c>
      <c r="I9" s="96">
        <v>3</v>
      </c>
      <c r="J9" s="23"/>
      <c r="K9" s="23">
        <v>14</v>
      </c>
      <c r="L9" s="23"/>
      <c r="M9" s="23"/>
      <c r="N9" s="50">
        <v>13</v>
      </c>
      <c r="O9" s="23"/>
      <c r="P9" s="23"/>
      <c r="Q9" s="23"/>
      <c r="R9" s="23"/>
      <c r="S9" s="23"/>
      <c r="T9" s="23"/>
      <c r="U9" s="23"/>
      <c r="V9" s="50"/>
      <c r="W9" s="23"/>
      <c r="X9" s="23"/>
      <c r="Y9" s="23"/>
      <c r="Z9" s="23"/>
      <c r="AA9" s="50"/>
      <c r="AB9" s="50"/>
      <c r="AC9" s="23"/>
      <c r="AD9" s="23"/>
      <c r="AE9" s="23"/>
      <c r="AF9" s="23">
        <v>5</v>
      </c>
      <c r="AG9" s="23"/>
      <c r="AH9" s="23"/>
      <c r="AI9" s="50"/>
      <c r="AJ9" s="50"/>
      <c r="AK9" s="50"/>
      <c r="AL9" s="87">
        <v>1</v>
      </c>
      <c r="AM9" s="19" t="s">
        <v>88</v>
      </c>
      <c r="AN9" s="52"/>
      <c r="AO9" s="52"/>
      <c r="AP9" s="52"/>
      <c r="AQ9" s="223"/>
    </row>
    <row r="10" spans="1:43" s="7" customFormat="1" ht="12">
      <c r="A10" s="34" t="s">
        <v>289</v>
      </c>
      <c r="B10" s="35" t="s">
        <v>3</v>
      </c>
      <c r="C10" s="34" t="s">
        <v>177</v>
      </c>
      <c r="D10" s="35" t="s">
        <v>3</v>
      </c>
      <c r="E10" s="37" t="s">
        <v>159</v>
      </c>
      <c r="F10" s="37" t="s">
        <v>559</v>
      </c>
      <c r="G10" s="36" t="s">
        <v>5062</v>
      </c>
      <c r="H10" s="36" t="s">
        <v>5058</v>
      </c>
      <c r="I10" s="87">
        <v>3</v>
      </c>
      <c r="J10" s="19" t="s">
        <v>210</v>
      </c>
      <c r="K10" s="19">
        <v>14</v>
      </c>
      <c r="L10" s="19">
        <v>3</v>
      </c>
      <c r="M10" s="19"/>
      <c r="N10" s="19"/>
      <c r="O10" s="19"/>
      <c r="P10" s="19"/>
      <c r="Q10" s="19"/>
      <c r="R10" s="19"/>
      <c r="S10" s="19"/>
      <c r="T10" s="19"/>
      <c r="U10" s="19"/>
      <c r="V10" s="43"/>
      <c r="W10" s="19"/>
      <c r="X10" s="19"/>
      <c r="Y10" s="19"/>
      <c r="Z10" s="19"/>
      <c r="AA10" s="43"/>
      <c r="AB10" s="43"/>
      <c r="AC10" s="19">
        <v>5</v>
      </c>
      <c r="AD10" s="19"/>
      <c r="AE10" s="19"/>
      <c r="AF10" s="19">
        <v>5</v>
      </c>
      <c r="AG10" s="19"/>
      <c r="AH10" s="19"/>
      <c r="AI10" s="43"/>
      <c r="AJ10" s="43"/>
      <c r="AK10" s="43"/>
      <c r="AL10" s="87">
        <v>1</v>
      </c>
      <c r="AM10" s="19" t="s">
        <v>88</v>
      </c>
      <c r="AN10" s="52"/>
      <c r="AO10" s="52"/>
      <c r="AP10" s="52"/>
      <c r="AQ10" s="223"/>
    </row>
    <row r="11" spans="1:43" s="7" customFormat="1" ht="24">
      <c r="A11" s="34" t="s">
        <v>278</v>
      </c>
      <c r="B11" s="35"/>
      <c r="C11" s="34" t="s">
        <v>178</v>
      </c>
      <c r="D11" s="35"/>
      <c r="E11" s="37" t="s">
        <v>160</v>
      </c>
      <c r="F11" s="37" t="s">
        <v>560</v>
      </c>
      <c r="G11" s="36" t="s">
        <v>5063</v>
      </c>
      <c r="H11" s="36" t="s">
        <v>5058</v>
      </c>
      <c r="I11" s="18">
        <v>3</v>
      </c>
      <c r="J11" s="43"/>
      <c r="K11" s="19"/>
      <c r="L11" s="19"/>
      <c r="M11" s="19"/>
      <c r="N11" s="19">
        <v>3</v>
      </c>
      <c r="O11" s="19"/>
      <c r="P11" s="19"/>
      <c r="Q11" s="19"/>
      <c r="R11" s="19"/>
      <c r="S11" s="19"/>
      <c r="T11" s="19"/>
      <c r="U11" s="19"/>
      <c r="V11" s="43"/>
      <c r="W11" s="19">
        <v>6</v>
      </c>
      <c r="X11" s="19"/>
      <c r="Y11" s="19"/>
      <c r="Z11" s="19"/>
      <c r="AA11" s="43"/>
      <c r="AB11" s="43"/>
      <c r="AC11" s="19"/>
      <c r="AD11" s="19"/>
      <c r="AE11" s="19"/>
      <c r="AF11" s="19"/>
      <c r="AG11" s="19"/>
      <c r="AH11" s="19">
        <v>9</v>
      </c>
      <c r="AI11" s="43"/>
      <c r="AJ11" s="43"/>
      <c r="AK11" s="43"/>
      <c r="AL11" s="87">
        <v>1</v>
      </c>
      <c r="AM11" s="19" t="s">
        <v>88</v>
      </c>
      <c r="AN11" s="52"/>
      <c r="AO11" s="52"/>
      <c r="AP11" s="52"/>
      <c r="AQ11" s="223"/>
    </row>
    <row r="12" spans="1:43" s="7" customFormat="1" ht="24">
      <c r="A12" s="34" t="s">
        <v>193</v>
      </c>
      <c r="B12" s="35"/>
      <c r="C12" s="34" t="s">
        <v>179</v>
      </c>
      <c r="D12" s="35"/>
      <c r="E12" s="37" t="s">
        <v>162</v>
      </c>
      <c r="F12" s="37" t="s">
        <v>561</v>
      </c>
      <c r="G12" s="36" t="s">
        <v>5063</v>
      </c>
      <c r="H12" s="36" t="s">
        <v>5058</v>
      </c>
      <c r="I12" s="18">
        <v>3</v>
      </c>
      <c r="J12" s="43"/>
      <c r="K12" s="19">
        <v>14</v>
      </c>
      <c r="L12" s="19"/>
      <c r="M12" s="19"/>
      <c r="N12" s="45">
        <v>3</v>
      </c>
      <c r="O12" s="19"/>
      <c r="P12" s="19"/>
      <c r="Q12" s="19"/>
      <c r="R12" s="19"/>
      <c r="S12" s="19"/>
      <c r="T12" s="19"/>
      <c r="U12" s="19"/>
      <c r="V12" s="43"/>
      <c r="W12" s="19"/>
      <c r="X12" s="19"/>
      <c r="Y12" s="19"/>
      <c r="Z12" s="19"/>
      <c r="AA12" s="43"/>
      <c r="AB12" s="43"/>
      <c r="AC12" s="19"/>
      <c r="AD12" s="19"/>
      <c r="AE12" s="19"/>
      <c r="AF12" s="19"/>
      <c r="AG12" s="19"/>
      <c r="AH12" s="19">
        <v>9</v>
      </c>
      <c r="AI12" s="43"/>
      <c r="AJ12" s="43"/>
      <c r="AK12" s="43"/>
      <c r="AL12" s="87">
        <v>1</v>
      </c>
      <c r="AM12" s="19" t="s">
        <v>88</v>
      </c>
      <c r="AN12" s="52"/>
      <c r="AO12" s="52"/>
      <c r="AP12" s="52"/>
      <c r="AQ12" s="223"/>
    </row>
    <row r="13" spans="1:43" s="7" customFormat="1" ht="24">
      <c r="A13" s="34" t="s">
        <v>195</v>
      </c>
      <c r="B13" s="35"/>
      <c r="C13" s="34" t="s">
        <v>180</v>
      </c>
      <c r="D13" s="35"/>
      <c r="E13" s="37" t="s">
        <v>164</v>
      </c>
      <c r="F13" s="37" t="s">
        <v>562</v>
      </c>
      <c r="G13" s="36" t="s">
        <v>5063</v>
      </c>
      <c r="H13" s="36" t="s">
        <v>5058</v>
      </c>
      <c r="I13" s="18">
        <v>3</v>
      </c>
      <c r="J13" s="43"/>
      <c r="K13" s="19"/>
      <c r="L13" s="19"/>
      <c r="M13" s="19"/>
      <c r="N13" s="19">
        <v>3</v>
      </c>
      <c r="O13" s="19">
        <v>21</v>
      </c>
      <c r="P13" s="19"/>
      <c r="Q13" s="19"/>
      <c r="R13" s="19"/>
      <c r="S13" s="19"/>
      <c r="T13" s="19"/>
      <c r="U13" s="19"/>
      <c r="V13" s="43"/>
      <c r="W13" s="19"/>
      <c r="X13" s="19"/>
      <c r="Y13" s="19"/>
      <c r="Z13" s="19"/>
      <c r="AA13" s="43"/>
      <c r="AB13" s="43"/>
      <c r="AC13" s="19"/>
      <c r="AD13" s="19"/>
      <c r="AE13" s="19"/>
      <c r="AF13" s="19"/>
      <c r="AG13" s="19"/>
      <c r="AH13" s="19">
        <v>9</v>
      </c>
      <c r="AI13" s="43"/>
      <c r="AJ13" s="43"/>
      <c r="AK13" s="43"/>
      <c r="AL13" s="87">
        <v>1</v>
      </c>
      <c r="AM13" s="19" t="s">
        <v>88</v>
      </c>
      <c r="AN13" s="52"/>
      <c r="AO13" s="52"/>
      <c r="AP13" s="52"/>
      <c r="AQ13" s="223"/>
    </row>
    <row r="14" spans="1:43" s="7" customFormat="1" ht="24">
      <c r="A14" s="34" t="s">
        <v>197</v>
      </c>
      <c r="B14" s="35"/>
      <c r="C14" s="34" t="s">
        <v>181</v>
      </c>
      <c r="D14" s="35"/>
      <c r="E14" s="37" t="s">
        <v>165</v>
      </c>
      <c r="F14" s="37" t="s">
        <v>563</v>
      </c>
      <c r="G14" s="36" t="s">
        <v>5063</v>
      </c>
      <c r="H14" s="36" t="s">
        <v>5058</v>
      </c>
      <c r="I14" s="18">
        <v>3</v>
      </c>
      <c r="J14" s="43"/>
      <c r="K14" s="19"/>
      <c r="L14" s="19"/>
      <c r="M14" s="19"/>
      <c r="N14" s="19">
        <v>3</v>
      </c>
      <c r="O14" s="19"/>
      <c r="P14" s="19">
        <v>13</v>
      </c>
      <c r="Q14" s="19"/>
      <c r="R14" s="19"/>
      <c r="S14" s="19"/>
      <c r="T14" s="19"/>
      <c r="U14" s="19"/>
      <c r="V14" s="43"/>
      <c r="W14" s="19"/>
      <c r="X14" s="19"/>
      <c r="Y14" s="19"/>
      <c r="Z14" s="19"/>
      <c r="AA14" s="43"/>
      <c r="AB14" s="43"/>
      <c r="AC14" s="19"/>
      <c r="AD14" s="19"/>
      <c r="AE14" s="19"/>
      <c r="AF14" s="19"/>
      <c r="AG14" s="19"/>
      <c r="AH14" s="19">
        <v>9</v>
      </c>
      <c r="AI14" s="43"/>
      <c r="AJ14" s="43"/>
      <c r="AK14" s="43"/>
      <c r="AL14" s="87">
        <v>1</v>
      </c>
      <c r="AM14" s="19" t="s">
        <v>88</v>
      </c>
      <c r="AN14" s="52"/>
      <c r="AO14" s="52"/>
      <c r="AP14" s="52"/>
      <c r="AQ14" s="223"/>
    </row>
    <row r="15" spans="1:43" s="7" customFormat="1" ht="24">
      <c r="A15" s="34" t="s">
        <v>168</v>
      </c>
      <c r="B15" s="35"/>
      <c r="C15" s="34" t="s">
        <v>182</v>
      </c>
      <c r="D15" s="35"/>
      <c r="E15" s="37" t="s">
        <v>166</v>
      </c>
      <c r="F15" s="37" t="s">
        <v>564</v>
      </c>
      <c r="G15" s="36" t="s">
        <v>5063</v>
      </c>
      <c r="H15" s="36" t="s">
        <v>5058</v>
      </c>
      <c r="I15" s="18">
        <v>3</v>
      </c>
      <c r="J15" s="43"/>
      <c r="K15" s="19"/>
      <c r="L15" s="19"/>
      <c r="M15" s="19"/>
      <c r="N15" s="19">
        <v>3</v>
      </c>
      <c r="O15" s="19"/>
      <c r="P15" s="19"/>
      <c r="Q15" s="19">
        <v>8</v>
      </c>
      <c r="R15" s="19"/>
      <c r="S15" s="19"/>
      <c r="T15" s="19"/>
      <c r="U15" s="19"/>
      <c r="V15" s="43"/>
      <c r="W15" s="19"/>
      <c r="X15" s="19"/>
      <c r="Y15" s="19"/>
      <c r="Z15" s="19"/>
      <c r="AA15" s="43"/>
      <c r="AB15" s="43"/>
      <c r="AC15" s="19"/>
      <c r="AD15" s="19"/>
      <c r="AE15" s="19"/>
      <c r="AF15" s="19"/>
      <c r="AG15" s="19"/>
      <c r="AH15" s="19">
        <v>9</v>
      </c>
      <c r="AI15" s="43"/>
      <c r="AJ15" s="43"/>
      <c r="AK15" s="43"/>
      <c r="AL15" s="87">
        <v>1</v>
      </c>
      <c r="AM15" s="19" t="s">
        <v>88</v>
      </c>
      <c r="AN15" s="52"/>
      <c r="AO15" s="52"/>
      <c r="AP15" s="52"/>
      <c r="AQ15" s="223"/>
    </row>
    <row r="16" spans="1:43" s="7" customFormat="1" ht="24">
      <c r="A16" s="34" t="s">
        <v>169</v>
      </c>
      <c r="B16" s="35"/>
      <c r="C16" s="34" t="s">
        <v>183</v>
      </c>
      <c r="D16" s="35"/>
      <c r="E16" s="37" t="s">
        <v>167</v>
      </c>
      <c r="F16" s="37" t="s">
        <v>565</v>
      </c>
      <c r="G16" s="36" t="s">
        <v>5064</v>
      </c>
      <c r="H16" s="36" t="s">
        <v>5058</v>
      </c>
      <c r="I16" s="18">
        <v>3</v>
      </c>
      <c r="J16" s="43"/>
      <c r="K16" s="19"/>
      <c r="L16" s="19"/>
      <c r="M16" s="19"/>
      <c r="N16" s="43" t="s">
        <v>295</v>
      </c>
      <c r="O16" s="19"/>
      <c r="P16" s="19"/>
      <c r="Q16" s="19"/>
      <c r="R16" s="19"/>
      <c r="S16" s="19"/>
      <c r="T16" s="19">
        <v>59</v>
      </c>
      <c r="U16" s="19"/>
      <c r="V16" s="43"/>
      <c r="W16" s="19"/>
      <c r="X16" s="19"/>
      <c r="Y16" s="19"/>
      <c r="Z16" s="19">
        <v>4</v>
      </c>
      <c r="AA16" s="43"/>
      <c r="AB16" s="43"/>
      <c r="AC16" s="19"/>
      <c r="AD16" s="19"/>
      <c r="AE16" s="19"/>
      <c r="AF16" s="19"/>
      <c r="AG16" s="19">
        <v>3</v>
      </c>
      <c r="AH16" s="19"/>
      <c r="AI16" s="43"/>
      <c r="AJ16" s="43"/>
      <c r="AK16" s="43"/>
      <c r="AL16" s="87">
        <v>1</v>
      </c>
      <c r="AM16" s="19" t="s">
        <v>88</v>
      </c>
      <c r="AN16" s="52"/>
      <c r="AO16" s="52"/>
      <c r="AP16" s="52"/>
      <c r="AQ16" s="223"/>
    </row>
    <row r="17" spans="1:43" s="7" customFormat="1" ht="24">
      <c r="A17" s="34" t="s">
        <v>170</v>
      </c>
      <c r="B17" s="35"/>
      <c r="C17" s="34" t="s">
        <v>184</v>
      </c>
      <c r="D17" s="35"/>
      <c r="E17" s="37" t="s">
        <v>28</v>
      </c>
      <c r="F17" s="37" t="s">
        <v>566</v>
      </c>
      <c r="G17" s="36" t="s">
        <v>5064</v>
      </c>
      <c r="H17" s="36" t="s">
        <v>5058</v>
      </c>
      <c r="I17" s="18">
        <v>3</v>
      </c>
      <c r="J17" s="43"/>
      <c r="K17" s="19"/>
      <c r="L17" s="19"/>
      <c r="M17" s="19"/>
      <c r="N17" s="43" t="s">
        <v>291</v>
      </c>
      <c r="O17" s="19"/>
      <c r="P17" s="19"/>
      <c r="Q17" s="19"/>
      <c r="R17" s="19"/>
      <c r="S17" s="19">
        <v>15</v>
      </c>
      <c r="T17" s="19"/>
      <c r="U17" s="19">
        <v>27</v>
      </c>
      <c r="V17" s="43"/>
      <c r="W17" s="19"/>
      <c r="X17" s="19"/>
      <c r="Y17" s="19"/>
      <c r="Z17" s="19"/>
      <c r="AA17" s="43"/>
      <c r="AB17" s="43"/>
      <c r="AC17" s="19"/>
      <c r="AD17" s="19"/>
      <c r="AE17" s="19">
        <v>7</v>
      </c>
      <c r="AF17" s="19"/>
      <c r="AG17" s="19"/>
      <c r="AH17" s="19"/>
      <c r="AI17" s="43"/>
      <c r="AJ17" s="43"/>
      <c r="AK17" s="43"/>
      <c r="AL17" s="87">
        <v>1</v>
      </c>
      <c r="AM17" s="19" t="s">
        <v>88</v>
      </c>
      <c r="AN17" s="52"/>
      <c r="AO17" s="52"/>
      <c r="AP17" s="52"/>
      <c r="AQ17" s="223"/>
    </row>
    <row r="18" spans="1:43" s="7" customFormat="1" ht="24">
      <c r="A18" s="34" t="s">
        <v>171</v>
      </c>
      <c r="B18" s="97"/>
      <c r="C18" s="102" t="s">
        <v>185</v>
      </c>
      <c r="D18" s="97"/>
      <c r="E18" s="37" t="s">
        <v>28</v>
      </c>
      <c r="F18" s="37" t="s">
        <v>567</v>
      </c>
      <c r="G18" s="36" t="s">
        <v>5064</v>
      </c>
      <c r="H18" s="36" t="s">
        <v>5058</v>
      </c>
      <c r="I18" s="18">
        <v>3</v>
      </c>
      <c r="J18" s="43"/>
      <c r="K18" s="19">
        <v>14</v>
      </c>
      <c r="L18" s="19"/>
      <c r="M18" s="19"/>
      <c r="N18" s="43" t="s">
        <v>291</v>
      </c>
      <c r="O18" s="19"/>
      <c r="P18" s="19"/>
      <c r="Q18" s="19"/>
      <c r="R18" s="19"/>
      <c r="S18" s="19"/>
      <c r="T18" s="19"/>
      <c r="U18" s="19"/>
      <c r="V18" s="43"/>
      <c r="W18" s="19"/>
      <c r="X18" s="19">
        <v>5</v>
      </c>
      <c r="Y18" s="19"/>
      <c r="Z18" s="19"/>
      <c r="AA18" s="43"/>
      <c r="AB18" s="43"/>
      <c r="AC18" s="19"/>
      <c r="AD18" s="19"/>
      <c r="AE18" s="19">
        <v>7</v>
      </c>
      <c r="AF18" s="19"/>
      <c r="AG18" s="19"/>
      <c r="AH18" s="19"/>
      <c r="AI18" s="43"/>
      <c r="AJ18" s="43"/>
      <c r="AK18" s="43"/>
      <c r="AL18" s="87">
        <v>1</v>
      </c>
      <c r="AM18" s="19" t="s">
        <v>88</v>
      </c>
      <c r="AN18" s="52"/>
      <c r="AO18" s="52"/>
      <c r="AP18" s="52"/>
      <c r="AQ18" s="223"/>
    </row>
    <row r="19" spans="1:43" s="7" customFormat="1" ht="48">
      <c r="A19" s="34" t="s">
        <v>172</v>
      </c>
      <c r="B19" s="35"/>
      <c r="C19" s="34">
        <v>236</v>
      </c>
      <c r="D19" s="35"/>
      <c r="E19" s="37" t="s">
        <v>28</v>
      </c>
      <c r="F19" s="37" t="s">
        <v>568</v>
      </c>
      <c r="G19" s="36" t="s">
        <v>5065</v>
      </c>
      <c r="H19" s="36" t="s">
        <v>5058</v>
      </c>
      <c r="I19" s="18">
        <v>3</v>
      </c>
      <c r="J19" s="43"/>
      <c r="K19" s="19"/>
      <c r="L19" s="19"/>
      <c r="M19" s="19"/>
      <c r="N19" s="43" t="s">
        <v>291</v>
      </c>
      <c r="O19" s="19"/>
      <c r="P19" s="19"/>
      <c r="Q19" s="19"/>
      <c r="R19" s="19"/>
      <c r="S19" s="19"/>
      <c r="T19" s="19"/>
      <c r="U19" s="19"/>
      <c r="V19" s="43"/>
      <c r="W19" s="19"/>
      <c r="X19" s="19"/>
      <c r="Y19" s="19">
        <v>10</v>
      </c>
      <c r="Z19" s="19"/>
      <c r="AA19" s="43"/>
      <c r="AB19" s="43"/>
      <c r="AC19" s="19"/>
      <c r="AD19" s="19"/>
      <c r="AE19" s="19">
        <v>7</v>
      </c>
      <c r="AF19" s="19"/>
      <c r="AG19" s="19"/>
      <c r="AH19" s="19"/>
      <c r="AI19" s="43"/>
      <c r="AJ19" s="43"/>
      <c r="AK19" s="43"/>
      <c r="AL19" s="87">
        <v>1</v>
      </c>
      <c r="AM19" s="19" t="s">
        <v>88</v>
      </c>
      <c r="AN19" s="52"/>
      <c r="AO19" s="52"/>
      <c r="AP19" s="52"/>
      <c r="AQ19" s="223"/>
    </row>
    <row r="20" spans="1:43" s="7" customFormat="1" ht="48">
      <c r="A20" s="34" t="s">
        <v>173</v>
      </c>
      <c r="B20" s="93"/>
      <c r="C20" s="92">
        <v>237</v>
      </c>
      <c r="D20" s="93"/>
      <c r="E20" s="94" t="s">
        <v>28</v>
      </c>
      <c r="F20" s="94" t="s">
        <v>569</v>
      </c>
      <c r="G20" s="49" t="s">
        <v>5065</v>
      </c>
      <c r="H20" s="49" t="s">
        <v>5058</v>
      </c>
      <c r="I20" s="22">
        <v>3</v>
      </c>
      <c r="J20" s="50"/>
      <c r="K20" s="23"/>
      <c r="L20" s="23"/>
      <c r="M20" s="23"/>
      <c r="N20" s="50" t="s">
        <v>291</v>
      </c>
      <c r="O20" s="23"/>
      <c r="P20" s="23"/>
      <c r="Q20" s="23"/>
      <c r="R20" s="23"/>
      <c r="S20" s="23"/>
      <c r="T20" s="23"/>
      <c r="U20" s="23"/>
      <c r="V20" s="50"/>
      <c r="W20" s="23"/>
      <c r="X20" s="23"/>
      <c r="Y20" s="23"/>
      <c r="Z20" s="23"/>
      <c r="AA20" s="50"/>
      <c r="AB20" s="50"/>
      <c r="AC20" s="23"/>
      <c r="AD20" s="23">
        <v>9</v>
      </c>
      <c r="AE20" s="23">
        <v>7</v>
      </c>
      <c r="AF20" s="23"/>
      <c r="AG20" s="23"/>
      <c r="AH20" s="23"/>
      <c r="AI20" s="50"/>
      <c r="AJ20" s="50"/>
      <c r="AK20" s="50"/>
      <c r="AL20" s="87">
        <v>1</v>
      </c>
      <c r="AM20" s="19" t="s">
        <v>88</v>
      </c>
      <c r="AN20" s="52"/>
      <c r="AO20" s="52"/>
      <c r="AP20" s="52"/>
      <c r="AQ20" s="223"/>
    </row>
    <row r="21" spans="1:43" s="10" customFormat="1" ht="12">
      <c r="A21" s="34" t="s">
        <v>174</v>
      </c>
      <c r="B21" s="39"/>
      <c r="C21" s="38" t="s">
        <v>28</v>
      </c>
      <c r="D21" s="39"/>
      <c r="E21" s="40" t="s">
        <v>28</v>
      </c>
      <c r="F21" s="40" t="s">
        <v>570</v>
      </c>
      <c r="G21" s="36" t="s">
        <v>5061</v>
      </c>
      <c r="H21" s="36" t="s">
        <v>5058</v>
      </c>
      <c r="I21" s="18">
        <v>3</v>
      </c>
      <c r="J21" s="43"/>
      <c r="K21" s="19"/>
      <c r="L21" s="19"/>
      <c r="M21" s="19"/>
      <c r="N21" s="43" t="s">
        <v>291</v>
      </c>
      <c r="O21" s="19">
        <v>21</v>
      </c>
      <c r="P21" s="19"/>
      <c r="Q21" s="19"/>
      <c r="R21" s="19">
        <v>5</v>
      </c>
      <c r="S21" s="19"/>
      <c r="T21" s="19"/>
      <c r="U21" s="19"/>
      <c r="V21" s="43">
        <v>11</v>
      </c>
      <c r="W21" s="19"/>
      <c r="X21" s="19"/>
      <c r="Y21" s="19"/>
      <c r="Z21" s="19"/>
      <c r="AA21" s="43"/>
      <c r="AB21" s="43"/>
      <c r="AC21" s="19"/>
      <c r="AD21" s="19"/>
      <c r="AE21" s="19">
        <v>3</v>
      </c>
      <c r="AF21" s="19"/>
      <c r="AG21" s="19"/>
      <c r="AH21" s="19"/>
      <c r="AI21" s="43"/>
      <c r="AJ21" s="43"/>
      <c r="AK21" s="43"/>
      <c r="AL21" s="87">
        <v>1</v>
      </c>
      <c r="AM21" s="19" t="s">
        <v>88</v>
      </c>
      <c r="AN21" s="52"/>
      <c r="AO21" s="52"/>
      <c r="AP21" s="52"/>
      <c r="AQ21" s="223"/>
    </row>
    <row r="22" spans="1:43" s="10" customFormat="1" ht="12">
      <c r="A22" s="34" t="s">
        <v>175</v>
      </c>
      <c r="B22" s="39"/>
      <c r="C22" s="38" t="s">
        <v>28</v>
      </c>
      <c r="D22" s="39"/>
      <c r="E22" s="40" t="s">
        <v>28</v>
      </c>
      <c r="F22" s="40" t="s">
        <v>571</v>
      </c>
      <c r="G22" s="36" t="s">
        <v>5061</v>
      </c>
      <c r="H22" s="36" t="s">
        <v>5058</v>
      </c>
      <c r="I22" s="18">
        <v>3</v>
      </c>
      <c r="J22" s="43"/>
      <c r="K22" s="19"/>
      <c r="L22" s="19"/>
      <c r="M22" s="19"/>
      <c r="N22" s="43" t="s">
        <v>291</v>
      </c>
      <c r="O22" s="19"/>
      <c r="P22" s="19">
        <v>13</v>
      </c>
      <c r="Q22" s="19"/>
      <c r="R22" s="19">
        <v>5</v>
      </c>
      <c r="S22" s="19"/>
      <c r="T22" s="19"/>
      <c r="U22" s="19"/>
      <c r="V22" s="43">
        <v>11</v>
      </c>
      <c r="W22" s="19"/>
      <c r="X22" s="19"/>
      <c r="Y22" s="19"/>
      <c r="Z22" s="19"/>
      <c r="AA22" s="43"/>
      <c r="AB22" s="43"/>
      <c r="AC22" s="19"/>
      <c r="AD22" s="19"/>
      <c r="AE22" s="19">
        <v>3</v>
      </c>
      <c r="AF22" s="19"/>
      <c r="AG22" s="19"/>
      <c r="AH22" s="19"/>
      <c r="AI22" s="43"/>
      <c r="AJ22" s="43"/>
      <c r="AK22" s="43"/>
      <c r="AL22" s="87">
        <v>1</v>
      </c>
      <c r="AM22" s="19" t="s">
        <v>88</v>
      </c>
      <c r="AN22" s="52"/>
      <c r="AO22" s="52"/>
      <c r="AP22" s="52"/>
      <c r="AQ22" s="223"/>
    </row>
    <row r="23" spans="1:43" s="10" customFormat="1" ht="12">
      <c r="A23" s="34" t="s">
        <v>176</v>
      </c>
      <c r="B23" s="39"/>
      <c r="C23" s="38" t="s">
        <v>28</v>
      </c>
      <c r="D23" s="39"/>
      <c r="E23" s="40" t="s">
        <v>28</v>
      </c>
      <c r="F23" s="40" t="s">
        <v>572</v>
      </c>
      <c r="G23" s="36" t="s">
        <v>5061</v>
      </c>
      <c r="H23" s="36" t="s">
        <v>5058</v>
      </c>
      <c r="I23" s="18">
        <v>3</v>
      </c>
      <c r="J23" s="43"/>
      <c r="K23" s="19">
        <v>14</v>
      </c>
      <c r="L23" s="19"/>
      <c r="M23" s="19"/>
      <c r="N23" s="43" t="s">
        <v>291</v>
      </c>
      <c r="O23" s="19"/>
      <c r="P23" s="19"/>
      <c r="Q23" s="19">
        <v>8</v>
      </c>
      <c r="R23" s="19">
        <v>5</v>
      </c>
      <c r="S23" s="19"/>
      <c r="T23" s="19"/>
      <c r="U23" s="19"/>
      <c r="V23" s="43">
        <v>11</v>
      </c>
      <c r="W23" s="19"/>
      <c r="X23" s="19"/>
      <c r="Y23" s="19"/>
      <c r="Z23" s="19"/>
      <c r="AA23" s="43"/>
      <c r="AB23" s="43"/>
      <c r="AC23" s="19"/>
      <c r="AD23" s="19"/>
      <c r="AE23" s="19">
        <v>3</v>
      </c>
      <c r="AF23" s="19"/>
      <c r="AG23" s="19"/>
      <c r="AH23" s="19"/>
      <c r="AI23" s="43"/>
      <c r="AJ23" s="43"/>
      <c r="AK23" s="43"/>
      <c r="AL23" s="87">
        <v>1</v>
      </c>
      <c r="AM23" s="19" t="s">
        <v>88</v>
      </c>
      <c r="AN23" s="52"/>
      <c r="AO23" s="52"/>
      <c r="AP23" s="52"/>
      <c r="AQ23" s="223"/>
    </row>
    <row r="24" spans="1:43" s="10" customFormat="1" ht="12">
      <c r="A24" s="34" t="s">
        <v>202</v>
      </c>
      <c r="B24" s="39"/>
      <c r="C24" s="38" t="s">
        <v>28</v>
      </c>
      <c r="D24" s="39"/>
      <c r="E24" s="40" t="s">
        <v>28</v>
      </c>
      <c r="F24" s="40" t="s">
        <v>573</v>
      </c>
      <c r="G24" s="36" t="s">
        <v>5061</v>
      </c>
      <c r="H24" s="36" t="s">
        <v>5058</v>
      </c>
      <c r="I24" s="18">
        <v>3</v>
      </c>
      <c r="J24" s="43"/>
      <c r="K24" s="19"/>
      <c r="L24" s="19"/>
      <c r="M24" s="19"/>
      <c r="N24" s="19"/>
      <c r="O24" s="19"/>
      <c r="P24" s="19"/>
      <c r="Q24" s="19"/>
      <c r="R24" s="19"/>
      <c r="S24" s="19"/>
      <c r="T24" s="19"/>
      <c r="U24" s="19"/>
      <c r="V24" s="43"/>
      <c r="W24" s="19"/>
      <c r="X24" s="19"/>
      <c r="Y24" s="19"/>
      <c r="Z24" s="19"/>
      <c r="AA24" s="43">
        <v>5</v>
      </c>
      <c r="AB24" s="43"/>
      <c r="AC24" s="19"/>
      <c r="AD24" s="19"/>
      <c r="AE24" s="19">
        <v>3</v>
      </c>
      <c r="AF24" s="19"/>
      <c r="AG24" s="19"/>
      <c r="AH24" s="19"/>
      <c r="AI24" s="43">
        <v>8</v>
      </c>
      <c r="AJ24" s="43"/>
      <c r="AK24" s="43">
        <v>17</v>
      </c>
      <c r="AL24" s="87">
        <v>1</v>
      </c>
      <c r="AM24" s="19" t="s">
        <v>88</v>
      </c>
      <c r="AN24" s="52"/>
      <c r="AO24" s="52"/>
      <c r="AP24" s="52"/>
      <c r="AQ24" s="223"/>
    </row>
    <row r="25" spans="1:43" s="10" customFormat="1" ht="24">
      <c r="A25" s="34" t="s">
        <v>203</v>
      </c>
      <c r="B25" s="39"/>
      <c r="C25" s="38" t="s">
        <v>28</v>
      </c>
      <c r="D25" s="39"/>
      <c r="E25" s="40" t="s">
        <v>28</v>
      </c>
      <c r="F25" s="40" t="s">
        <v>574</v>
      </c>
      <c r="G25" s="36" t="s">
        <v>5063</v>
      </c>
      <c r="H25" s="36" t="s">
        <v>5058</v>
      </c>
      <c r="I25" s="18">
        <v>3</v>
      </c>
      <c r="J25" s="43"/>
      <c r="K25" s="19"/>
      <c r="L25" s="19"/>
      <c r="M25" s="19"/>
      <c r="N25" s="58">
        <v>3</v>
      </c>
      <c r="O25" s="58"/>
      <c r="P25" s="58"/>
      <c r="Q25" s="58"/>
      <c r="R25" s="58"/>
      <c r="S25" s="58"/>
      <c r="T25" s="58"/>
      <c r="U25" s="58"/>
      <c r="V25" s="43"/>
      <c r="W25" s="58"/>
      <c r="X25" s="58"/>
      <c r="Y25" s="58"/>
      <c r="Z25" s="58"/>
      <c r="AA25" s="43"/>
      <c r="AB25" s="43"/>
      <c r="AC25" s="58"/>
      <c r="AD25" s="58"/>
      <c r="AE25" s="58">
        <v>7</v>
      </c>
      <c r="AF25" s="19"/>
      <c r="AG25" s="19"/>
      <c r="AH25" s="19">
        <v>9</v>
      </c>
      <c r="AI25" s="43"/>
      <c r="AJ25" s="43"/>
      <c r="AK25" s="43"/>
      <c r="AL25" s="87">
        <v>1</v>
      </c>
      <c r="AM25" s="19" t="s">
        <v>88</v>
      </c>
      <c r="AN25" s="52"/>
      <c r="AO25" s="52"/>
      <c r="AP25" s="52"/>
      <c r="AQ25" s="223"/>
    </row>
    <row r="26" spans="1:43" s="10" customFormat="1" ht="36.5" thickBot="1">
      <c r="A26" s="100" t="s">
        <v>177</v>
      </c>
      <c r="B26" s="81"/>
      <c r="C26" s="80" t="s">
        <v>28</v>
      </c>
      <c r="D26" s="81"/>
      <c r="E26" s="82" t="s">
        <v>28</v>
      </c>
      <c r="F26" s="82" t="s">
        <v>575</v>
      </c>
      <c r="G26" s="64" t="s">
        <v>5057</v>
      </c>
      <c r="H26" s="64" t="s">
        <v>5058</v>
      </c>
      <c r="I26" s="65">
        <v>3</v>
      </c>
      <c r="J26" s="67"/>
      <c r="K26" s="66">
        <v>14</v>
      </c>
      <c r="L26" s="66"/>
      <c r="M26" s="66"/>
      <c r="N26" s="62"/>
      <c r="O26" s="62"/>
      <c r="P26" s="62"/>
      <c r="Q26" s="62"/>
      <c r="R26" s="62"/>
      <c r="S26" s="62"/>
      <c r="T26" s="62"/>
      <c r="U26" s="62"/>
      <c r="V26" s="67"/>
      <c r="W26" s="62"/>
      <c r="X26" s="62"/>
      <c r="Y26" s="62"/>
      <c r="Z26" s="62"/>
      <c r="AA26" s="67"/>
      <c r="AB26" s="67">
        <v>4</v>
      </c>
      <c r="AC26" s="62"/>
      <c r="AD26" s="62"/>
      <c r="AE26" s="62">
        <v>9</v>
      </c>
      <c r="AF26" s="66"/>
      <c r="AG26" s="66"/>
      <c r="AH26" s="66"/>
      <c r="AI26" s="67"/>
      <c r="AJ26" s="67">
        <v>13</v>
      </c>
      <c r="AK26" s="67"/>
      <c r="AL26" s="90">
        <v>1</v>
      </c>
      <c r="AM26" s="66" t="s">
        <v>88</v>
      </c>
      <c r="AN26" s="68"/>
      <c r="AO26" s="68"/>
      <c r="AP26" s="68"/>
      <c r="AQ26" s="69"/>
    </row>
    <row r="27" spans="1:43" s="10" customFormat="1">
      <c r="AL27"/>
      <c r="AM27"/>
      <c r="AN27"/>
      <c r="AO27"/>
      <c r="AP27"/>
      <c r="AQ27"/>
    </row>
    <row r="28" spans="1:43" s="10" customFormat="1">
      <c r="AL28"/>
      <c r="AM28"/>
      <c r="AN28"/>
      <c r="AO28"/>
      <c r="AP28"/>
      <c r="AQ28"/>
    </row>
    <row r="29" spans="1:43" s="10" customFormat="1">
      <c r="AL29"/>
      <c r="AM29"/>
      <c r="AN29"/>
      <c r="AO29"/>
      <c r="AP29"/>
      <c r="AQ29"/>
    </row>
    <row r="30" spans="1:43" s="10" customFormat="1">
      <c r="AL30"/>
      <c r="AM30"/>
      <c r="AN30"/>
      <c r="AO30"/>
      <c r="AP30"/>
      <c r="AQ30"/>
    </row>
    <row r="31" spans="1:43" s="6" customFormat="1">
      <c r="AL31"/>
      <c r="AM31"/>
      <c r="AN31"/>
      <c r="AO31"/>
      <c r="AP31"/>
      <c r="AQ31"/>
    </row>
    <row r="32" spans="1:43" s="6" customFormat="1">
      <c r="AL32"/>
      <c r="AM32"/>
      <c r="AN32"/>
      <c r="AO32"/>
      <c r="AP32"/>
      <c r="AQ32"/>
    </row>
    <row r="33" spans="38:43" s="6" customFormat="1">
      <c r="AL33"/>
      <c r="AM33"/>
      <c r="AN33"/>
      <c r="AO33"/>
      <c r="AP33"/>
      <c r="AQ33"/>
    </row>
    <row r="34" spans="38:43" s="6" customFormat="1" ht="12"/>
    <row r="35" spans="38:43" s="6" customFormat="1" ht="12"/>
    <row r="36" spans="38:43" s="6" customFormat="1" ht="12"/>
    <row r="37" spans="38:43" s="6" customFormat="1" ht="12"/>
    <row r="38" spans="38:43" s="6" customFormat="1" ht="12"/>
    <row r="39" spans="38:43" s="6" customFormat="1" ht="12"/>
    <row r="40" spans="38:43" s="6" customFormat="1" ht="12"/>
    <row r="41" spans="38:43" s="6" customFormat="1" ht="12"/>
    <row r="42" spans="38:43" s="6" customFormat="1" ht="12"/>
    <row r="43" spans="38:43" s="6" customFormat="1" ht="12"/>
    <row r="44" spans="38:43" s="6" customFormat="1" ht="12"/>
    <row r="45" spans="38:43" s="6" customFormat="1" ht="12"/>
    <row r="46" spans="38:43" s="6" customFormat="1" ht="12"/>
    <row r="47" spans="38:43" s="6" customFormat="1" ht="12"/>
    <row r="48" spans="38:43" s="6" customFormat="1" ht="12"/>
    <row r="49" s="6" customFormat="1" ht="12"/>
    <row r="50" s="6" customFormat="1" ht="12"/>
    <row r="51" s="6" customFormat="1" ht="12"/>
    <row r="52" s="6" customFormat="1" ht="12"/>
    <row r="53" s="6" customFormat="1" ht="12"/>
    <row r="54" s="6" customFormat="1" ht="12"/>
    <row r="55" s="6" customFormat="1" ht="12"/>
    <row r="56" s="6" customFormat="1" ht="12"/>
    <row r="57" s="6" customFormat="1" ht="12"/>
    <row r="58" s="6" customFormat="1" ht="12"/>
    <row r="59" s="6" customFormat="1" ht="12"/>
    <row r="60" s="6" customFormat="1" ht="12"/>
    <row r="61" s="6" customFormat="1" ht="12"/>
    <row r="62" s="6" customFormat="1" ht="12"/>
    <row r="63" s="6" customFormat="1" ht="12"/>
    <row r="64" s="6" customFormat="1" ht="12"/>
    <row r="65" s="6" customFormat="1" ht="12"/>
    <row r="66" s="6" customFormat="1" ht="12"/>
    <row r="67" s="6" customFormat="1" ht="12"/>
    <row r="68" s="6" customFormat="1" ht="12"/>
    <row r="69" s="6" customFormat="1" ht="12"/>
    <row r="70" s="6" customFormat="1" ht="12"/>
    <row r="71" s="6" customFormat="1" ht="12"/>
    <row r="72" s="6" customFormat="1" ht="12"/>
    <row r="73" s="6" customFormat="1" ht="12"/>
    <row r="74" s="6" customFormat="1" ht="12"/>
    <row r="75" s="6" customFormat="1" ht="12"/>
    <row r="76" s="6" customFormat="1" ht="12"/>
    <row r="77" s="6" customFormat="1" ht="12"/>
    <row r="78" s="6" customFormat="1" ht="12"/>
    <row r="79" s="6" customFormat="1" ht="12"/>
    <row r="80" s="6" customFormat="1" ht="12"/>
    <row r="81" s="6" customFormat="1" ht="12"/>
    <row r="82" s="6" customFormat="1" ht="12"/>
    <row r="83" s="6" customFormat="1" ht="12"/>
    <row r="84" s="6" customFormat="1" ht="12"/>
    <row r="85" s="6" customFormat="1" ht="12"/>
    <row r="86" s="6" customFormat="1" ht="12"/>
    <row r="87" s="6" customFormat="1" ht="12"/>
    <row r="88" s="6" customFormat="1" ht="12"/>
    <row r="89" s="6" customFormat="1" ht="12"/>
    <row r="90" s="6" customFormat="1" ht="12"/>
    <row r="91" s="6" customFormat="1" ht="12"/>
    <row r="92" s="6" customFormat="1" ht="12"/>
    <row r="93" s="6" customFormat="1" ht="12"/>
    <row r="94" s="6" customFormat="1" ht="12"/>
    <row r="95" s="6" customFormat="1" ht="12"/>
    <row r="96" s="6" customFormat="1" ht="12"/>
    <row r="97" spans="3:43" s="6" customFormat="1" ht="12"/>
    <row r="98" spans="3:43" s="6" customFormat="1" ht="15" customHeight="1"/>
    <row r="99" spans="3:43">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row>
    <row r="100" spans="3:43">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row>
    <row r="101" spans="3:43">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row>
    <row r="102" spans="3:43">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row>
    <row r="103" spans="3:43">
      <c r="C103" s="3"/>
      <c r="D103" s="3"/>
      <c r="E103" s="3"/>
      <c r="F103" s="3"/>
      <c r="G103" s="3"/>
      <c r="H103" s="3"/>
    </row>
    <row r="104" spans="3:43">
      <c r="C104" s="3"/>
      <c r="D104" s="3"/>
      <c r="E104" s="3"/>
      <c r="F104" s="3"/>
      <c r="G104" s="3"/>
      <c r="H104" s="3"/>
    </row>
    <row r="105" spans="3:43">
      <c r="C105" s="3"/>
      <c r="D105" s="3"/>
      <c r="E105" s="3"/>
      <c r="F105" s="3"/>
      <c r="G105" s="3"/>
      <c r="H105" s="3"/>
    </row>
    <row r="106" spans="3:43">
      <c r="C106" s="3"/>
      <c r="D106" s="3"/>
      <c r="E106" s="3"/>
      <c r="F106" s="3"/>
      <c r="G106" s="3"/>
      <c r="H106" s="3"/>
    </row>
    <row r="107" spans="3:43">
      <c r="C107" s="3"/>
      <c r="D107" s="3"/>
      <c r="E107" s="3"/>
      <c r="F107" s="3"/>
      <c r="G107" s="3"/>
      <c r="H107" s="3"/>
    </row>
    <row r="108" spans="3:43">
      <c r="C108" s="3"/>
      <c r="D108" s="3"/>
      <c r="E108" s="3"/>
      <c r="F108" s="3"/>
      <c r="G108" s="3"/>
      <c r="H108" s="3"/>
    </row>
    <row r="109" spans="3:43">
      <c r="C109" s="3"/>
      <c r="D109" s="3"/>
      <c r="E109" s="3"/>
      <c r="F109" s="3"/>
      <c r="G109" s="3"/>
      <c r="H109" s="3"/>
    </row>
    <row r="110" spans="3:43">
      <c r="C110" s="3"/>
      <c r="D110" s="3"/>
      <c r="E110" s="3"/>
      <c r="F110" s="3"/>
      <c r="G110" s="3"/>
      <c r="H110" s="3"/>
    </row>
    <row r="111" spans="3:43">
      <c r="C111" s="3"/>
      <c r="D111" s="3"/>
      <c r="E111" s="3"/>
      <c r="F111" s="3"/>
      <c r="G111" s="3"/>
      <c r="H111" s="3"/>
    </row>
    <row r="112" spans="3:43">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sheetData>
  <autoFilter ref="A6:AQ6" xr:uid="{AD3D7A96-C641-4A66-9EFD-C138373B10A7}"/>
  <mergeCells count="4">
    <mergeCell ref="A4:B4"/>
    <mergeCell ref="A3:E3"/>
    <mergeCell ref="C4:D4"/>
    <mergeCell ref="F3:F6"/>
  </mergeCells>
  <phoneticPr fontId="11"/>
  <pageMargins left="0.70866141732283472" right="0.70866141732283472" top="0.74803149606299213" bottom="0.74803149606299213" header="0.31496062992125984" footer="0.31496062992125984"/>
  <pageSetup paperSize="8" scale="54" pageOrder="overThenDown"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J239"/>
  <sheetViews>
    <sheetView showGridLines="0" zoomScale="75" zoomScaleNormal="75" zoomScaleSheetLayoutView="70" workbookViewId="0">
      <pane xSplit="8" ySplit="6" topLeftCell="I7" activePane="bottomRight" state="frozen"/>
      <selection pane="topRight"/>
      <selection pane="bottomLeft"/>
      <selection pane="bottomRight"/>
    </sheetView>
  </sheetViews>
  <sheetFormatPr defaultRowHeight="13"/>
  <cols>
    <col min="1" max="2" width="5.36328125" style="3" customWidth="1"/>
    <col min="3" max="3" width="5.36328125" style="8" customWidth="1"/>
    <col min="4" max="5" width="5.36328125" style="9" customWidth="1"/>
    <col min="6" max="6" width="6.36328125" style="9" bestFit="1" customWidth="1"/>
    <col min="7" max="8" width="26.36328125" style="10" customWidth="1"/>
    <col min="9" max="82" width="8.36328125" style="3" customWidth="1"/>
    <col min="83" max="88" width="5.36328125" style="3" customWidth="1"/>
    <col min="89" max="89" width="2.1796875" style="3" customWidth="1"/>
    <col min="90" max="268" width="8.7265625" style="3"/>
    <col min="269" max="270" width="4.36328125" style="3" customWidth="1"/>
    <col min="271" max="271" width="8" style="3" customWidth="1"/>
    <col min="272" max="272" width="9.6328125" style="3" customWidth="1"/>
    <col min="273" max="273" width="20.6328125" style="3" customWidth="1"/>
    <col min="274" max="274" width="7.6328125" style="3" bestFit="1" customWidth="1"/>
    <col min="275" max="275" width="9.90625" style="3" bestFit="1" customWidth="1"/>
    <col min="276" max="276" width="7.6328125" style="3" bestFit="1" customWidth="1"/>
    <col min="277" max="277" width="12.08984375" style="3" bestFit="1" customWidth="1"/>
    <col min="278" max="282" width="7.6328125" style="3" bestFit="1" customWidth="1"/>
    <col min="283" max="283" width="9.90625" style="3" bestFit="1" customWidth="1"/>
    <col min="284" max="284" width="12.08984375" style="3" bestFit="1" customWidth="1"/>
    <col min="285" max="287" width="7.6328125" style="3" bestFit="1" customWidth="1"/>
    <col min="288" max="289" width="9.90625" style="3" bestFit="1" customWidth="1"/>
    <col min="290" max="291" width="7.6328125" style="3" bestFit="1" customWidth="1"/>
    <col min="292" max="292" width="12.08984375" style="3" bestFit="1" customWidth="1"/>
    <col min="293" max="293" width="9.90625" style="3" bestFit="1" customWidth="1"/>
    <col min="294" max="294" width="7.6328125" style="3" bestFit="1" customWidth="1"/>
    <col min="295" max="295" width="9.90625" style="3" bestFit="1" customWidth="1"/>
    <col min="296" max="301" width="4.36328125" style="3" customWidth="1"/>
    <col min="302" max="302" width="20.6328125" style="3" customWidth="1"/>
    <col min="303" max="524" width="8.7265625" style="3"/>
    <col min="525" max="526" width="4.36328125" style="3" customWidth="1"/>
    <col min="527" max="527" width="8" style="3" customWidth="1"/>
    <col min="528" max="528" width="9.6328125" style="3" customWidth="1"/>
    <col min="529" max="529" width="20.6328125" style="3" customWidth="1"/>
    <col min="530" max="530" width="7.6328125" style="3" bestFit="1" customWidth="1"/>
    <col min="531" max="531" width="9.90625" style="3" bestFit="1" customWidth="1"/>
    <col min="532" max="532" width="7.6328125" style="3" bestFit="1" customWidth="1"/>
    <col min="533" max="533" width="12.08984375" style="3" bestFit="1" customWidth="1"/>
    <col min="534" max="538" width="7.6328125" style="3" bestFit="1" customWidth="1"/>
    <col min="539" max="539" width="9.90625" style="3" bestFit="1" customWidth="1"/>
    <col min="540" max="540" width="12.08984375" style="3" bestFit="1" customWidth="1"/>
    <col min="541" max="543" width="7.6328125" style="3" bestFit="1" customWidth="1"/>
    <col min="544" max="545" width="9.90625" style="3" bestFit="1" customWidth="1"/>
    <col min="546" max="547" width="7.6328125" style="3" bestFit="1" customWidth="1"/>
    <col min="548" max="548" width="12.08984375" style="3" bestFit="1" customWidth="1"/>
    <col min="549" max="549" width="9.90625" style="3" bestFit="1" customWidth="1"/>
    <col min="550" max="550" width="7.6328125" style="3" bestFit="1" customWidth="1"/>
    <col min="551" max="551" width="9.90625" style="3" bestFit="1" customWidth="1"/>
    <col min="552" max="557" width="4.36328125" style="3" customWidth="1"/>
    <col min="558" max="558" width="20.6328125" style="3" customWidth="1"/>
    <col min="559" max="780" width="8.7265625" style="3"/>
    <col min="781" max="782" width="4.36328125" style="3" customWidth="1"/>
    <col min="783" max="783" width="8" style="3" customWidth="1"/>
    <col min="784" max="784" width="9.6328125" style="3" customWidth="1"/>
    <col min="785" max="785" width="20.6328125" style="3" customWidth="1"/>
    <col min="786" max="786" width="7.6328125" style="3" bestFit="1" customWidth="1"/>
    <col min="787" max="787" width="9.90625" style="3" bestFit="1" customWidth="1"/>
    <col min="788" max="788" width="7.6328125" style="3" bestFit="1" customWidth="1"/>
    <col min="789" max="789" width="12.08984375" style="3" bestFit="1" customWidth="1"/>
    <col min="790" max="794" width="7.6328125" style="3" bestFit="1" customWidth="1"/>
    <col min="795" max="795" width="9.90625" style="3" bestFit="1" customWidth="1"/>
    <col min="796" max="796" width="12.08984375" style="3" bestFit="1" customWidth="1"/>
    <col min="797" max="799" width="7.6328125" style="3" bestFit="1" customWidth="1"/>
    <col min="800" max="801" width="9.90625" style="3" bestFit="1" customWidth="1"/>
    <col min="802" max="803" width="7.6328125" style="3" bestFit="1" customWidth="1"/>
    <col min="804" max="804" width="12.08984375" style="3" bestFit="1" customWidth="1"/>
    <col min="805" max="805" width="9.90625" style="3" bestFit="1" customWidth="1"/>
    <col min="806" max="806" width="7.6328125" style="3" bestFit="1" customWidth="1"/>
    <col min="807" max="807" width="9.90625" style="3" bestFit="1" customWidth="1"/>
    <col min="808" max="813" width="4.36328125" style="3" customWidth="1"/>
    <col min="814" max="814" width="20.6328125" style="3" customWidth="1"/>
    <col min="815" max="1036" width="8.7265625" style="3"/>
    <col min="1037" max="1038" width="4.36328125" style="3" customWidth="1"/>
    <col min="1039" max="1039" width="8" style="3" customWidth="1"/>
    <col min="1040" max="1040" width="9.6328125" style="3" customWidth="1"/>
    <col min="1041" max="1041" width="20.6328125" style="3" customWidth="1"/>
    <col min="1042" max="1042" width="7.6328125" style="3" bestFit="1" customWidth="1"/>
    <col min="1043" max="1043" width="9.90625" style="3" bestFit="1" customWidth="1"/>
    <col min="1044" max="1044" width="7.6328125" style="3" bestFit="1" customWidth="1"/>
    <col min="1045" max="1045" width="12.08984375" style="3" bestFit="1" customWidth="1"/>
    <col min="1046" max="1050" width="7.6328125" style="3" bestFit="1" customWidth="1"/>
    <col min="1051" max="1051" width="9.90625" style="3" bestFit="1" customWidth="1"/>
    <col min="1052" max="1052" width="12.08984375" style="3" bestFit="1" customWidth="1"/>
    <col min="1053" max="1055" width="7.6328125" style="3" bestFit="1" customWidth="1"/>
    <col min="1056" max="1057" width="9.90625" style="3" bestFit="1" customWidth="1"/>
    <col min="1058" max="1059" width="7.6328125" style="3" bestFit="1" customWidth="1"/>
    <col min="1060" max="1060" width="12.08984375" style="3" bestFit="1" customWidth="1"/>
    <col min="1061" max="1061" width="9.90625" style="3" bestFit="1" customWidth="1"/>
    <col min="1062" max="1062" width="7.6328125" style="3" bestFit="1" customWidth="1"/>
    <col min="1063" max="1063" width="9.90625" style="3" bestFit="1" customWidth="1"/>
    <col min="1064" max="1069" width="4.36328125" style="3" customWidth="1"/>
    <col min="1070" max="1070" width="20.6328125" style="3" customWidth="1"/>
    <col min="1071" max="1292" width="8.7265625" style="3"/>
    <col min="1293" max="1294" width="4.36328125" style="3" customWidth="1"/>
    <col min="1295" max="1295" width="8" style="3" customWidth="1"/>
    <col min="1296" max="1296" width="9.6328125" style="3" customWidth="1"/>
    <col min="1297" max="1297" width="20.6328125" style="3" customWidth="1"/>
    <col min="1298" max="1298" width="7.6328125" style="3" bestFit="1" customWidth="1"/>
    <col min="1299" max="1299" width="9.90625" style="3" bestFit="1" customWidth="1"/>
    <col min="1300" max="1300" width="7.6328125" style="3" bestFit="1" customWidth="1"/>
    <col min="1301" max="1301" width="12.08984375" style="3" bestFit="1" customWidth="1"/>
    <col min="1302" max="1306" width="7.6328125" style="3" bestFit="1" customWidth="1"/>
    <col min="1307" max="1307" width="9.90625" style="3" bestFit="1" customWidth="1"/>
    <col min="1308" max="1308" width="12.08984375" style="3" bestFit="1" customWidth="1"/>
    <col min="1309" max="1311" width="7.6328125" style="3" bestFit="1" customWidth="1"/>
    <col min="1312" max="1313" width="9.90625" style="3" bestFit="1" customWidth="1"/>
    <col min="1314" max="1315" width="7.6328125" style="3" bestFit="1" customWidth="1"/>
    <col min="1316" max="1316" width="12.08984375" style="3" bestFit="1" customWidth="1"/>
    <col min="1317" max="1317" width="9.90625" style="3" bestFit="1" customWidth="1"/>
    <col min="1318" max="1318" width="7.6328125" style="3" bestFit="1" customWidth="1"/>
    <col min="1319" max="1319" width="9.90625" style="3" bestFit="1" customWidth="1"/>
    <col min="1320" max="1325" width="4.36328125" style="3" customWidth="1"/>
    <col min="1326" max="1326" width="20.6328125" style="3" customWidth="1"/>
    <col min="1327" max="1548" width="8.7265625" style="3"/>
    <col min="1549" max="1550" width="4.36328125" style="3" customWidth="1"/>
    <col min="1551" max="1551" width="8" style="3" customWidth="1"/>
    <col min="1552" max="1552" width="9.6328125" style="3" customWidth="1"/>
    <col min="1553" max="1553" width="20.6328125" style="3" customWidth="1"/>
    <col min="1554" max="1554" width="7.6328125" style="3" bestFit="1" customWidth="1"/>
    <col min="1555" max="1555" width="9.90625" style="3" bestFit="1" customWidth="1"/>
    <col min="1556" max="1556" width="7.6328125" style="3" bestFit="1" customWidth="1"/>
    <col min="1557" max="1557" width="12.08984375" style="3" bestFit="1" customWidth="1"/>
    <col min="1558" max="1562" width="7.6328125" style="3" bestFit="1" customWidth="1"/>
    <col min="1563" max="1563" width="9.90625" style="3" bestFit="1" customWidth="1"/>
    <col min="1564" max="1564" width="12.08984375" style="3" bestFit="1" customWidth="1"/>
    <col min="1565" max="1567" width="7.6328125" style="3" bestFit="1" customWidth="1"/>
    <col min="1568" max="1569" width="9.90625" style="3" bestFit="1" customWidth="1"/>
    <col min="1570" max="1571" width="7.6328125" style="3" bestFit="1" customWidth="1"/>
    <col min="1572" max="1572" width="12.08984375" style="3" bestFit="1" customWidth="1"/>
    <col min="1573" max="1573" width="9.90625" style="3" bestFit="1" customWidth="1"/>
    <col min="1574" max="1574" width="7.6328125" style="3" bestFit="1" customWidth="1"/>
    <col min="1575" max="1575" width="9.90625" style="3" bestFit="1" customWidth="1"/>
    <col min="1576" max="1581" width="4.36328125" style="3" customWidth="1"/>
    <col min="1582" max="1582" width="20.6328125" style="3" customWidth="1"/>
    <col min="1583" max="1804" width="8.7265625" style="3"/>
    <col min="1805" max="1806" width="4.36328125" style="3" customWidth="1"/>
    <col min="1807" max="1807" width="8" style="3" customWidth="1"/>
    <col min="1808" max="1808" width="9.6328125" style="3" customWidth="1"/>
    <col min="1809" max="1809" width="20.6328125" style="3" customWidth="1"/>
    <col min="1810" max="1810" width="7.6328125" style="3" bestFit="1" customWidth="1"/>
    <col min="1811" max="1811" width="9.90625" style="3" bestFit="1" customWidth="1"/>
    <col min="1812" max="1812" width="7.6328125" style="3" bestFit="1" customWidth="1"/>
    <col min="1813" max="1813" width="12.08984375" style="3" bestFit="1" customWidth="1"/>
    <col min="1814" max="1818" width="7.6328125" style="3" bestFit="1" customWidth="1"/>
    <col min="1819" max="1819" width="9.90625" style="3" bestFit="1" customWidth="1"/>
    <col min="1820" max="1820" width="12.08984375" style="3" bestFit="1" customWidth="1"/>
    <col min="1821" max="1823" width="7.6328125" style="3" bestFit="1" customWidth="1"/>
    <col min="1824" max="1825" width="9.90625" style="3" bestFit="1" customWidth="1"/>
    <col min="1826" max="1827" width="7.6328125" style="3" bestFit="1" customWidth="1"/>
    <col min="1828" max="1828" width="12.08984375" style="3" bestFit="1" customWidth="1"/>
    <col min="1829" max="1829" width="9.90625" style="3" bestFit="1" customWidth="1"/>
    <col min="1830" max="1830" width="7.6328125" style="3" bestFit="1" customWidth="1"/>
    <col min="1831" max="1831" width="9.90625" style="3" bestFit="1" customWidth="1"/>
    <col min="1832" max="1837" width="4.36328125" style="3" customWidth="1"/>
    <col min="1838" max="1838" width="20.6328125" style="3" customWidth="1"/>
    <col min="1839" max="2060" width="8.7265625" style="3"/>
    <col min="2061" max="2062" width="4.36328125" style="3" customWidth="1"/>
    <col min="2063" max="2063" width="8" style="3" customWidth="1"/>
    <col min="2064" max="2064" width="9.6328125" style="3" customWidth="1"/>
    <col min="2065" max="2065" width="20.6328125" style="3" customWidth="1"/>
    <col min="2066" max="2066" width="7.6328125" style="3" bestFit="1" customWidth="1"/>
    <col min="2067" max="2067" width="9.90625" style="3" bestFit="1" customWidth="1"/>
    <col min="2068" max="2068" width="7.6328125" style="3" bestFit="1" customWidth="1"/>
    <col min="2069" max="2069" width="12.08984375" style="3" bestFit="1" customWidth="1"/>
    <col min="2070" max="2074" width="7.6328125" style="3" bestFit="1" customWidth="1"/>
    <col min="2075" max="2075" width="9.90625" style="3" bestFit="1" customWidth="1"/>
    <col min="2076" max="2076" width="12.08984375" style="3" bestFit="1" customWidth="1"/>
    <col min="2077" max="2079" width="7.6328125" style="3" bestFit="1" customWidth="1"/>
    <col min="2080" max="2081" width="9.90625" style="3" bestFit="1" customWidth="1"/>
    <col min="2082" max="2083" width="7.6328125" style="3" bestFit="1" customWidth="1"/>
    <col min="2084" max="2084" width="12.08984375" style="3" bestFit="1" customWidth="1"/>
    <col min="2085" max="2085" width="9.90625" style="3" bestFit="1" customWidth="1"/>
    <col min="2086" max="2086" width="7.6328125" style="3" bestFit="1" customWidth="1"/>
    <col min="2087" max="2087" width="9.90625" style="3" bestFit="1" customWidth="1"/>
    <col min="2088" max="2093" width="4.36328125" style="3" customWidth="1"/>
    <col min="2094" max="2094" width="20.6328125" style="3" customWidth="1"/>
    <col min="2095" max="2316" width="8.7265625" style="3"/>
    <col min="2317" max="2318" width="4.36328125" style="3" customWidth="1"/>
    <col min="2319" max="2319" width="8" style="3" customWidth="1"/>
    <col min="2320" max="2320" width="9.6328125" style="3" customWidth="1"/>
    <col min="2321" max="2321" width="20.6328125" style="3" customWidth="1"/>
    <col min="2322" max="2322" width="7.6328125" style="3" bestFit="1" customWidth="1"/>
    <col min="2323" max="2323" width="9.90625" style="3" bestFit="1" customWidth="1"/>
    <col min="2324" max="2324" width="7.6328125" style="3" bestFit="1" customWidth="1"/>
    <col min="2325" max="2325" width="12.08984375" style="3" bestFit="1" customWidth="1"/>
    <col min="2326" max="2330" width="7.6328125" style="3" bestFit="1" customWidth="1"/>
    <col min="2331" max="2331" width="9.90625" style="3" bestFit="1" customWidth="1"/>
    <col min="2332" max="2332" width="12.08984375" style="3" bestFit="1" customWidth="1"/>
    <col min="2333" max="2335" width="7.6328125" style="3" bestFit="1" customWidth="1"/>
    <col min="2336" max="2337" width="9.90625" style="3" bestFit="1" customWidth="1"/>
    <col min="2338" max="2339" width="7.6328125" style="3" bestFit="1" customWidth="1"/>
    <col min="2340" max="2340" width="12.08984375" style="3" bestFit="1" customWidth="1"/>
    <col min="2341" max="2341" width="9.90625" style="3" bestFit="1" customWidth="1"/>
    <col min="2342" max="2342" width="7.6328125" style="3" bestFit="1" customWidth="1"/>
    <col min="2343" max="2343" width="9.90625" style="3" bestFit="1" customWidth="1"/>
    <col min="2344" max="2349" width="4.36328125" style="3" customWidth="1"/>
    <col min="2350" max="2350" width="20.6328125" style="3" customWidth="1"/>
    <col min="2351" max="2572" width="8.7265625" style="3"/>
    <col min="2573" max="2574" width="4.36328125" style="3" customWidth="1"/>
    <col min="2575" max="2575" width="8" style="3" customWidth="1"/>
    <col min="2576" max="2576" width="9.6328125" style="3" customWidth="1"/>
    <col min="2577" max="2577" width="20.6328125" style="3" customWidth="1"/>
    <col min="2578" max="2578" width="7.6328125" style="3" bestFit="1" customWidth="1"/>
    <col min="2579" max="2579" width="9.90625" style="3" bestFit="1" customWidth="1"/>
    <col min="2580" max="2580" width="7.6328125" style="3" bestFit="1" customWidth="1"/>
    <col min="2581" max="2581" width="12.08984375" style="3" bestFit="1" customWidth="1"/>
    <col min="2582" max="2586" width="7.6328125" style="3" bestFit="1" customWidth="1"/>
    <col min="2587" max="2587" width="9.90625" style="3" bestFit="1" customWidth="1"/>
    <col min="2588" max="2588" width="12.08984375" style="3" bestFit="1" customWidth="1"/>
    <col min="2589" max="2591" width="7.6328125" style="3" bestFit="1" customWidth="1"/>
    <col min="2592" max="2593" width="9.90625" style="3" bestFit="1" customWidth="1"/>
    <col min="2594" max="2595" width="7.6328125" style="3" bestFit="1" customWidth="1"/>
    <col min="2596" max="2596" width="12.08984375" style="3" bestFit="1" customWidth="1"/>
    <col min="2597" max="2597" width="9.90625" style="3" bestFit="1" customWidth="1"/>
    <col min="2598" max="2598" width="7.6328125" style="3" bestFit="1" customWidth="1"/>
    <col min="2599" max="2599" width="9.90625" style="3" bestFit="1" customWidth="1"/>
    <col min="2600" max="2605" width="4.36328125" style="3" customWidth="1"/>
    <col min="2606" max="2606" width="20.6328125" style="3" customWidth="1"/>
    <col min="2607" max="2828" width="8.7265625" style="3"/>
    <col min="2829" max="2830" width="4.36328125" style="3" customWidth="1"/>
    <col min="2831" max="2831" width="8" style="3" customWidth="1"/>
    <col min="2832" max="2832" width="9.6328125" style="3" customWidth="1"/>
    <col min="2833" max="2833" width="20.6328125" style="3" customWidth="1"/>
    <col min="2834" max="2834" width="7.6328125" style="3" bestFit="1" customWidth="1"/>
    <col min="2835" max="2835" width="9.90625" style="3" bestFit="1" customWidth="1"/>
    <col min="2836" max="2836" width="7.6328125" style="3" bestFit="1" customWidth="1"/>
    <col min="2837" max="2837" width="12.08984375" style="3" bestFit="1" customWidth="1"/>
    <col min="2838" max="2842" width="7.6328125" style="3" bestFit="1" customWidth="1"/>
    <col min="2843" max="2843" width="9.90625" style="3" bestFit="1" customWidth="1"/>
    <col min="2844" max="2844" width="12.08984375" style="3" bestFit="1" customWidth="1"/>
    <col min="2845" max="2847" width="7.6328125" style="3" bestFit="1" customWidth="1"/>
    <col min="2848" max="2849" width="9.90625" style="3" bestFit="1" customWidth="1"/>
    <col min="2850" max="2851" width="7.6328125" style="3" bestFit="1" customWidth="1"/>
    <col min="2852" max="2852" width="12.08984375" style="3" bestFit="1" customWidth="1"/>
    <col min="2853" max="2853" width="9.90625" style="3" bestFit="1" customWidth="1"/>
    <col min="2854" max="2854" width="7.6328125" style="3" bestFit="1" customWidth="1"/>
    <col min="2855" max="2855" width="9.90625" style="3" bestFit="1" customWidth="1"/>
    <col min="2856" max="2861" width="4.36328125" style="3" customWidth="1"/>
    <col min="2862" max="2862" width="20.6328125" style="3" customWidth="1"/>
    <col min="2863" max="3084" width="8.7265625" style="3"/>
    <col min="3085" max="3086" width="4.36328125" style="3" customWidth="1"/>
    <col min="3087" max="3087" width="8" style="3" customWidth="1"/>
    <col min="3088" max="3088" width="9.6328125" style="3" customWidth="1"/>
    <col min="3089" max="3089" width="20.6328125" style="3" customWidth="1"/>
    <col min="3090" max="3090" width="7.6328125" style="3" bestFit="1" customWidth="1"/>
    <col min="3091" max="3091" width="9.90625" style="3" bestFit="1" customWidth="1"/>
    <col min="3092" max="3092" width="7.6328125" style="3" bestFit="1" customWidth="1"/>
    <col min="3093" max="3093" width="12.08984375" style="3" bestFit="1" customWidth="1"/>
    <col min="3094" max="3098" width="7.6328125" style="3" bestFit="1" customWidth="1"/>
    <col min="3099" max="3099" width="9.90625" style="3" bestFit="1" customWidth="1"/>
    <col min="3100" max="3100" width="12.08984375" style="3" bestFit="1" customWidth="1"/>
    <col min="3101" max="3103" width="7.6328125" style="3" bestFit="1" customWidth="1"/>
    <col min="3104" max="3105" width="9.90625" style="3" bestFit="1" customWidth="1"/>
    <col min="3106" max="3107" width="7.6328125" style="3" bestFit="1" customWidth="1"/>
    <col min="3108" max="3108" width="12.08984375" style="3" bestFit="1" customWidth="1"/>
    <col min="3109" max="3109" width="9.90625" style="3" bestFit="1" customWidth="1"/>
    <col min="3110" max="3110" width="7.6328125" style="3" bestFit="1" customWidth="1"/>
    <col min="3111" max="3111" width="9.90625" style="3" bestFit="1" customWidth="1"/>
    <col min="3112" max="3117" width="4.36328125" style="3" customWidth="1"/>
    <col min="3118" max="3118" width="20.6328125" style="3" customWidth="1"/>
    <col min="3119" max="3340" width="8.7265625" style="3"/>
    <col min="3341" max="3342" width="4.36328125" style="3" customWidth="1"/>
    <col min="3343" max="3343" width="8" style="3" customWidth="1"/>
    <col min="3344" max="3344" width="9.6328125" style="3" customWidth="1"/>
    <col min="3345" max="3345" width="20.6328125" style="3" customWidth="1"/>
    <col min="3346" max="3346" width="7.6328125" style="3" bestFit="1" customWidth="1"/>
    <col min="3347" max="3347" width="9.90625" style="3" bestFit="1" customWidth="1"/>
    <col min="3348" max="3348" width="7.6328125" style="3" bestFit="1" customWidth="1"/>
    <col min="3349" max="3349" width="12.08984375" style="3" bestFit="1" customWidth="1"/>
    <col min="3350" max="3354" width="7.6328125" style="3" bestFit="1" customWidth="1"/>
    <col min="3355" max="3355" width="9.90625" style="3" bestFit="1" customWidth="1"/>
    <col min="3356" max="3356" width="12.08984375" style="3" bestFit="1" customWidth="1"/>
    <col min="3357" max="3359" width="7.6328125" style="3" bestFit="1" customWidth="1"/>
    <col min="3360" max="3361" width="9.90625" style="3" bestFit="1" customWidth="1"/>
    <col min="3362" max="3363" width="7.6328125" style="3" bestFit="1" customWidth="1"/>
    <col min="3364" max="3364" width="12.08984375" style="3" bestFit="1" customWidth="1"/>
    <col min="3365" max="3365" width="9.90625" style="3" bestFit="1" customWidth="1"/>
    <col min="3366" max="3366" width="7.6328125" style="3" bestFit="1" customWidth="1"/>
    <col min="3367" max="3367" width="9.90625" style="3" bestFit="1" customWidth="1"/>
    <col min="3368" max="3373" width="4.36328125" style="3" customWidth="1"/>
    <col min="3374" max="3374" width="20.6328125" style="3" customWidth="1"/>
    <col min="3375" max="3596" width="8.7265625" style="3"/>
    <col min="3597" max="3598" width="4.36328125" style="3" customWidth="1"/>
    <col min="3599" max="3599" width="8" style="3" customWidth="1"/>
    <col min="3600" max="3600" width="9.6328125" style="3" customWidth="1"/>
    <col min="3601" max="3601" width="20.6328125" style="3" customWidth="1"/>
    <col min="3602" max="3602" width="7.6328125" style="3" bestFit="1" customWidth="1"/>
    <col min="3603" max="3603" width="9.90625" style="3" bestFit="1" customWidth="1"/>
    <col min="3604" max="3604" width="7.6328125" style="3" bestFit="1" customWidth="1"/>
    <col min="3605" max="3605" width="12.08984375" style="3" bestFit="1" customWidth="1"/>
    <col min="3606" max="3610" width="7.6328125" style="3" bestFit="1" customWidth="1"/>
    <col min="3611" max="3611" width="9.90625" style="3" bestFit="1" customWidth="1"/>
    <col min="3612" max="3612" width="12.08984375" style="3" bestFit="1" customWidth="1"/>
    <col min="3613" max="3615" width="7.6328125" style="3" bestFit="1" customWidth="1"/>
    <col min="3616" max="3617" width="9.90625" style="3" bestFit="1" customWidth="1"/>
    <col min="3618" max="3619" width="7.6328125" style="3" bestFit="1" customWidth="1"/>
    <col min="3620" max="3620" width="12.08984375" style="3" bestFit="1" customWidth="1"/>
    <col min="3621" max="3621" width="9.90625" style="3" bestFit="1" customWidth="1"/>
    <col min="3622" max="3622" width="7.6328125" style="3" bestFit="1" customWidth="1"/>
    <col min="3623" max="3623" width="9.90625" style="3" bestFit="1" customWidth="1"/>
    <col min="3624" max="3629" width="4.36328125" style="3" customWidth="1"/>
    <col min="3630" max="3630" width="20.6328125" style="3" customWidth="1"/>
    <col min="3631" max="3852" width="8.7265625" style="3"/>
    <col min="3853" max="3854" width="4.36328125" style="3" customWidth="1"/>
    <col min="3855" max="3855" width="8" style="3" customWidth="1"/>
    <col min="3856" max="3856" width="9.6328125" style="3" customWidth="1"/>
    <col min="3857" max="3857" width="20.6328125" style="3" customWidth="1"/>
    <col min="3858" max="3858" width="7.6328125" style="3" bestFit="1" customWidth="1"/>
    <col min="3859" max="3859" width="9.90625" style="3" bestFit="1" customWidth="1"/>
    <col min="3860" max="3860" width="7.6328125" style="3" bestFit="1" customWidth="1"/>
    <col min="3861" max="3861" width="12.08984375" style="3" bestFit="1" customWidth="1"/>
    <col min="3862" max="3866" width="7.6328125" style="3" bestFit="1" customWidth="1"/>
    <col min="3867" max="3867" width="9.90625" style="3" bestFit="1" customWidth="1"/>
    <col min="3868" max="3868" width="12.08984375" style="3" bestFit="1" customWidth="1"/>
    <col min="3869" max="3871" width="7.6328125" style="3" bestFit="1" customWidth="1"/>
    <col min="3872" max="3873" width="9.90625" style="3" bestFit="1" customWidth="1"/>
    <col min="3874" max="3875" width="7.6328125" style="3" bestFit="1" customWidth="1"/>
    <col min="3876" max="3876" width="12.08984375" style="3" bestFit="1" customWidth="1"/>
    <col min="3877" max="3877" width="9.90625" style="3" bestFit="1" customWidth="1"/>
    <col min="3878" max="3878" width="7.6328125" style="3" bestFit="1" customWidth="1"/>
    <col min="3879" max="3879" width="9.90625" style="3" bestFit="1" customWidth="1"/>
    <col min="3880" max="3885" width="4.36328125" style="3" customWidth="1"/>
    <col min="3886" max="3886" width="20.6328125" style="3" customWidth="1"/>
    <col min="3887" max="4108" width="8.7265625" style="3"/>
    <col min="4109" max="4110" width="4.36328125" style="3" customWidth="1"/>
    <col min="4111" max="4111" width="8" style="3" customWidth="1"/>
    <col min="4112" max="4112" width="9.6328125" style="3" customWidth="1"/>
    <col min="4113" max="4113" width="20.6328125" style="3" customWidth="1"/>
    <col min="4114" max="4114" width="7.6328125" style="3" bestFit="1" customWidth="1"/>
    <col min="4115" max="4115" width="9.90625" style="3" bestFit="1" customWidth="1"/>
    <col min="4116" max="4116" width="7.6328125" style="3" bestFit="1" customWidth="1"/>
    <col min="4117" max="4117" width="12.08984375" style="3" bestFit="1" customWidth="1"/>
    <col min="4118" max="4122" width="7.6328125" style="3" bestFit="1" customWidth="1"/>
    <col min="4123" max="4123" width="9.90625" style="3" bestFit="1" customWidth="1"/>
    <col min="4124" max="4124" width="12.08984375" style="3" bestFit="1" customWidth="1"/>
    <col min="4125" max="4127" width="7.6328125" style="3" bestFit="1" customWidth="1"/>
    <col min="4128" max="4129" width="9.90625" style="3" bestFit="1" customWidth="1"/>
    <col min="4130" max="4131" width="7.6328125" style="3" bestFit="1" customWidth="1"/>
    <col min="4132" max="4132" width="12.08984375" style="3" bestFit="1" customWidth="1"/>
    <col min="4133" max="4133" width="9.90625" style="3" bestFit="1" customWidth="1"/>
    <col min="4134" max="4134" width="7.6328125" style="3" bestFit="1" customWidth="1"/>
    <col min="4135" max="4135" width="9.90625" style="3" bestFit="1" customWidth="1"/>
    <col min="4136" max="4141" width="4.36328125" style="3" customWidth="1"/>
    <col min="4142" max="4142" width="20.6328125" style="3" customWidth="1"/>
    <col min="4143" max="4364" width="8.7265625" style="3"/>
    <col min="4365" max="4366" width="4.36328125" style="3" customWidth="1"/>
    <col min="4367" max="4367" width="8" style="3" customWidth="1"/>
    <col min="4368" max="4368" width="9.6328125" style="3" customWidth="1"/>
    <col min="4369" max="4369" width="20.6328125" style="3" customWidth="1"/>
    <col min="4370" max="4370" width="7.6328125" style="3" bestFit="1" customWidth="1"/>
    <col min="4371" max="4371" width="9.90625" style="3" bestFit="1" customWidth="1"/>
    <col min="4372" max="4372" width="7.6328125" style="3" bestFit="1" customWidth="1"/>
    <col min="4373" max="4373" width="12.08984375" style="3" bestFit="1" customWidth="1"/>
    <col min="4374" max="4378" width="7.6328125" style="3" bestFit="1" customWidth="1"/>
    <col min="4379" max="4379" width="9.90625" style="3" bestFit="1" customWidth="1"/>
    <col min="4380" max="4380" width="12.08984375" style="3" bestFit="1" customWidth="1"/>
    <col min="4381" max="4383" width="7.6328125" style="3" bestFit="1" customWidth="1"/>
    <col min="4384" max="4385" width="9.90625" style="3" bestFit="1" customWidth="1"/>
    <col min="4386" max="4387" width="7.6328125" style="3" bestFit="1" customWidth="1"/>
    <col min="4388" max="4388" width="12.08984375" style="3" bestFit="1" customWidth="1"/>
    <col min="4389" max="4389" width="9.90625" style="3" bestFit="1" customWidth="1"/>
    <col min="4390" max="4390" width="7.6328125" style="3" bestFit="1" customWidth="1"/>
    <col min="4391" max="4391" width="9.90625" style="3" bestFit="1" customWidth="1"/>
    <col min="4392" max="4397" width="4.36328125" style="3" customWidth="1"/>
    <col min="4398" max="4398" width="20.6328125" style="3" customWidth="1"/>
    <col min="4399" max="4620" width="8.7265625" style="3"/>
    <col min="4621" max="4622" width="4.36328125" style="3" customWidth="1"/>
    <col min="4623" max="4623" width="8" style="3" customWidth="1"/>
    <col min="4624" max="4624" width="9.6328125" style="3" customWidth="1"/>
    <col min="4625" max="4625" width="20.6328125" style="3" customWidth="1"/>
    <col min="4626" max="4626" width="7.6328125" style="3" bestFit="1" customWidth="1"/>
    <col min="4627" max="4627" width="9.90625" style="3" bestFit="1" customWidth="1"/>
    <col min="4628" max="4628" width="7.6328125" style="3" bestFit="1" customWidth="1"/>
    <col min="4629" max="4629" width="12.08984375" style="3" bestFit="1" customWidth="1"/>
    <col min="4630" max="4634" width="7.6328125" style="3" bestFit="1" customWidth="1"/>
    <col min="4635" max="4635" width="9.90625" style="3" bestFit="1" customWidth="1"/>
    <col min="4636" max="4636" width="12.08984375" style="3" bestFit="1" customWidth="1"/>
    <col min="4637" max="4639" width="7.6328125" style="3" bestFit="1" customWidth="1"/>
    <col min="4640" max="4641" width="9.90625" style="3" bestFit="1" customWidth="1"/>
    <col min="4642" max="4643" width="7.6328125" style="3" bestFit="1" customWidth="1"/>
    <col min="4644" max="4644" width="12.08984375" style="3" bestFit="1" customWidth="1"/>
    <col min="4645" max="4645" width="9.90625" style="3" bestFit="1" customWidth="1"/>
    <col min="4646" max="4646" width="7.6328125" style="3" bestFit="1" customWidth="1"/>
    <col min="4647" max="4647" width="9.90625" style="3" bestFit="1" customWidth="1"/>
    <col min="4648" max="4653" width="4.36328125" style="3" customWidth="1"/>
    <col min="4654" max="4654" width="20.6328125" style="3" customWidth="1"/>
    <col min="4655" max="4876" width="8.7265625" style="3"/>
    <col min="4877" max="4878" width="4.36328125" style="3" customWidth="1"/>
    <col min="4879" max="4879" width="8" style="3" customWidth="1"/>
    <col min="4880" max="4880" width="9.6328125" style="3" customWidth="1"/>
    <col min="4881" max="4881" width="20.6328125" style="3" customWidth="1"/>
    <col min="4882" max="4882" width="7.6328125" style="3" bestFit="1" customWidth="1"/>
    <col min="4883" max="4883" width="9.90625" style="3" bestFit="1" customWidth="1"/>
    <col min="4884" max="4884" width="7.6328125" style="3" bestFit="1" customWidth="1"/>
    <col min="4885" max="4885" width="12.08984375" style="3" bestFit="1" customWidth="1"/>
    <col min="4886" max="4890" width="7.6328125" style="3" bestFit="1" customWidth="1"/>
    <col min="4891" max="4891" width="9.90625" style="3" bestFit="1" customWidth="1"/>
    <col min="4892" max="4892" width="12.08984375" style="3" bestFit="1" customWidth="1"/>
    <col min="4893" max="4895" width="7.6328125" style="3" bestFit="1" customWidth="1"/>
    <col min="4896" max="4897" width="9.90625" style="3" bestFit="1" customWidth="1"/>
    <col min="4898" max="4899" width="7.6328125" style="3" bestFit="1" customWidth="1"/>
    <col min="4900" max="4900" width="12.08984375" style="3" bestFit="1" customWidth="1"/>
    <col min="4901" max="4901" width="9.90625" style="3" bestFit="1" customWidth="1"/>
    <col min="4902" max="4902" width="7.6328125" style="3" bestFit="1" customWidth="1"/>
    <col min="4903" max="4903" width="9.90625" style="3" bestFit="1" customWidth="1"/>
    <col min="4904" max="4909" width="4.36328125" style="3" customWidth="1"/>
    <col min="4910" max="4910" width="20.6328125" style="3" customWidth="1"/>
    <col min="4911" max="5132" width="8.7265625" style="3"/>
    <col min="5133" max="5134" width="4.36328125" style="3" customWidth="1"/>
    <col min="5135" max="5135" width="8" style="3" customWidth="1"/>
    <col min="5136" max="5136" width="9.6328125" style="3" customWidth="1"/>
    <col min="5137" max="5137" width="20.6328125" style="3" customWidth="1"/>
    <col min="5138" max="5138" width="7.6328125" style="3" bestFit="1" customWidth="1"/>
    <col min="5139" max="5139" width="9.90625" style="3" bestFit="1" customWidth="1"/>
    <col min="5140" max="5140" width="7.6328125" style="3" bestFit="1" customWidth="1"/>
    <col min="5141" max="5141" width="12.08984375" style="3" bestFit="1" customWidth="1"/>
    <col min="5142" max="5146" width="7.6328125" style="3" bestFit="1" customWidth="1"/>
    <col min="5147" max="5147" width="9.90625" style="3" bestFit="1" customWidth="1"/>
    <col min="5148" max="5148" width="12.08984375" style="3" bestFit="1" customWidth="1"/>
    <col min="5149" max="5151" width="7.6328125" style="3" bestFit="1" customWidth="1"/>
    <col min="5152" max="5153" width="9.90625" style="3" bestFit="1" customWidth="1"/>
    <col min="5154" max="5155" width="7.6328125" style="3" bestFit="1" customWidth="1"/>
    <col min="5156" max="5156" width="12.08984375" style="3" bestFit="1" customWidth="1"/>
    <col min="5157" max="5157" width="9.90625" style="3" bestFit="1" customWidth="1"/>
    <col min="5158" max="5158" width="7.6328125" style="3" bestFit="1" customWidth="1"/>
    <col min="5159" max="5159" width="9.90625" style="3" bestFit="1" customWidth="1"/>
    <col min="5160" max="5165" width="4.36328125" style="3" customWidth="1"/>
    <col min="5166" max="5166" width="20.6328125" style="3" customWidth="1"/>
    <col min="5167" max="5388" width="8.7265625" style="3"/>
    <col min="5389" max="5390" width="4.36328125" style="3" customWidth="1"/>
    <col min="5391" max="5391" width="8" style="3" customWidth="1"/>
    <col min="5392" max="5392" width="9.6328125" style="3" customWidth="1"/>
    <col min="5393" max="5393" width="20.6328125" style="3" customWidth="1"/>
    <col min="5394" max="5394" width="7.6328125" style="3" bestFit="1" customWidth="1"/>
    <col min="5395" max="5395" width="9.90625" style="3" bestFit="1" customWidth="1"/>
    <col min="5396" max="5396" width="7.6328125" style="3" bestFit="1" customWidth="1"/>
    <col min="5397" max="5397" width="12.08984375" style="3" bestFit="1" customWidth="1"/>
    <col min="5398" max="5402" width="7.6328125" style="3" bestFit="1" customWidth="1"/>
    <col min="5403" max="5403" width="9.90625" style="3" bestFit="1" customWidth="1"/>
    <col min="5404" max="5404" width="12.08984375" style="3" bestFit="1" customWidth="1"/>
    <col min="5405" max="5407" width="7.6328125" style="3" bestFit="1" customWidth="1"/>
    <col min="5408" max="5409" width="9.90625" style="3" bestFit="1" customWidth="1"/>
    <col min="5410" max="5411" width="7.6328125" style="3" bestFit="1" customWidth="1"/>
    <col min="5412" max="5412" width="12.08984375" style="3" bestFit="1" customWidth="1"/>
    <col min="5413" max="5413" width="9.90625" style="3" bestFit="1" customWidth="1"/>
    <col min="5414" max="5414" width="7.6328125" style="3" bestFit="1" customWidth="1"/>
    <col min="5415" max="5415" width="9.90625" style="3" bestFit="1" customWidth="1"/>
    <col min="5416" max="5421" width="4.36328125" style="3" customWidth="1"/>
    <col min="5422" max="5422" width="20.6328125" style="3" customWidth="1"/>
    <col min="5423" max="5644" width="8.7265625" style="3"/>
    <col min="5645" max="5646" width="4.36328125" style="3" customWidth="1"/>
    <col min="5647" max="5647" width="8" style="3" customWidth="1"/>
    <col min="5648" max="5648" width="9.6328125" style="3" customWidth="1"/>
    <col min="5649" max="5649" width="20.6328125" style="3" customWidth="1"/>
    <col min="5650" max="5650" width="7.6328125" style="3" bestFit="1" customWidth="1"/>
    <col min="5651" max="5651" width="9.90625" style="3" bestFit="1" customWidth="1"/>
    <col min="5652" max="5652" width="7.6328125" style="3" bestFit="1" customWidth="1"/>
    <col min="5653" max="5653" width="12.08984375" style="3" bestFit="1" customWidth="1"/>
    <col min="5654" max="5658" width="7.6328125" style="3" bestFit="1" customWidth="1"/>
    <col min="5659" max="5659" width="9.90625" style="3" bestFit="1" customWidth="1"/>
    <col min="5660" max="5660" width="12.08984375" style="3" bestFit="1" customWidth="1"/>
    <col min="5661" max="5663" width="7.6328125" style="3" bestFit="1" customWidth="1"/>
    <col min="5664" max="5665" width="9.90625" style="3" bestFit="1" customWidth="1"/>
    <col min="5666" max="5667" width="7.6328125" style="3" bestFit="1" customWidth="1"/>
    <col min="5668" max="5668" width="12.08984375" style="3" bestFit="1" customWidth="1"/>
    <col min="5669" max="5669" width="9.90625" style="3" bestFit="1" customWidth="1"/>
    <col min="5670" max="5670" width="7.6328125" style="3" bestFit="1" customWidth="1"/>
    <col min="5671" max="5671" width="9.90625" style="3" bestFit="1" customWidth="1"/>
    <col min="5672" max="5677" width="4.36328125" style="3" customWidth="1"/>
    <col min="5678" max="5678" width="20.6328125" style="3" customWidth="1"/>
    <col min="5679" max="5900" width="8.7265625" style="3"/>
    <col min="5901" max="5902" width="4.36328125" style="3" customWidth="1"/>
    <col min="5903" max="5903" width="8" style="3" customWidth="1"/>
    <col min="5904" max="5904" width="9.6328125" style="3" customWidth="1"/>
    <col min="5905" max="5905" width="20.6328125" style="3" customWidth="1"/>
    <col min="5906" max="5906" width="7.6328125" style="3" bestFit="1" customWidth="1"/>
    <col min="5907" max="5907" width="9.90625" style="3" bestFit="1" customWidth="1"/>
    <col min="5908" max="5908" width="7.6328125" style="3" bestFit="1" customWidth="1"/>
    <col min="5909" max="5909" width="12.08984375" style="3" bestFit="1" customWidth="1"/>
    <col min="5910" max="5914" width="7.6328125" style="3" bestFit="1" customWidth="1"/>
    <col min="5915" max="5915" width="9.90625" style="3" bestFit="1" customWidth="1"/>
    <col min="5916" max="5916" width="12.08984375" style="3" bestFit="1" customWidth="1"/>
    <col min="5917" max="5919" width="7.6328125" style="3" bestFit="1" customWidth="1"/>
    <col min="5920" max="5921" width="9.90625" style="3" bestFit="1" customWidth="1"/>
    <col min="5922" max="5923" width="7.6328125" style="3" bestFit="1" customWidth="1"/>
    <col min="5924" max="5924" width="12.08984375" style="3" bestFit="1" customWidth="1"/>
    <col min="5925" max="5925" width="9.90625" style="3" bestFit="1" customWidth="1"/>
    <col min="5926" max="5926" width="7.6328125" style="3" bestFit="1" customWidth="1"/>
    <col min="5927" max="5927" width="9.90625" style="3" bestFit="1" customWidth="1"/>
    <col min="5928" max="5933" width="4.36328125" style="3" customWidth="1"/>
    <col min="5934" max="5934" width="20.6328125" style="3" customWidth="1"/>
    <col min="5935" max="6156" width="8.7265625" style="3"/>
    <col min="6157" max="6158" width="4.36328125" style="3" customWidth="1"/>
    <col min="6159" max="6159" width="8" style="3" customWidth="1"/>
    <col min="6160" max="6160" width="9.6328125" style="3" customWidth="1"/>
    <col min="6161" max="6161" width="20.6328125" style="3" customWidth="1"/>
    <col min="6162" max="6162" width="7.6328125" style="3" bestFit="1" customWidth="1"/>
    <col min="6163" max="6163" width="9.90625" style="3" bestFit="1" customWidth="1"/>
    <col min="6164" max="6164" width="7.6328125" style="3" bestFit="1" customWidth="1"/>
    <col min="6165" max="6165" width="12.08984375" style="3" bestFit="1" customWidth="1"/>
    <col min="6166" max="6170" width="7.6328125" style="3" bestFit="1" customWidth="1"/>
    <col min="6171" max="6171" width="9.90625" style="3" bestFit="1" customWidth="1"/>
    <col min="6172" max="6172" width="12.08984375" style="3" bestFit="1" customWidth="1"/>
    <col min="6173" max="6175" width="7.6328125" style="3" bestFit="1" customWidth="1"/>
    <col min="6176" max="6177" width="9.90625" style="3" bestFit="1" customWidth="1"/>
    <col min="6178" max="6179" width="7.6328125" style="3" bestFit="1" customWidth="1"/>
    <col min="6180" max="6180" width="12.08984375" style="3" bestFit="1" customWidth="1"/>
    <col min="6181" max="6181" width="9.90625" style="3" bestFit="1" customWidth="1"/>
    <col min="6182" max="6182" width="7.6328125" style="3" bestFit="1" customWidth="1"/>
    <col min="6183" max="6183" width="9.90625" style="3" bestFit="1" customWidth="1"/>
    <col min="6184" max="6189" width="4.36328125" style="3" customWidth="1"/>
    <col min="6190" max="6190" width="20.6328125" style="3" customWidth="1"/>
    <col min="6191" max="6412" width="8.7265625" style="3"/>
    <col min="6413" max="6414" width="4.36328125" style="3" customWidth="1"/>
    <col min="6415" max="6415" width="8" style="3" customWidth="1"/>
    <col min="6416" max="6416" width="9.6328125" style="3" customWidth="1"/>
    <col min="6417" max="6417" width="20.6328125" style="3" customWidth="1"/>
    <col min="6418" max="6418" width="7.6328125" style="3" bestFit="1" customWidth="1"/>
    <col min="6419" max="6419" width="9.90625" style="3" bestFit="1" customWidth="1"/>
    <col min="6420" max="6420" width="7.6328125" style="3" bestFit="1" customWidth="1"/>
    <col min="6421" max="6421" width="12.08984375" style="3" bestFit="1" customWidth="1"/>
    <col min="6422" max="6426" width="7.6328125" style="3" bestFit="1" customWidth="1"/>
    <col min="6427" max="6427" width="9.90625" style="3" bestFit="1" customWidth="1"/>
    <col min="6428" max="6428" width="12.08984375" style="3" bestFit="1" customWidth="1"/>
    <col min="6429" max="6431" width="7.6328125" style="3" bestFit="1" customWidth="1"/>
    <col min="6432" max="6433" width="9.90625" style="3" bestFit="1" customWidth="1"/>
    <col min="6434" max="6435" width="7.6328125" style="3" bestFit="1" customWidth="1"/>
    <col min="6436" max="6436" width="12.08984375" style="3" bestFit="1" customWidth="1"/>
    <col min="6437" max="6437" width="9.90625" style="3" bestFit="1" customWidth="1"/>
    <col min="6438" max="6438" width="7.6328125" style="3" bestFit="1" customWidth="1"/>
    <col min="6439" max="6439" width="9.90625" style="3" bestFit="1" customWidth="1"/>
    <col min="6440" max="6445" width="4.36328125" style="3" customWidth="1"/>
    <col min="6446" max="6446" width="20.6328125" style="3" customWidth="1"/>
    <col min="6447" max="6668" width="8.7265625" style="3"/>
    <col min="6669" max="6670" width="4.36328125" style="3" customWidth="1"/>
    <col min="6671" max="6671" width="8" style="3" customWidth="1"/>
    <col min="6672" max="6672" width="9.6328125" style="3" customWidth="1"/>
    <col min="6673" max="6673" width="20.6328125" style="3" customWidth="1"/>
    <col min="6674" max="6674" width="7.6328125" style="3" bestFit="1" customWidth="1"/>
    <col min="6675" max="6675" width="9.90625" style="3" bestFit="1" customWidth="1"/>
    <col min="6676" max="6676" width="7.6328125" style="3" bestFit="1" customWidth="1"/>
    <col min="6677" max="6677" width="12.08984375" style="3" bestFit="1" customWidth="1"/>
    <col min="6678" max="6682" width="7.6328125" style="3" bestFit="1" customWidth="1"/>
    <col min="6683" max="6683" width="9.90625" style="3" bestFit="1" customWidth="1"/>
    <col min="6684" max="6684" width="12.08984375" style="3" bestFit="1" customWidth="1"/>
    <col min="6685" max="6687" width="7.6328125" style="3" bestFit="1" customWidth="1"/>
    <col min="6688" max="6689" width="9.90625" style="3" bestFit="1" customWidth="1"/>
    <col min="6690" max="6691" width="7.6328125" style="3" bestFit="1" customWidth="1"/>
    <col min="6692" max="6692" width="12.08984375" style="3" bestFit="1" customWidth="1"/>
    <col min="6693" max="6693" width="9.90625" style="3" bestFit="1" customWidth="1"/>
    <col min="6694" max="6694" width="7.6328125" style="3" bestFit="1" customWidth="1"/>
    <col min="6695" max="6695" width="9.90625" style="3" bestFit="1" customWidth="1"/>
    <col min="6696" max="6701" width="4.36328125" style="3" customWidth="1"/>
    <col min="6702" max="6702" width="20.6328125" style="3" customWidth="1"/>
    <col min="6703" max="6924" width="8.7265625" style="3"/>
    <col min="6925" max="6926" width="4.36328125" style="3" customWidth="1"/>
    <col min="6927" max="6927" width="8" style="3" customWidth="1"/>
    <col min="6928" max="6928" width="9.6328125" style="3" customWidth="1"/>
    <col min="6929" max="6929" width="20.6328125" style="3" customWidth="1"/>
    <col min="6930" max="6930" width="7.6328125" style="3" bestFit="1" customWidth="1"/>
    <col min="6931" max="6931" width="9.90625" style="3" bestFit="1" customWidth="1"/>
    <col min="6932" max="6932" width="7.6328125" style="3" bestFit="1" customWidth="1"/>
    <col min="6933" max="6933" width="12.08984375" style="3" bestFit="1" customWidth="1"/>
    <col min="6934" max="6938" width="7.6328125" style="3" bestFit="1" customWidth="1"/>
    <col min="6939" max="6939" width="9.90625" style="3" bestFit="1" customWidth="1"/>
    <col min="6940" max="6940" width="12.08984375" style="3" bestFit="1" customWidth="1"/>
    <col min="6941" max="6943" width="7.6328125" style="3" bestFit="1" customWidth="1"/>
    <col min="6944" max="6945" width="9.90625" style="3" bestFit="1" customWidth="1"/>
    <col min="6946" max="6947" width="7.6328125" style="3" bestFit="1" customWidth="1"/>
    <col min="6948" max="6948" width="12.08984375" style="3" bestFit="1" customWidth="1"/>
    <col min="6949" max="6949" width="9.90625" style="3" bestFit="1" customWidth="1"/>
    <col min="6950" max="6950" width="7.6328125" style="3" bestFit="1" customWidth="1"/>
    <col min="6951" max="6951" width="9.90625" style="3" bestFit="1" customWidth="1"/>
    <col min="6952" max="6957" width="4.36328125" style="3" customWidth="1"/>
    <col min="6958" max="6958" width="20.6328125" style="3" customWidth="1"/>
    <col min="6959" max="7180" width="8.7265625" style="3"/>
    <col min="7181" max="7182" width="4.36328125" style="3" customWidth="1"/>
    <col min="7183" max="7183" width="8" style="3" customWidth="1"/>
    <col min="7184" max="7184" width="9.6328125" style="3" customWidth="1"/>
    <col min="7185" max="7185" width="20.6328125" style="3" customWidth="1"/>
    <col min="7186" max="7186" width="7.6328125" style="3" bestFit="1" customWidth="1"/>
    <col min="7187" max="7187" width="9.90625" style="3" bestFit="1" customWidth="1"/>
    <col min="7188" max="7188" width="7.6328125" style="3" bestFit="1" customWidth="1"/>
    <col min="7189" max="7189" width="12.08984375" style="3" bestFit="1" customWidth="1"/>
    <col min="7190" max="7194" width="7.6328125" style="3" bestFit="1" customWidth="1"/>
    <col min="7195" max="7195" width="9.90625" style="3" bestFit="1" customWidth="1"/>
    <col min="7196" max="7196" width="12.08984375" style="3" bestFit="1" customWidth="1"/>
    <col min="7197" max="7199" width="7.6328125" style="3" bestFit="1" customWidth="1"/>
    <col min="7200" max="7201" width="9.90625" style="3" bestFit="1" customWidth="1"/>
    <col min="7202" max="7203" width="7.6328125" style="3" bestFit="1" customWidth="1"/>
    <col min="7204" max="7204" width="12.08984375" style="3" bestFit="1" customWidth="1"/>
    <col min="7205" max="7205" width="9.90625" style="3" bestFit="1" customWidth="1"/>
    <col min="7206" max="7206" width="7.6328125" style="3" bestFit="1" customWidth="1"/>
    <col min="7207" max="7207" width="9.90625" style="3" bestFit="1" customWidth="1"/>
    <col min="7208" max="7213" width="4.36328125" style="3" customWidth="1"/>
    <col min="7214" max="7214" width="20.6328125" style="3" customWidth="1"/>
    <col min="7215" max="7436" width="8.7265625" style="3"/>
    <col min="7437" max="7438" width="4.36328125" style="3" customWidth="1"/>
    <col min="7439" max="7439" width="8" style="3" customWidth="1"/>
    <col min="7440" max="7440" width="9.6328125" style="3" customWidth="1"/>
    <col min="7441" max="7441" width="20.6328125" style="3" customWidth="1"/>
    <col min="7442" max="7442" width="7.6328125" style="3" bestFit="1" customWidth="1"/>
    <col min="7443" max="7443" width="9.90625" style="3" bestFit="1" customWidth="1"/>
    <col min="7444" max="7444" width="7.6328125" style="3" bestFit="1" customWidth="1"/>
    <col min="7445" max="7445" width="12.08984375" style="3" bestFit="1" customWidth="1"/>
    <col min="7446" max="7450" width="7.6328125" style="3" bestFit="1" customWidth="1"/>
    <col min="7451" max="7451" width="9.90625" style="3" bestFit="1" customWidth="1"/>
    <col min="7452" max="7452" width="12.08984375" style="3" bestFit="1" customWidth="1"/>
    <col min="7453" max="7455" width="7.6328125" style="3" bestFit="1" customWidth="1"/>
    <col min="7456" max="7457" width="9.90625" style="3" bestFit="1" customWidth="1"/>
    <col min="7458" max="7459" width="7.6328125" style="3" bestFit="1" customWidth="1"/>
    <col min="7460" max="7460" width="12.08984375" style="3" bestFit="1" customWidth="1"/>
    <col min="7461" max="7461" width="9.90625" style="3" bestFit="1" customWidth="1"/>
    <col min="7462" max="7462" width="7.6328125" style="3" bestFit="1" customWidth="1"/>
    <col min="7463" max="7463" width="9.90625" style="3" bestFit="1" customWidth="1"/>
    <col min="7464" max="7469" width="4.36328125" style="3" customWidth="1"/>
    <col min="7470" max="7470" width="20.6328125" style="3" customWidth="1"/>
    <col min="7471" max="7692" width="8.7265625" style="3"/>
    <col min="7693" max="7694" width="4.36328125" style="3" customWidth="1"/>
    <col min="7695" max="7695" width="8" style="3" customWidth="1"/>
    <col min="7696" max="7696" width="9.6328125" style="3" customWidth="1"/>
    <col min="7697" max="7697" width="20.6328125" style="3" customWidth="1"/>
    <col min="7698" max="7698" width="7.6328125" style="3" bestFit="1" customWidth="1"/>
    <col min="7699" max="7699" width="9.90625" style="3" bestFit="1" customWidth="1"/>
    <col min="7700" max="7700" width="7.6328125" style="3" bestFit="1" customWidth="1"/>
    <col min="7701" max="7701" width="12.08984375" style="3" bestFit="1" customWidth="1"/>
    <col min="7702" max="7706" width="7.6328125" style="3" bestFit="1" customWidth="1"/>
    <col min="7707" max="7707" width="9.90625" style="3" bestFit="1" customWidth="1"/>
    <col min="7708" max="7708" width="12.08984375" style="3" bestFit="1" customWidth="1"/>
    <col min="7709" max="7711" width="7.6328125" style="3" bestFit="1" customWidth="1"/>
    <col min="7712" max="7713" width="9.90625" style="3" bestFit="1" customWidth="1"/>
    <col min="7714" max="7715" width="7.6328125" style="3" bestFit="1" customWidth="1"/>
    <col min="7716" max="7716" width="12.08984375" style="3" bestFit="1" customWidth="1"/>
    <col min="7717" max="7717" width="9.90625" style="3" bestFit="1" customWidth="1"/>
    <col min="7718" max="7718" width="7.6328125" style="3" bestFit="1" customWidth="1"/>
    <col min="7719" max="7719" width="9.90625" style="3" bestFit="1" customWidth="1"/>
    <col min="7720" max="7725" width="4.36328125" style="3" customWidth="1"/>
    <col min="7726" max="7726" width="20.6328125" style="3" customWidth="1"/>
    <col min="7727" max="7948" width="8.7265625" style="3"/>
    <col min="7949" max="7950" width="4.36328125" style="3" customWidth="1"/>
    <col min="7951" max="7951" width="8" style="3" customWidth="1"/>
    <col min="7952" max="7952" width="9.6328125" style="3" customWidth="1"/>
    <col min="7953" max="7953" width="20.6328125" style="3" customWidth="1"/>
    <col min="7954" max="7954" width="7.6328125" style="3" bestFit="1" customWidth="1"/>
    <col min="7955" max="7955" width="9.90625" style="3" bestFit="1" customWidth="1"/>
    <col min="7956" max="7956" width="7.6328125" style="3" bestFit="1" customWidth="1"/>
    <col min="7957" max="7957" width="12.08984375" style="3" bestFit="1" customWidth="1"/>
    <col min="7958" max="7962" width="7.6328125" style="3" bestFit="1" customWidth="1"/>
    <col min="7963" max="7963" width="9.90625" style="3" bestFit="1" customWidth="1"/>
    <col min="7964" max="7964" width="12.08984375" style="3" bestFit="1" customWidth="1"/>
    <col min="7965" max="7967" width="7.6328125" style="3" bestFit="1" customWidth="1"/>
    <col min="7968" max="7969" width="9.90625" style="3" bestFit="1" customWidth="1"/>
    <col min="7970" max="7971" width="7.6328125" style="3" bestFit="1" customWidth="1"/>
    <col min="7972" max="7972" width="12.08984375" style="3" bestFit="1" customWidth="1"/>
    <col min="7973" max="7973" width="9.90625" style="3" bestFit="1" customWidth="1"/>
    <col min="7974" max="7974" width="7.6328125" style="3" bestFit="1" customWidth="1"/>
    <col min="7975" max="7975" width="9.90625" style="3" bestFit="1" customWidth="1"/>
    <col min="7976" max="7981" width="4.36328125" style="3" customWidth="1"/>
    <col min="7982" max="7982" width="20.6328125" style="3" customWidth="1"/>
    <col min="7983" max="8204" width="8.7265625" style="3"/>
    <col min="8205" max="8206" width="4.36328125" style="3" customWidth="1"/>
    <col min="8207" max="8207" width="8" style="3" customWidth="1"/>
    <col min="8208" max="8208" width="9.6328125" style="3" customWidth="1"/>
    <col min="8209" max="8209" width="20.6328125" style="3" customWidth="1"/>
    <col min="8210" max="8210" width="7.6328125" style="3" bestFit="1" customWidth="1"/>
    <col min="8211" max="8211" width="9.90625" style="3" bestFit="1" customWidth="1"/>
    <col min="8212" max="8212" width="7.6328125" style="3" bestFit="1" customWidth="1"/>
    <col min="8213" max="8213" width="12.08984375" style="3" bestFit="1" customWidth="1"/>
    <col min="8214" max="8218" width="7.6328125" style="3" bestFit="1" customWidth="1"/>
    <col min="8219" max="8219" width="9.90625" style="3" bestFit="1" customWidth="1"/>
    <col min="8220" max="8220" width="12.08984375" style="3" bestFit="1" customWidth="1"/>
    <col min="8221" max="8223" width="7.6328125" style="3" bestFit="1" customWidth="1"/>
    <col min="8224" max="8225" width="9.90625" style="3" bestFit="1" customWidth="1"/>
    <col min="8226" max="8227" width="7.6328125" style="3" bestFit="1" customWidth="1"/>
    <col min="8228" max="8228" width="12.08984375" style="3" bestFit="1" customWidth="1"/>
    <col min="8229" max="8229" width="9.90625" style="3" bestFit="1" customWidth="1"/>
    <col min="8230" max="8230" width="7.6328125" style="3" bestFit="1" customWidth="1"/>
    <col min="8231" max="8231" width="9.90625" style="3" bestFit="1" customWidth="1"/>
    <col min="8232" max="8237" width="4.36328125" style="3" customWidth="1"/>
    <col min="8238" max="8238" width="20.6328125" style="3" customWidth="1"/>
    <col min="8239" max="8460" width="8.7265625" style="3"/>
    <col min="8461" max="8462" width="4.36328125" style="3" customWidth="1"/>
    <col min="8463" max="8463" width="8" style="3" customWidth="1"/>
    <col min="8464" max="8464" width="9.6328125" style="3" customWidth="1"/>
    <col min="8465" max="8465" width="20.6328125" style="3" customWidth="1"/>
    <col min="8466" max="8466" width="7.6328125" style="3" bestFit="1" customWidth="1"/>
    <col min="8467" max="8467" width="9.90625" style="3" bestFit="1" customWidth="1"/>
    <col min="8468" max="8468" width="7.6328125" style="3" bestFit="1" customWidth="1"/>
    <col min="8469" max="8469" width="12.08984375" style="3" bestFit="1" customWidth="1"/>
    <col min="8470" max="8474" width="7.6328125" style="3" bestFit="1" customWidth="1"/>
    <col min="8475" max="8475" width="9.90625" style="3" bestFit="1" customWidth="1"/>
    <col min="8476" max="8476" width="12.08984375" style="3" bestFit="1" customWidth="1"/>
    <col min="8477" max="8479" width="7.6328125" style="3" bestFit="1" customWidth="1"/>
    <col min="8480" max="8481" width="9.90625" style="3" bestFit="1" customWidth="1"/>
    <col min="8482" max="8483" width="7.6328125" style="3" bestFit="1" customWidth="1"/>
    <col min="8484" max="8484" width="12.08984375" style="3" bestFit="1" customWidth="1"/>
    <col min="8485" max="8485" width="9.90625" style="3" bestFit="1" customWidth="1"/>
    <col min="8486" max="8486" width="7.6328125" style="3" bestFit="1" customWidth="1"/>
    <col min="8487" max="8487" width="9.90625" style="3" bestFit="1" customWidth="1"/>
    <col min="8488" max="8493" width="4.36328125" style="3" customWidth="1"/>
    <col min="8494" max="8494" width="20.6328125" style="3" customWidth="1"/>
    <col min="8495" max="8716" width="8.7265625" style="3"/>
    <col min="8717" max="8718" width="4.36328125" style="3" customWidth="1"/>
    <col min="8719" max="8719" width="8" style="3" customWidth="1"/>
    <col min="8720" max="8720" width="9.6328125" style="3" customWidth="1"/>
    <col min="8721" max="8721" width="20.6328125" style="3" customWidth="1"/>
    <col min="8722" max="8722" width="7.6328125" style="3" bestFit="1" customWidth="1"/>
    <col min="8723" max="8723" width="9.90625" style="3" bestFit="1" customWidth="1"/>
    <col min="8724" max="8724" width="7.6328125" style="3" bestFit="1" customWidth="1"/>
    <col min="8725" max="8725" width="12.08984375" style="3" bestFit="1" customWidth="1"/>
    <col min="8726" max="8730" width="7.6328125" style="3" bestFit="1" customWidth="1"/>
    <col min="8731" max="8731" width="9.90625" style="3" bestFit="1" customWidth="1"/>
    <col min="8732" max="8732" width="12.08984375" style="3" bestFit="1" customWidth="1"/>
    <col min="8733" max="8735" width="7.6328125" style="3" bestFit="1" customWidth="1"/>
    <col min="8736" max="8737" width="9.90625" style="3" bestFit="1" customWidth="1"/>
    <col min="8738" max="8739" width="7.6328125" style="3" bestFit="1" customWidth="1"/>
    <col min="8740" max="8740" width="12.08984375" style="3" bestFit="1" customWidth="1"/>
    <col min="8741" max="8741" width="9.90625" style="3" bestFit="1" customWidth="1"/>
    <col min="8742" max="8742" width="7.6328125" style="3" bestFit="1" customWidth="1"/>
    <col min="8743" max="8743" width="9.90625" style="3" bestFit="1" customWidth="1"/>
    <col min="8744" max="8749" width="4.36328125" style="3" customWidth="1"/>
    <col min="8750" max="8750" width="20.6328125" style="3" customWidth="1"/>
    <col min="8751" max="8972" width="8.7265625" style="3"/>
    <col min="8973" max="8974" width="4.36328125" style="3" customWidth="1"/>
    <col min="8975" max="8975" width="8" style="3" customWidth="1"/>
    <col min="8976" max="8976" width="9.6328125" style="3" customWidth="1"/>
    <col min="8977" max="8977" width="20.6328125" style="3" customWidth="1"/>
    <col min="8978" max="8978" width="7.6328125" style="3" bestFit="1" customWidth="1"/>
    <col min="8979" max="8979" width="9.90625" style="3" bestFit="1" customWidth="1"/>
    <col min="8980" max="8980" width="7.6328125" style="3" bestFit="1" customWidth="1"/>
    <col min="8981" max="8981" width="12.08984375" style="3" bestFit="1" customWidth="1"/>
    <col min="8982" max="8986" width="7.6328125" style="3" bestFit="1" customWidth="1"/>
    <col min="8987" max="8987" width="9.90625" style="3" bestFit="1" customWidth="1"/>
    <col min="8988" max="8988" width="12.08984375" style="3" bestFit="1" customWidth="1"/>
    <col min="8989" max="8991" width="7.6328125" style="3" bestFit="1" customWidth="1"/>
    <col min="8992" max="8993" width="9.90625" style="3" bestFit="1" customWidth="1"/>
    <col min="8994" max="8995" width="7.6328125" style="3" bestFit="1" customWidth="1"/>
    <col min="8996" max="8996" width="12.08984375" style="3" bestFit="1" customWidth="1"/>
    <col min="8997" max="8997" width="9.90625" style="3" bestFit="1" customWidth="1"/>
    <col min="8998" max="8998" width="7.6328125" style="3" bestFit="1" customWidth="1"/>
    <col min="8999" max="8999" width="9.90625" style="3" bestFit="1" customWidth="1"/>
    <col min="9000" max="9005" width="4.36328125" style="3" customWidth="1"/>
    <col min="9006" max="9006" width="20.6328125" style="3" customWidth="1"/>
    <col min="9007" max="9228" width="8.7265625" style="3"/>
    <col min="9229" max="9230" width="4.36328125" style="3" customWidth="1"/>
    <col min="9231" max="9231" width="8" style="3" customWidth="1"/>
    <col min="9232" max="9232" width="9.6328125" style="3" customWidth="1"/>
    <col min="9233" max="9233" width="20.6328125" style="3" customWidth="1"/>
    <col min="9234" max="9234" width="7.6328125" style="3" bestFit="1" customWidth="1"/>
    <col min="9235" max="9235" width="9.90625" style="3" bestFit="1" customWidth="1"/>
    <col min="9236" max="9236" width="7.6328125" style="3" bestFit="1" customWidth="1"/>
    <col min="9237" max="9237" width="12.08984375" style="3" bestFit="1" customWidth="1"/>
    <col min="9238" max="9242" width="7.6328125" style="3" bestFit="1" customWidth="1"/>
    <col min="9243" max="9243" width="9.90625" style="3" bestFit="1" customWidth="1"/>
    <col min="9244" max="9244" width="12.08984375" style="3" bestFit="1" customWidth="1"/>
    <col min="9245" max="9247" width="7.6328125" style="3" bestFit="1" customWidth="1"/>
    <col min="9248" max="9249" width="9.90625" style="3" bestFit="1" customWidth="1"/>
    <col min="9250" max="9251" width="7.6328125" style="3" bestFit="1" customWidth="1"/>
    <col min="9252" max="9252" width="12.08984375" style="3" bestFit="1" customWidth="1"/>
    <col min="9253" max="9253" width="9.90625" style="3" bestFit="1" customWidth="1"/>
    <col min="9254" max="9254" width="7.6328125" style="3" bestFit="1" customWidth="1"/>
    <col min="9255" max="9255" width="9.90625" style="3" bestFit="1" customWidth="1"/>
    <col min="9256" max="9261" width="4.36328125" style="3" customWidth="1"/>
    <col min="9262" max="9262" width="20.6328125" style="3" customWidth="1"/>
    <col min="9263" max="9484" width="8.7265625" style="3"/>
    <col min="9485" max="9486" width="4.36328125" style="3" customWidth="1"/>
    <col min="9487" max="9487" width="8" style="3" customWidth="1"/>
    <col min="9488" max="9488" width="9.6328125" style="3" customWidth="1"/>
    <col min="9489" max="9489" width="20.6328125" style="3" customWidth="1"/>
    <col min="9490" max="9490" width="7.6328125" style="3" bestFit="1" customWidth="1"/>
    <col min="9491" max="9491" width="9.90625" style="3" bestFit="1" customWidth="1"/>
    <col min="9492" max="9492" width="7.6328125" style="3" bestFit="1" customWidth="1"/>
    <col min="9493" max="9493" width="12.08984375" style="3" bestFit="1" customWidth="1"/>
    <col min="9494" max="9498" width="7.6328125" style="3" bestFit="1" customWidth="1"/>
    <col min="9499" max="9499" width="9.90625" style="3" bestFit="1" customWidth="1"/>
    <col min="9500" max="9500" width="12.08984375" style="3" bestFit="1" customWidth="1"/>
    <col min="9501" max="9503" width="7.6328125" style="3" bestFit="1" customWidth="1"/>
    <col min="9504" max="9505" width="9.90625" style="3" bestFit="1" customWidth="1"/>
    <col min="9506" max="9507" width="7.6328125" style="3" bestFit="1" customWidth="1"/>
    <col min="9508" max="9508" width="12.08984375" style="3" bestFit="1" customWidth="1"/>
    <col min="9509" max="9509" width="9.90625" style="3" bestFit="1" customWidth="1"/>
    <col min="9510" max="9510" width="7.6328125" style="3" bestFit="1" customWidth="1"/>
    <col min="9511" max="9511" width="9.90625" style="3" bestFit="1" customWidth="1"/>
    <col min="9512" max="9517" width="4.36328125" style="3" customWidth="1"/>
    <col min="9518" max="9518" width="20.6328125" style="3" customWidth="1"/>
    <col min="9519" max="9740" width="8.7265625" style="3"/>
    <col min="9741" max="9742" width="4.36328125" style="3" customWidth="1"/>
    <col min="9743" max="9743" width="8" style="3" customWidth="1"/>
    <col min="9744" max="9744" width="9.6328125" style="3" customWidth="1"/>
    <col min="9745" max="9745" width="20.6328125" style="3" customWidth="1"/>
    <col min="9746" max="9746" width="7.6328125" style="3" bestFit="1" customWidth="1"/>
    <col min="9747" max="9747" width="9.90625" style="3" bestFit="1" customWidth="1"/>
    <col min="9748" max="9748" width="7.6328125" style="3" bestFit="1" customWidth="1"/>
    <col min="9749" max="9749" width="12.08984375" style="3" bestFit="1" customWidth="1"/>
    <col min="9750" max="9754" width="7.6328125" style="3" bestFit="1" customWidth="1"/>
    <col min="9755" max="9755" width="9.90625" style="3" bestFit="1" customWidth="1"/>
    <col min="9756" max="9756" width="12.08984375" style="3" bestFit="1" customWidth="1"/>
    <col min="9757" max="9759" width="7.6328125" style="3" bestFit="1" customWidth="1"/>
    <col min="9760" max="9761" width="9.90625" style="3" bestFit="1" customWidth="1"/>
    <col min="9762" max="9763" width="7.6328125" style="3" bestFit="1" customWidth="1"/>
    <col min="9764" max="9764" width="12.08984375" style="3" bestFit="1" customWidth="1"/>
    <col min="9765" max="9765" width="9.90625" style="3" bestFit="1" customWidth="1"/>
    <col min="9766" max="9766" width="7.6328125" style="3" bestFit="1" customWidth="1"/>
    <col min="9767" max="9767" width="9.90625" style="3" bestFit="1" customWidth="1"/>
    <col min="9768" max="9773" width="4.36328125" style="3" customWidth="1"/>
    <col min="9774" max="9774" width="20.6328125" style="3" customWidth="1"/>
    <col min="9775" max="9996" width="8.7265625" style="3"/>
    <col min="9997" max="9998" width="4.36328125" style="3" customWidth="1"/>
    <col min="9999" max="9999" width="8" style="3" customWidth="1"/>
    <col min="10000" max="10000" width="9.6328125" style="3" customWidth="1"/>
    <col min="10001" max="10001" width="20.6328125" style="3" customWidth="1"/>
    <col min="10002" max="10002" width="7.6328125" style="3" bestFit="1" customWidth="1"/>
    <col min="10003" max="10003" width="9.90625" style="3" bestFit="1" customWidth="1"/>
    <col min="10004" max="10004" width="7.6328125" style="3" bestFit="1" customWidth="1"/>
    <col min="10005" max="10005" width="12.08984375" style="3" bestFit="1" customWidth="1"/>
    <col min="10006" max="10010" width="7.6328125" style="3" bestFit="1" customWidth="1"/>
    <col min="10011" max="10011" width="9.90625" style="3" bestFit="1" customWidth="1"/>
    <col min="10012" max="10012" width="12.08984375" style="3" bestFit="1" customWidth="1"/>
    <col min="10013" max="10015" width="7.6328125" style="3" bestFit="1" customWidth="1"/>
    <col min="10016" max="10017" width="9.90625" style="3" bestFit="1" customWidth="1"/>
    <col min="10018" max="10019" width="7.6328125" style="3" bestFit="1" customWidth="1"/>
    <col min="10020" max="10020" width="12.08984375" style="3" bestFit="1" customWidth="1"/>
    <col min="10021" max="10021" width="9.90625" style="3" bestFit="1" customWidth="1"/>
    <col min="10022" max="10022" width="7.6328125" style="3" bestFit="1" customWidth="1"/>
    <col min="10023" max="10023" width="9.90625" style="3" bestFit="1" customWidth="1"/>
    <col min="10024" max="10029" width="4.36328125" style="3" customWidth="1"/>
    <col min="10030" max="10030" width="20.6328125" style="3" customWidth="1"/>
    <col min="10031" max="10252" width="8.7265625" style="3"/>
    <col min="10253" max="10254" width="4.36328125" style="3" customWidth="1"/>
    <col min="10255" max="10255" width="8" style="3" customWidth="1"/>
    <col min="10256" max="10256" width="9.6328125" style="3" customWidth="1"/>
    <col min="10257" max="10257" width="20.6328125" style="3" customWidth="1"/>
    <col min="10258" max="10258" width="7.6328125" style="3" bestFit="1" customWidth="1"/>
    <col min="10259" max="10259" width="9.90625" style="3" bestFit="1" customWidth="1"/>
    <col min="10260" max="10260" width="7.6328125" style="3" bestFit="1" customWidth="1"/>
    <col min="10261" max="10261" width="12.08984375" style="3" bestFit="1" customWidth="1"/>
    <col min="10262" max="10266" width="7.6328125" style="3" bestFit="1" customWidth="1"/>
    <col min="10267" max="10267" width="9.90625" style="3" bestFit="1" customWidth="1"/>
    <col min="10268" max="10268" width="12.08984375" style="3" bestFit="1" customWidth="1"/>
    <col min="10269" max="10271" width="7.6328125" style="3" bestFit="1" customWidth="1"/>
    <col min="10272" max="10273" width="9.90625" style="3" bestFit="1" customWidth="1"/>
    <col min="10274" max="10275" width="7.6328125" style="3" bestFit="1" customWidth="1"/>
    <col min="10276" max="10276" width="12.08984375" style="3" bestFit="1" customWidth="1"/>
    <col min="10277" max="10277" width="9.90625" style="3" bestFit="1" customWidth="1"/>
    <col min="10278" max="10278" width="7.6328125" style="3" bestFit="1" customWidth="1"/>
    <col min="10279" max="10279" width="9.90625" style="3" bestFit="1" customWidth="1"/>
    <col min="10280" max="10285" width="4.36328125" style="3" customWidth="1"/>
    <col min="10286" max="10286" width="20.6328125" style="3" customWidth="1"/>
    <col min="10287" max="10508" width="8.7265625" style="3"/>
    <col min="10509" max="10510" width="4.36328125" style="3" customWidth="1"/>
    <col min="10511" max="10511" width="8" style="3" customWidth="1"/>
    <col min="10512" max="10512" width="9.6328125" style="3" customWidth="1"/>
    <col min="10513" max="10513" width="20.6328125" style="3" customWidth="1"/>
    <col min="10514" max="10514" width="7.6328125" style="3" bestFit="1" customWidth="1"/>
    <col min="10515" max="10515" width="9.90625" style="3" bestFit="1" customWidth="1"/>
    <col min="10516" max="10516" width="7.6328125" style="3" bestFit="1" customWidth="1"/>
    <col min="10517" max="10517" width="12.08984375" style="3" bestFit="1" customWidth="1"/>
    <col min="10518" max="10522" width="7.6328125" style="3" bestFit="1" customWidth="1"/>
    <col min="10523" max="10523" width="9.90625" style="3" bestFit="1" customWidth="1"/>
    <col min="10524" max="10524" width="12.08984375" style="3" bestFit="1" customWidth="1"/>
    <col min="10525" max="10527" width="7.6328125" style="3" bestFit="1" customWidth="1"/>
    <col min="10528" max="10529" width="9.90625" style="3" bestFit="1" customWidth="1"/>
    <col min="10530" max="10531" width="7.6328125" style="3" bestFit="1" customWidth="1"/>
    <col min="10532" max="10532" width="12.08984375" style="3" bestFit="1" customWidth="1"/>
    <col min="10533" max="10533" width="9.90625" style="3" bestFit="1" customWidth="1"/>
    <col min="10534" max="10534" width="7.6328125" style="3" bestFit="1" customWidth="1"/>
    <col min="10535" max="10535" width="9.90625" style="3" bestFit="1" customWidth="1"/>
    <col min="10536" max="10541" width="4.36328125" style="3" customWidth="1"/>
    <col min="10542" max="10542" width="20.6328125" style="3" customWidth="1"/>
    <col min="10543" max="10764" width="8.7265625" style="3"/>
    <col min="10765" max="10766" width="4.36328125" style="3" customWidth="1"/>
    <col min="10767" max="10767" width="8" style="3" customWidth="1"/>
    <col min="10768" max="10768" width="9.6328125" style="3" customWidth="1"/>
    <col min="10769" max="10769" width="20.6328125" style="3" customWidth="1"/>
    <col min="10770" max="10770" width="7.6328125" style="3" bestFit="1" customWidth="1"/>
    <col min="10771" max="10771" width="9.90625" style="3" bestFit="1" customWidth="1"/>
    <col min="10772" max="10772" width="7.6328125" style="3" bestFit="1" customWidth="1"/>
    <col min="10773" max="10773" width="12.08984375" style="3" bestFit="1" customWidth="1"/>
    <col min="10774" max="10778" width="7.6328125" style="3" bestFit="1" customWidth="1"/>
    <col min="10779" max="10779" width="9.90625" style="3" bestFit="1" customWidth="1"/>
    <col min="10780" max="10780" width="12.08984375" style="3" bestFit="1" customWidth="1"/>
    <col min="10781" max="10783" width="7.6328125" style="3" bestFit="1" customWidth="1"/>
    <col min="10784" max="10785" width="9.90625" style="3" bestFit="1" customWidth="1"/>
    <col min="10786" max="10787" width="7.6328125" style="3" bestFit="1" customWidth="1"/>
    <col min="10788" max="10788" width="12.08984375" style="3" bestFit="1" customWidth="1"/>
    <col min="10789" max="10789" width="9.90625" style="3" bestFit="1" customWidth="1"/>
    <col min="10790" max="10790" width="7.6328125" style="3" bestFit="1" customWidth="1"/>
    <col min="10791" max="10791" width="9.90625" style="3" bestFit="1" customWidth="1"/>
    <col min="10792" max="10797" width="4.36328125" style="3" customWidth="1"/>
    <col min="10798" max="10798" width="20.6328125" style="3" customWidth="1"/>
    <col min="10799" max="11020" width="8.7265625" style="3"/>
    <col min="11021" max="11022" width="4.36328125" style="3" customWidth="1"/>
    <col min="11023" max="11023" width="8" style="3" customWidth="1"/>
    <col min="11024" max="11024" width="9.6328125" style="3" customWidth="1"/>
    <col min="11025" max="11025" width="20.6328125" style="3" customWidth="1"/>
    <col min="11026" max="11026" width="7.6328125" style="3" bestFit="1" customWidth="1"/>
    <col min="11027" max="11027" width="9.90625" style="3" bestFit="1" customWidth="1"/>
    <col min="11028" max="11028" width="7.6328125" style="3" bestFit="1" customWidth="1"/>
    <col min="11029" max="11029" width="12.08984375" style="3" bestFit="1" customWidth="1"/>
    <col min="11030" max="11034" width="7.6328125" style="3" bestFit="1" customWidth="1"/>
    <col min="11035" max="11035" width="9.90625" style="3" bestFit="1" customWidth="1"/>
    <col min="11036" max="11036" width="12.08984375" style="3" bestFit="1" customWidth="1"/>
    <col min="11037" max="11039" width="7.6328125" style="3" bestFit="1" customWidth="1"/>
    <col min="11040" max="11041" width="9.90625" style="3" bestFit="1" customWidth="1"/>
    <col min="11042" max="11043" width="7.6328125" style="3" bestFit="1" customWidth="1"/>
    <col min="11044" max="11044" width="12.08984375" style="3" bestFit="1" customWidth="1"/>
    <col min="11045" max="11045" width="9.90625" style="3" bestFit="1" customWidth="1"/>
    <col min="11046" max="11046" width="7.6328125" style="3" bestFit="1" customWidth="1"/>
    <col min="11047" max="11047" width="9.90625" style="3" bestFit="1" customWidth="1"/>
    <col min="11048" max="11053" width="4.36328125" style="3" customWidth="1"/>
    <col min="11054" max="11054" width="20.6328125" style="3" customWidth="1"/>
    <col min="11055" max="11276" width="8.7265625" style="3"/>
    <col min="11277" max="11278" width="4.36328125" style="3" customWidth="1"/>
    <col min="11279" max="11279" width="8" style="3" customWidth="1"/>
    <col min="11280" max="11280" width="9.6328125" style="3" customWidth="1"/>
    <col min="11281" max="11281" width="20.6328125" style="3" customWidth="1"/>
    <col min="11282" max="11282" width="7.6328125" style="3" bestFit="1" customWidth="1"/>
    <col min="11283" max="11283" width="9.90625" style="3" bestFit="1" customWidth="1"/>
    <col min="11284" max="11284" width="7.6328125" style="3" bestFit="1" customWidth="1"/>
    <col min="11285" max="11285" width="12.08984375" style="3" bestFit="1" customWidth="1"/>
    <col min="11286" max="11290" width="7.6328125" style="3" bestFit="1" customWidth="1"/>
    <col min="11291" max="11291" width="9.90625" style="3" bestFit="1" customWidth="1"/>
    <col min="11292" max="11292" width="12.08984375" style="3" bestFit="1" customWidth="1"/>
    <col min="11293" max="11295" width="7.6328125" style="3" bestFit="1" customWidth="1"/>
    <col min="11296" max="11297" width="9.90625" style="3" bestFit="1" customWidth="1"/>
    <col min="11298" max="11299" width="7.6328125" style="3" bestFit="1" customWidth="1"/>
    <col min="11300" max="11300" width="12.08984375" style="3" bestFit="1" customWidth="1"/>
    <col min="11301" max="11301" width="9.90625" style="3" bestFit="1" customWidth="1"/>
    <col min="11302" max="11302" width="7.6328125" style="3" bestFit="1" customWidth="1"/>
    <col min="11303" max="11303" width="9.90625" style="3" bestFit="1" customWidth="1"/>
    <col min="11304" max="11309" width="4.36328125" style="3" customWidth="1"/>
    <col min="11310" max="11310" width="20.6328125" style="3" customWidth="1"/>
    <col min="11311" max="11532" width="8.7265625" style="3"/>
    <col min="11533" max="11534" width="4.36328125" style="3" customWidth="1"/>
    <col min="11535" max="11535" width="8" style="3" customWidth="1"/>
    <col min="11536" max="11536" width="9.6328125" style="3" customWidth="1"/>
    <col min="11537" max="11537" width="20.6328125" style="3" customWidth="1"/>
    <col min="11538" max="11538" width="7.6328125" style="3" bestFit="1" customWidth="1"/>
    <col min="11539" max="11539" width="9.90625" style="3" bestFit="1" customWidth="1"/>
    <col min="11540" max="11540" width="7.6328125" style="3" bestFit="1" customWidth="1"/>
    <col min="11541" max="11541" width="12.08984375" style="3" bestFit="1" customWidth="1"/>
    <col min="11542" max="11546" width="7.6328125" style="3" bestFit="1" customWidth="1"/>
    <col min="11547" max="11547" width="9.90625" style="3" bestFit="1" customWidth="1"/>
    <col min="11548" max="11548" width="12.08984375" style="3" bestFit="1" customWidth="1"/>
    <col min="11549" max="11551" width="7.6328125" style="3" bestFit="1" customWidth="1"/>
    <col min="11552" max="11553" width="9.90625" style="3" bestFit="1" customWidth="1"/>
    <col min="11554" max="11555" width="7.6328125" style="3" bestFit="1" customWidth="1"/>
    <col min="11556" max="11556" width="12.08984375" style="3" bestFit="1" customWidth="1"/>
    <col min="11557" max="11557" width="9.90625" style="3" bestFit="1" customWidth="1"/>
    <col min="11558" max="11558" width="7.6328125" style="3" bestFit="1" customWidth="1"/>
    <col min="11559" max="11559" width="9.90625" style="3" bestFit="1" customWidth="1"/>
    <col min="11560" max="11565" width="4.36328125" style="3" customWidth="1"/>
    <col min="11566" max="11566" width="20.6328125" style="3" customWidth="1"/>
    <col min="11567" max="11788" width="8.7265625" style="3"/>
    <col min="11789" max="11790" width="4.36328125" style="3" customWidth="1"/>
    <col min="11791" max="11791" width="8" style="3" customWidth="1"/>
    <col min="11792" max="11792" width="9.6328125" style="3" customWidth="1"/>
    <col min="11793" max="11793" width="20.6328125" style="3" customWidth="1"/>
    <col min="11794" max="11794" width="7.6328125" style="3" bestFit="1" customWidth="1"/>
    <col min="11795" max="11795" width="9.90625" style="3" bestFit="1" customWidth="1"/>
    <col min="11796" max="11796" width="7.6328125" style="3" bestFit="1" customWidth="1"/>
    <col min="11797" max="11797" width="12.08984375" style="3" bestFit="1" customWidth="1"/>
    <col min="11798" max="11802" width="7.6328125" style="3" bestFit="1" customWidth="1"/>
    <col min="11803" max="11803" width="9.90625" style="3" bestFit="1" customWidth="1"/>
    <col min="11804" max="11804" width="12.08984375" style="3" bestFit="1" customWidth="1"/>
    <col min="11805" max="11807" width="7.6328125" style="3" bestFit="1" customWidth="1"/>
    <col min="11808" max="11809" width="9.90625" style="3" bestFit="1" customWidth="1"/>
    <col min="11810" max="11811" width="7.6328125" style="3" bestFit="1" customWidth="1"/>
    <col min="11812" max="11812" width="12.08984375" style="3" bestFit="1" customWidth="1"/>
    <col min="11813" max="11813" width="9.90625" style="3" bestFit="1" customWidth="1"/>
    <col min="11814" max="11814" width="7.6328125" style="3" bestFit="1" customWidth="1"/>
    <col min="11815" max="11815" width="9.90625" style="3" bestFit="1" customWidth="1"/>
    <col min="11816" max="11821" width="4.36328125" style="3" customWidth="1"/>
    <col min="11822" max="11822" width="20.6328125" style="3" customWidth="1"/>
    <col min="11823" max="12044" width="8.7265625" style="3"/>
    <col min="12045" max="12046" width="4.36328125" style="3" customWidth="1"/>
    <col min="12047" max="12047" width="8" style="3" customWidth="1"/>
    <col min="12048" max="12048" width="9.6328125" style="3" customWidth="1"/>
    <col min="12049" max="12049" width="20.6328125" style="3" customWidth="1"/>
    <col min="12050" max="12050" width="7.6328125" style="3" bestFit="1" customWidth="1"/>
    <col min="12051" max="12051" width="9.90625" style="3" bestFit="1" customWidth="1"/>
    <col min="12052" max="12052" width="7.6328125" style="3" bestFit="1" customWidth="1"/>
    <col min="12053" max="12053" width="12.08984375" style="3" bestFit="1" customWidth="1"/>
    <col min="12054" max="12058" width="7.6328125" style="3" bestFit="1" customWidth="1"/>
    <col min="12059" max="12059" width="9.90625" style="3" bestFit="1" customWidth="1"/>
    <col min="12060" max="12060" width="12.08984375" style="3" bestFit="1" customWidth="1"/>
    <col min="12061" max="12063" width="7.6328125" style="3" bestFit="1" customWidth="1"/>
    <col min="12064" max="12065" width="9.90625" style="3" bestFit="1" customWidth="1"/>
    <col min="12066" max="12067" width="7.6328125" style="3" bestFit="1" customWidth="1"/>
    <col min="12068" max="12068" width="12.08984375" style="3" bestFit="1" customWidth="1"/>
    <col min="12069" max="12069" width="9.90625" style="3" bestFit="1" customWidth="1"/>
    <col min="12070" max="12070" width="7.6328125" style="3" bestFit="1" customWidth="1"/>
    <col min="12071" max="12071" width="9.90625" style="3" bestFit="1" customWidth="1"/>
    <col min="12072" max="12077" width="4.36328125" style="3" customWidth="1"/>
    <col min="12078" max="12078" width="20.6328125" style="3" customWidth="1"/>
    <col min="12079" max="12300" width="8.7265625" style="3"/>
    <col min="12301" max="12302" width="4.36328125" style="3" customWidth="1"/>
    <col min="12303" max="12303" width="8" style="3" customWidth="1"/>
    <col min="12304" max="12304" width="9.6328125" style="3" customWidth="1"/>
    <col min="12305" max="12305" width="20.6328125" style="3" customWidth="1"/>
    <col min="12306" max="12306" width="7.6328125" style="3" bestFit="1" customWidth="1"/>
    <col min="12307" max="12307" width="9.90625" style="3" bestFit="1" customWidth="1"/>
    <col min="12308" max="12308" width="7.6328125" style="3" bestFit="1" customWidth="1"/>
    <col min="12309" max="12309" width="12.08984375" style="3" bestFit="1" customWidth="1"/>
    <col min="12310" max="12314" width="7.6328125" style="3" bestFit="1" customWidth="1"/>
    <col min="12315" max="12315" width="9.90625" style="3" bestFit="1" customWidth="1"/>
    <col min="12316" max="12316" width="12.08984375" style="3" bestFit="1" customWidth="1"/>
    <col min="12317" max="12319" width="7.6328125" style="3" bestFit="1" customWidth="1"/>
    <col min="12320" max="12321" width="9.90625" style="3" bestFit="1" customWidth="1"/>
    <col min="12322" max="12323" width="7.6328125" style="3" bestFit="1" customWidth="1"/>
    <col min="12324" max="12324" width="12.08984375" style="3" bestFit="1" customWidth="1"/>
    <col min="12325" max="12325" width="9.90625" style="3" bestFit="1" customWidth="1"/>
    <col min="12326" max="12326" width="7.6328125" style="3" bestFit="1" customWidth="1"/>
    <col min="12327" max="12327" width="9.90625" style="3" bestFit="1" customWidth="1"/>
    <col min="12328" max="12333" width="4.36328125" style="3" customWidth="1"/>
    <col min="12334" max="12334" width="20.6328125" style="3" customWidth="1"/>
    <col min="12335" max="12556" width="8.7265625" style="3"/>
    <col min="12557" max="12558" width="4.36328125" style="3" customWidth="1"/>
    <col min="12559" max="12559" width="8" style="3" customWidth="1"/>
    <col min="12560" max="12560" width="9.6328125" style="3" customWidth="1"/>
    <col min="12561" max="12561" width="20.6328125" style="3" customWidth="1"/>
    <col min="12562" max="12562" width="7.6328125" style="3" bestFit="1" customWidth="1"/>
    <col min="12563" max="12563" width="9.90625" style="3" bestFit="1" customWidth="1"/>
    <col min="12564" max="12564" width="7.6328125" style="3" bestFit="1" customWidth="1"/>
    <col min="12565" max="12565" width="12.08984375" style="3" bestFit="1" customWidth="1"/>
    <col min="12566" max="12570" width="7.6328125" style="3" bestFit="1" customWidth="1"/>
    <col min="12571" max="12571" width="9.90625" style="3" bestFit="1" customWidth="1"/>
    <col min="12572" max="12572" width="12.08984375" style="3" bestFit="1" customWidth="1"/>
    <col min="12573" max="12575" width="7.6328125" style="3" bestFit="1" customWidth="1"/>
    <col min="12576" max="12577" width="9.90625" style="3" bestFit="1" customWidth="1"/>
    <col min="12578" max="12579" width="7.6328125" style="3" bestFit="1" customWidth="1"/>
    <col min="12580" max="12580" width="12.08984375" style="3" bestFit="1" customWidth="1"/>
    <col min="12581" max="12581" width="9.90625" style="3" bestFit="1" customWidth="1"/>
    <col min="12582" max="12582" width="7.6328125" style="3" bestFit="1" customWidth="1"/>
    <col min="12583" max="12583" width="9.90625" style="3" bestFit="1" customWidth="1"/>
    <col min="12584" max="12589" width="4.36328125" style="3" customWidth="1"/>
    <col min="12590" max="12590" width="20.6328125" style="3" customWidth="1"/>
    <col min="12591" max="12812" width="8.7265625" style="3"/>
    <col min="12813" max="12814" width="4.36328125" style="3" customWidth="1"/>
    <col min="12815" max="12815" width="8" style="3" customWidth="1"/>
    <col min="12816" max="12816" width="9.6328125" style="3" customWidth="1"/>
    <col min="12817" max="12817" width="20.6328125" style="3" customWidth="1"/>
    <col min="12818" max="12818" width="7.6328125" style="3" bestFit="1" customWidth="1"/>
    <col min="12819" max="12819" width="9.90625" style="3" bestFit="1" customWidth="1"/>
    <col min="12820" max="12820" width="7.6328125" style="3" bestFit="1" customWidth="1"/>
    <col min="12821" max="12821" width="12.08984375" style="3" bestFit="1" customWidth="1"/>
    <col min="12822" max="12826" width="7.6328125" style="3" bestFit="1" customWidth="1"/>
    <col min="12827" max="12827" width="9.90625" style="3" bestFit="1" customWidth="1"/>
    <col min="12828" max="12828" width="12.08984375" style="3" bestFit="1" customWidth="1"/>
    <col min="12829" max="12831" width="7.6328125" style="3" bestFit="1" customWidth="1"/>
    <col min="12832" max="12833" width="9.90625" style="3" bestFit="1" customWidth="1"/>
    <col min="12834" max="12835" width="7.6328125" style="3" bestFit="1" customWidth="1"/>
    <col min="12836" max="12836" width="12.08984375" style="3" bestFit="1" customWidth="1"/>
    <col min="12837" max="12837" width="9.90625" style="3" bestFit="1" customWidth="1"/>
    <col min="12838" max="12838" width="7.6328125" style="3" bestFit="1" customWidth="1"/>
    <col min="12839" max="12839" width="9.90625" style="3" bestFit="1" customWidth="1"/>
    <col min="12840" max="12845" width="4.36328125" style="3" customWidth="1"/>
    <col min="12846" max="12846" width="20.6328125" style="3" customWidth="1"/>
    <col min="12847" max="13068" width="8.7265625" style="3"/>
    <col min="13069" max="13070" width="4.36328125" style="3" customWidth="1"/>
    <col min="13071" max="13071" width="8" style="3" customWidth="1"/>
    <col min="13072" max="13072" width="9.6328125" style="3" customWidth="1"/>
    <col min="13073" max="13073" width="20.6328125" style="3" customWidth="1"/>
    <col min="13074" max="13074" width="7.6328125" style="3" bestFit="1" customWidth="1"/>
    <col min="13075" max="13075" width="9.90625" style="3" bestFit="1" customWidth="1"/>
    <col min="13076" max="13076" width="7.6328125" style="3" bestFit="1" customWidth="1"/>
    <col min="13077" max="13077" width="12.08984375" style="3" bestFit="1" customWidth="1"/>
    <col min="13078" max="13082" width="7.6328125" style="3" bestFit="1" customWidth="1"/>
    <col min="13083" max="13083" width="9.90625" style="3" bestFit="1" customWidth="1"/>
    <col min="13084" max="13084" width="12.08984375" style="3" bestFit="1" customWidth="1"/>
    <col min="13085" max="13087" width="7.6328125" style="3" bestFit="1" customWidth="1"/>
    <col min="13088" max="13089" width="9.90625" style="3" bestFit="1" customWidth="1"/>
    <col min="13090" max="13091" width="7.6328125" style="3" bestFit="1" customWidth="1"/>
    <col min="13092" max="13092" width="12.08984375" style="3" bestFit="1" customWidth="1"/>
    <col min="13093" max="13093" width="9.90625" style="3" bestFit="1" customWidth="1"/>
    <col min="13094" max="13094" width="7.6328125" style="3" bestFit="1" customWidth="1"/>
    <col min="13095" max="13095" width="9.90625" style="3" bestFit="1" customWidth="1"/>
    <col min="13096" max="13101" width="4.36328125" style="3" customWidth="1"/>
    <col min="13102" max="13102" width="20.6328125" style="3" customWidth="1"/>
    <col min="13103" max="13324" width="8.7265625" style="3"/>
    <col min="13325" max="13326" width="4.36328125" style="3" customWidth="1"/>
    <col min="13327" max="13327" width="8" style="3" customWidth="1"/>
    <col min="13328" max="13328" width="9.6328125" style="3" customWidth="1"/>
    <col min="13329" max="13329" width="20.6328125" style="3" customWidth="1"/>
    <col min="13330" max="13330" width="7.6328125" style="3" bestFit="1" customWidth="1"/>
    <col min="13331" max="13331" width="9.90625" style="3" bestFit="1" customWidth="1"/>
    <col min="13332" max="13332" width="7.6328125" style="3" bestFit="1" customWidth="1"/>
    <col min="13333" max="13333" width="12.08984375" style="3" bestFit="1" customWidth="1"/>
    <col min="13334" max="13338" width="7.6328125" style="3" bestFit="1" customWidth="1"/>
    <col min="13339" max="13339" width="9.90625" style="3" bestFit="1" customWidth="1"/>
    <col min="13340" max="13340" width="12.08984375" style="3" bestFit="1" customWidth="1"/>
    <col min="13341" max="13343" width="7.6328125" style="3" bestFit="1" customWidth="1"/>
    <col min="13344" max="13345" width="9.90625" style="3" bestFit="1" customWidth="1"/>
    <col min="13346" max="13347" width="7.6328125" style="3" bestFit="1" customWidth="1"/>
    <col min="13348" max="13348" width="12.08984375" style="3" bestFit="1" customWidth="1"/>
    <col min="13349" max="13349" width="9.90625" style="3" bestFit="1" customWidth="1"/>
    <col min="13350" max="13350" width="7.6328125" style="3" bestFit="1" customWidth="1"/>
    <col min="13351" max="13351" width="9.90625" style="3" bestFit="1" customWidth="1"/>
    <col min="13352" max="13357" width="4.36328125" style="3" customWidth="1"/>
    <col min="13358" max="13358" width="20.6328125" style="3" customWidth="1"/>
    <col min="13359" max="13580" width="8.7265625" style="3"/>
    <col min="13581" max="13582" width="4.36328125" style="3" customWidth="1"/>
    <col min="13583" max="13583" width="8" style="3" customWidth="1"/>
    <col min="13584" max="13584" width="9.6328125" style="3" customWidth="1"/>
    <col min="13585" max="13585" width="20.6328125" style="3" customWidth="1"/>
    <col min="13586" max="13586" width="7.6328125" style="3" bestFit="1" customWidth="1"/>
    <col min="13587" max="13587" width="9.90625" style="3" bestFit="1" customWidth="1"/>
    <col min="13588" max="13588" width="7.6328125" style="3" bestFit="1" customWidth="1"/>
    <col min="13589" max="13589" width="12.08984375" style="3" bestFit="1" customWidth="1"/>
    <col min="13590" max="13594" width="7.6328125" style="3" bestFit="1" customWidth="1"/>
    <col min="13595" max="13595" width="9.90625" style="3" bestFit="1" customWidth="1"/>
    <col min="13596" max="13596" width="12.08984375" style="3" bestFit="1" customWidth="1"/>
    <col min="13597" max="13599" width="7.6328125" style="3" bestFit="1" customWidth="1"/>
    <col min="13600" max="13601" width="9.90625" style="3" bestFit="1" customWidth="1"/>
    <col min="13602" max="13603" width="7.6328125" style="3" bestFit="1" customWidth="1"/>
    <col min="13604" max="13604" width="12.08984375" style="3" bestFit="1" customWidth="1"/>
    <col min="13605" max="13605" width="9.90625" style="3" bestFit="1" customWidth="1"/>
    <col min="13606" max="13606" width="7.6328125" style="3" bestFit="1" customWidth="1"/>
    <col min="13607" max="13607" width="9.90625" style="3" bestFit="1" customWidth="1"/>
    <col min="13608" max="13613" width="4.36328125" style="3" customWidth="1"/>
    <col min="13614" max="13614" width="20.6328125" style="3" customWidth="1"/>
    <col min="13615" max="13836" width="8.7265625" style="3"/>
    <col min="13837" max="13838" width="4.36328125" style="3" customWidth="1"/>
    <col min="13839" max="13839" width="8" style="3" customWidth="1"/>
    <col min="13840" max="13840" width="9.6328125" style="3" customWidth="1"/>
    <col min="13841" max="13841" width="20.6328125" style="3" customWidth="1"/>
    <col min="13842" max="13842" width="7.6328125" style="3" bestFit="1" customWidth="1"/>
    <col min="13843" max="13843" width="9.90625" style="3" bestFit="1" customWidth="1"/>
    <col min="13844" max="13844" width="7.6328125" style="3" bestFit="1" customWidth="1"/>
    <col min="13845" max="13845" width="12.08984375" style="3" bestFit="1" customWidth="1"/>
    <col min="13846" max="13850" width="7.6328125" style="3" bestFit="1" customWidth="1"/>
    <col min="13851" max="13851" width="9.90625" style="3" bestFit="1" customWidth="1"/>
    <col min="13852" max="13852" width="12.08984375" style="3" bestFit="1" customWidth="1"/>
    <col min="13853" max="13855" width="7.6328125" style="3" bestFit="1" customWidth="1"/>
    <col min="13856" max="13857" width="9.90625" style="3" bestFit="1" customWidth="1"/>
    <col min="13858" max="13859" width="7.6328125" style="3" bestFit="1" customWidth="1"/>
    <col min="13860" max="13860" width="12.08984375" style="3" bestFit="1" customWidth="1"/>
    <col min="13861" max="13861" width="9.90625" style="3" bestFit="1" customWidth="1"/>
    <col min="13862" max="13862" width="7.6328125" style="3" bestFit="1" customWidth="1"/>
    <col min="13863" max="13863" width="9.90625" style="3" bestFit="1" customWidth="1"/>
    <col min="13864" max="13869" width="4.36328125" style="3" customWidth="1"/>
    <col min="13870" max="13870" width="20.6328125" style="3" customWidth="1"/>
    <col min="13871" max="14092" width="8.7265625" style="3"/>
    <col min="14093" max="14094" width="4.36328125" style="3" customWidth="1"/>
    <col min="14095" max="14095" width="8" style="3" customWidth="1"/>
    <col min="14096" max="14096" width="9.6328125" style="3" customWidth="1"/>
    <col min="14097" max="14097" width="20.6328125" style="3" customWidth="1"/>
    <col min="14098" max="14098" width="7.6328125" style="3" bestFit="1" customWidth="1"/>
    <col min="14099" max="14099" width="9.90625" style="3" bestFit="1" customWidth="1"/>
    <col min="14100" max="14100" width="7.6328125" style="3" bestFit="1" customWidth="1"/>
    <col min="14101" max="14101" width="12.08984375" style="3" bestFit="1" customWidth="1"/>
    <col min="14102" max="14106" width="7.6328125" style="3" bestFit="1" customWidth="1"/>
    <col min="14107" max="14107" width="9.90625" style="3" bestFit="1" customWidth="1"/>
    <col min="14108" max="14108" width="12.08984375" style="3" bestFit="1" customWidth="1"/>
    <col min="14109" max="14111" width="7.6328125" style="3" bestFit="1" customWidth="1"/>
    <col min="14112" max="14113" width="9.90625" style="3" bestFit="1" customWidth="1"/>
    <col min="14114" max="14115" width="7.6328125" style="3" bestFit="1" customWidth="1"/>
    <col min="14116" max="14116" width="12.08984375" style="3" bestFit="1" customWidth="1"/>
    <col min="14117" max="14117" width="9.90625" style="3" bestFit="1" customWidth="1"/>
    <col min="14118" max="14118" width="7.6328125" style="3" bestFit="1" customWidth="1"/>
    <col min="14119" max="14119" width="9.90625" style="3" bestFit="1" customWidth="1"/>
    <col min="14120" max="14125" width="4.36328125" style="3" customWidth="1"/>
    <col min="14126" max="14126" width="20.6328125" style="3" customWidth="1"/>
    <col min="14127" max="14348" width="8.7265625" style="3"/>
    <col min="14349" max="14350" width="4.36328125" style="3" customWidth="1"/>
    <col min="14351" max="14351" width="8" style="3" customWidth="1"/>
    <col min="14352" max="14352" width="9.6328125" style="3" customWidth="1"/>
    <col min="14353" max="14353" width="20.6328125" style="3" customWidth="1"/>
    <col min="14354" max="14354" width="7.6328125" style="3" bestFit="1" customWidth="1"/>
    <col min="14355" max="14355" width="9.90625" style="3" bestFit="1" customWidth="1"/>
    <col min="14356" max="14356" width="7.6328125" style="3" bestFit="1" customWidth="1"/>
    <col min="14357" max="14357" width="12.08984375" style="3" bestFit="1" customWidth="1"/>
    <col min="14358" max="14362" width="7.6328125" style="3" bestFit="1" customWidth="1"/>
    <col min="14363" max="14363" width="9.90625" style="3" bestFit="1" customWidth="1"/>
    <col min="14364" max="14364" width="12.08984375" style="3" bestFit="1" customWidth="1"/>
    <col min="14365" max="14367" width="7.6328125" style="3" bestFit="1" customWidth="1"/>
    <col min="14368" max="14369" width="9.90625" style="3" bestFit="1" customWidth="1"/>
    <col min="14370" max="14371" width="7.6328125" style="3" bestFit="1" customWidth="1"/>
    <col min="14372" max="14372" width="12.08984375" style="3" bestFit="1" customWidth="1"/>
    <col min="14373" max="14373" width="9.90625" style="3" bestFit="1" customWidth="1"/>
    <col min="14374" max="14374" width="7.6328125" style="3" bestFit="1" customWidth="1"/>
    <col min="14375" max="14375" width="9.90625" style="3" bestFit="1" customWidth="1"/>
    <col min="14376" max="14381" width="4.36328125" style="3" customWidth="1"/>
    <col min="14382" max="14382" width="20.6328125" style="3" customWidth="1"/>
    <col min="14383" max="14604" width="8.7265625" style="3"/>
    <col min="14605" max="14606" width="4.36328125" style="3" customWidth="1"/>
    <col min="14607" max="14607" width="8" style="3" customWidth="1"/>
    <col min="14608" max="14608" width="9.6328125" style="3" customWidth="1"/>
    <col min="14609" max="14609" width="20.6328125" style="3" customWidth="1"/>
    <col min="14610" max="14610" width="7.6328125" style="3" bestFit="1" customWidth="1"/>
    <col min="14611" max="14611" width="9.90625" style="3" bestFit="1" customWidth="1"/>
    <col min="14612" max="14612" width="7.6328125" style="3" bestFit="1" customWidth="1"/>
    <col min="14613" max="14613" width="12.08984375" style="3" bestFit="1" customWidth="1"/>
    <col min="14614" max="14618" width="7.6328125" style="3" bestFit="1" customWidth="1"/>
    <col min="14619" max="14619" width="9.90625" style="3" bestFit="1" customWidth="1"/>
    <col min="14620" max="14620" width="12.08984375" style="3" bestFit="1" customWidth="1"/>
    <col min="14621" max="14623" width="7.6328125" style="3" bestFit="1" customWidth="1"/>
    <col min="14624" max="14625" width="9.90625" style="3" bestFit="1" customWidth="1"/>
    <col min="14626" max="14627" width="7.6328125" style="3" bestFit="1" customWidth="1"/>
    <col min="14628" max="14628" width="12.08984375" style="3" bestFit="1" customWidth="1"/>
    <col min="14629" max="14629" width="9.90625" style="3" bestFit="1" customWidth="1"/>
    <col min="14630" max="14630" width="7.6328125" style="3" bestFit="1" customWidth="1"/>
    <col min="14631" max="14631" width="9.90625" style="3" bestFit="1" customWidth="1"/>
    <col min="14632" max="14637" width="4.36328125" style="3" customWidth="1"/>
    <col min="14638" max="14638" width="20.6328125" style="3" customWidth="1"/>
    <col min="14639" max="14860" width="8.7265625" style="3"/>
    <col min="14861" max="14862" width="4.36328125" style="3" customWidth="1"/>
    <col min="14863" max="14863" width="8" style="3" customWidth="1"/>
    <col min="14864" max="14864" width="9.6328125" style="3" customWidth="1"/>
    <col min="14865" max="14865" width="20.6328125" style="3" customWidth="1"/>
    <col min="14866" max="14866" width="7.6328125" style="3" bestFit="1" customWidth="1"/>
    <col min="14867" max="14867" width="9.90625" style="3" bestFit="1" customWidth="1"/>
    <col min="14868" max="14868" width="7.6328125" style="3" bestFit="1" customWidth="1"/>
    <col min="14869" max="14869" width="12.08984375" style="3" bestFit="1" customWidth="1"/>
    <col min="14870" max="14874" width="7.6328125" style="3" bestFit="1" customWidth="1"/>
    <col min="14875" max="14875" width="9.90625" style="3" bestFit="1" customWidth="1"/>
    <col min="14876" max="14876" width="12.08984375" style="3" bestFit="1" customWidth="1"/>
    <col min="14877" max="14879" width="7.6328125" style="3" bestFit="1" customWidth="1"/>
    <col min="14880" max="14881" width="9.90625" style="3" bestFit="1" customWidth="1"/>
    <col min="14882" max="14883" width="7.6328125" style="3" bestFit="1" customWidth="1"/>
    <col min="14884" max="14884" width="12.08984375" style="3" bestFit="1" customWidth="1"/>
    <col min="14885" max="14885" width="9.90625" style="3" bestFit="1" customWidth="1"/>
    <col min="14886" max="14886" width="7.6328125" style="3" bestFit="1" customWidth="1"/>
    <col min="14887" max="14887" width="9.90625" style="3" bestFit="1" customWidth="1"/>
    <col min="14888" max="14893" width="4.36328125" style="3" customWidth="1"/>
    <col min="14894" max="14894" width="20.6328125" style="3" customWidth="1"/>
    <col min="14895" max="15116" width="8.7265625" style="3"/>
    <col min="15117" max="15118" width="4.36328125" style="3" customWidth="1"/>
    <col min="15119" max="15119" width="8" style="3" customWidth="1"/>
    <col min="15120" max="15120" width="9.6328125" style="3" customWidth="1"/>
    <col min="15121" max="15121" width="20.6328125" style="3" customWidth="1"/>
    <col min="15122" max="15122" width="7.6328125" style="3" bestFit="1" customWidth="1"/>
    <col min="15123" max="15123" width="9.90625" style="3" bestFit="1" customWidth="1"/>
    <col min="15124" max="15124" width="7.6328125" style="3" bestFit="1" customWidth="1"/>
    <col min="15125" max="15125" width="12.08984375" style="3" bestFit="1" customWidth="1"/>
    <col min="15126" max="15130" width="7.6328125" style="3" bestFit="1" customWidth="1"/>
    <col min="15131" max="15131" width="9.90625" style="3" bestFit="1" customWidth="1"/>
    <col min="15132" max="15132" width="12.08984375" style="3" bestFit="1" customWidth="1"/>
    <col min="15133" max="15135" width="7.6328125" style="3" bestFit="1" customWidth="1"/>
    <col min="15136" max="15137" width="9.90625" style="3" bestFit="1" customWidth="1"/>
    <col min="15138" max="15139" width="7.6328125" style="3" bestFit="1" customWidth="1"/>
    <col min="15140" max="15140" width="12.08984375" style="3" bestFit="1" customWidth="1"/>
    <col min="15141" max="15141" width="9.90625" style="3" bestFit="1" customWidth="1"/>
    <col min="15142" max="15142" width="7.6328125" style="3" bestFit="1" customWidth="1"/>
    <col min="15143" max="15143" width="9.90625" style="3" bestFit="1" customWidth="1"/>
    <col min="15144" max="15149" width="4.36328125" style="3" customWidth="1"/>
    <col min="15150" max="15150" width="20.6328125" style="3" customWidth="1"/>
    <col min="15151" max="15372" width="8.7265625" style="3"/>
    <col min="15373" max="15374" width="4.36328125" style="3" customWidth="1"/>
    <col min="15375" max="15375" width="8" style="3" customWidth="1"/>
    <col min="15376" max="15376" width="9.6328125" style="3" customWidth="1"/>
    <col min="15377" max="15377" width="20.6328125" style="3" customWidth="1"/>
    <col min="15378" max="15378" width="7.6328125" style="3" bestFit="1" customWidth="1"/>
    <col min="15379" max="15379" width="9.90625" style="3" bestFit="1" customWidth="1"/>
    <col min="15380" max="15380" width="7.6328125" style="3" bestFit="1" customWidth="1"/>
    <col min="15381" max="15381" width="12.08984375" style="3" bestFit="1" customWidth="1"/>
    <col min="15382" max="15386" width="7.6328125" style="3" bestFit="1" customWidth="1"/>
    <col min="15387" max="15387" width="9.90625" style="3" bestFit="1" customWidth="1"/>
    <col min="15388" max="15388" width="12.08984375" style="3" bestFit="1" customWidth="1"/>
    <col min="15389" max="15391" width="7.6328125" style="3" bestFit="1" customWidth="1"/>
    <col min="15392" max="15393" width="9.90625" style="3" bestFit="1" customWidth="1"/>
    <col min="15394" max="15395" width="7.6328125" style="3" bestFit="1" customWidth="1"/>
    <col min="15396" max="15396" width="12.08984375" style="3" bestFit="1" customWidth="1"/>
    <col min="15397" max="15397" width="9.90625" style="3" bestFit="1" customWidth="1"/>
    <col min="15398" max="15398" width="7.6328125" style="3" bestFit="1" customWidth="1"/>
    <col min="15399" max="15399" width="9.90625" style="3" bestFit="1" customWidth="1"/>
    <col min="15400" max="15405" width="4.36328125" style="3" customWidth="1"/>
    <col min="15406" max="15406" width="20.6328125" style="3" customWidth="1"/>
    <col min="15407" max="15628" width="8.7265625" style="3"/>
    <col min="15629" max="15630" width="4.36328125" style="3" customWidth="1"/>
    <col min="15631" max="15631" width="8" style="3" customWidth="1"/>
    <col min="15632" max="15632" width="9.6328125" style="3" customWidth="1"/>
    <col min="15633" max="15633" width="20.6328125" style="3" customWidth="1"/>
    <col min="15634" max="15634" width="7.6328125" style="3" bestFit="1" customWidth="1"/>
    <col min="15635" max="15635" width="9.90625" style="3" bestFit="1" customWidth="1"/>
    <col min="15636" max="15636" width="7.6328125" style="3" bestFit="1" customWidth="1"/>
    <col min="15637" max="15637" width="12.08984375" style="3" bestFit="1" customWidth="1"/>
    <col min="15638" max="15642" width="7.6328125" style="3" bestFit="1" customWidth="1"/>
    <col min="15643" max="15643" width="9.90625" style="3" bestFit="1" customWidth="1"/>
    <col min="15644" max="15644" width="12.08984375" style="3" bestFit="1" customWidth="1"/>
    <col min="15645" max="15647" width="7.6328125" style="3" bestFit="1" customWidth="1"/>
    <col min="15648" max="15649" width="9.90625" style="3" bestFit="1" customWidth="1"/>
    <col min="15650" max="15651" width="7.6328125" style="3" bestFit="1" customWidth="1"/>
    <col min="15652" max="15652" width="12.08984375" style="3" bestFit="1" customWidth="1"/>
    <col min="15653" max="15653" width="9.90625" style="3" bestFit="1" customWidth="1"/>
    <col min="15654" max="15654" width="7.6328125" style="3" bestFit="1" customWidth="1"/>
    <col min="15655" max="15655" width="9.90625" style="3" bestFit="1" customWidth="1"/>
    <col min="15656" max="15661" width="4.36328125" style="3" customWidth="1"/>
    <col min="15662" max="15662" width="20.6328125" style="3" customWidth="1"/>
    <col min="15663" max="15884" width="8.7265625" style="3"/>
    <col min="15885" max="15886" width="4.36328125" style="3" customWidth="1"/>
    <col min="15887" max="15887" width="8" style="3" customWidth="1"/>
    <col min="15888" max="15888" width="9.6328125" style="3" customWidth="1"/>
    <col min="15889" max="15889" width="20.6328125" style="3" customWidth="1"/>
    <col min="15890" max="15890" width="7.6328125" style="3" bestFit="1" customWidth="1"/>
    <col min="15891" max="15891" width="9.90625" style="3" bestFit="1" customWidth="1"/>
    <col min="15892" max="15892" width="7.6328125" style="3" bestFit="1" customWidth="1"/>
    <col min="15893" max="15893" width="12.08984375" style="3" bestFit="1" customWidth="1"/>
    <col min="15894" max="15898" width="7.6328125" style="3" bestFit="1" customWidth="1"/>
    <col min="15899" max="15899" width="9.90625" style="3" bestFit="1" customWidth="1"/>
    <col min="15900" max="15900" width="12.08984375" style="3" bestFit="1" customWidth="1"/>
    <col min="15901" max="15903" width="7.6328125" style="3" bestFit="1" customWidth="1"/>
    <col min="15904" max="15905" width="9.90625" style="3" bestFit="1" customWidth="1"/>
    <col min="15906" max="15907" width="7.6328125" style="3" bestFit="1" customWidth="1"/>
    <col min="15908" max="15908" width="12.08984375" style="3" bestFit="1" customWidth="1"/>
    <col min="15909" max="15909" width="9.90625" style="3" bestFit="1" customWidth="1"/>
    <col min="15910" max="15910" width="7.6328125" style="3" bestFit="1" customWidth="1"/>
    <col min="15911" max="15911" width="9.90625" style="3" bestFit="1" customWidth="1"/>
    <col min="15912" max="15917" width="4.36328125" style="3" customWidth="1"/>
    <col min="15918" max="15918" width="20.6328125" style="3" customWidth="1"/>
    <col min="15919" max="16140" width="8.7265625" style="3"/>
    <col min="16141" max="16142" width="4.36328125" style="3" customWidth="1"/>
    <col min="16143" max="16143" width="8" style="3" customWidth="1"/>
    <col min="16144" max="16144" width="9.6328125" style="3" customWidth="1"/>
    <col min="16145" max="16145" width="20.6328125" style="3" customWidth="1"/>
    <col min="16146" max="16146" width="7.6328125" style="3" bestFit="1" customWidth="1"/>
    <col min="16147" max="16147" width="9.90625" style="3" bestFit="1" customWidth="1"/>
    <col min="16148" max="16148" width="7.6328125" style="3" bestFit="1" customWidth="1"/>
    <col min="16149" max="16149" width="12.08984375" style="3" bestFit="1" customWidth="1"/>
    <col min="16150" max="16154" width="7.6328125" style="3" bestFit="1" customWidth="1"/>
    <col min="16155" max="16155" width="9.90625" style="3" bestFit="1" customWidth="1"/>
    <col min="16156" max="16156" width="12.08984375" style="3" bestFit="1" customWidth="1"/>
    <col min="16157" max="16159" width="7.6328125" style="3" bestFit="1" customWidth="1"/>
    <col min="16160" max="16161" width="9.90625" style="3" bestFit="1" customWidth="1"/>
    <col min="16162" max="16163" width="7.6328125" style="3" bestFit="1" customWidth="1"/>
    <col min="16164" max="16164" width="12.08984375" style="3" bestFit="1" customWidth="1"/>
    <col min="16165" max="16165" width="9.90625" style="3" bestFit="1" customWidth="1"/>
    <col min="16166" max="16166" width="7.6328125" style="3" bestFit="1" customWidth="1"/>
    <col min="16167" max="16167" width="9.90625" style="3" bestFit="1" customWidth="1"/>
    <col min="16168" max="16173" width="4.36328125" style="3" customWidth="1"/>
    <col min="16174" max="16174" width="20.6328125" style="3" customWidth="1"/>
    <col min="16175" max="16384" width="8.7265625" style="3"/>
  </cols>
  <sheetData>
    <row r="1" spans="1:88" s="1" customFormat="1" ht="23.15" customHeight="1">
      <c r="A1" s="209" t="s">
        <v>4991</v>
      </c>
      <c r="B1" s="71"/>
      <c r="C1" s="71"/>
      <c r="D1" s="70"/>
      <c r="E1" s="71"/>
      <c r="F1" s="71"/>
      <c r="G1" s="142"/>
      <c r="H1" s="10"/>
      <c r="K1" s="59"/>
      <c r="L1" s="59"/>
      <c r="M1" s="59"/>
      <c r="N1" s="59"/>
      <c r="O1" s="59"/>
      <c r="P1" s="59"/>
      <c r="Q1" s="59"/>
      <c r="R1" s="59"/>
      <c r="S1" s="59"/>
      <c r="T1" s="59"/>
      <c r="U1" s="59"/>
      <c r="V1" s="59"/>
      <c r="W1" s="59"/>
      <c r="X1" s="59"/>
      <c r="Y1" s="59"/>
      <c r="Z1" s="3"/>
      <c r="AC1" s="3"/>
      <c r="AD1" s="59"/>
      <c r="AE1" s="3"/>
      <c r="AF1" s="3"/>
      <c r="AG1" s="3"/>
      <c r="AH1" s="59"/>
      <c r="AI1" s="3"/>
      <c r="AJ1" s="3"/>
      <c r="AK1" s="3"/>
      <c r="AL1" s="3"/>
      <c r="AM1" s="3"/>
      <c r="AN1" s="3"/>
      <c r="AO1" s="3"/>
      <c r="AP1" s="3"/>
      <c r="AQ1" s="3"/>
      <c r="AR1" s="59"/>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59"/>
      <c r="CE1" s="71"/>
      <c r="CF1" s="71"/>
      <c r="CG1" s="71"/>
      <c r="CH1" s="71"/>
      <c r="CI1" s="71"/>
      <c r="CJ1" s="71"/>
    </row>
    <row r="2" spans="1:88" s="12" customFormat="1" ht="5.15" customHeight="1" thickBot="1">
      <c r="C2" s="4"/>
      <c r="D2" s="5"/>
      <c r="E2" s="5"/>
      <c r="F2" s="5"/>
      <c r="G2" s="24"/>
      <c r="H2" s="24"/>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row>
    <row r="3" spans="1:88" s="10" customFormat="1" ht="19" customHeight="1" thickBot="1">
      <c r="A3" s="235" t="s">
        <v>829</v>
      </c>
      <c r="B3" s="236"/>
      <c r="C3" s="236"/>
      <c r="D3" s="236"/>
      <c r="E3" s="237"/>
      <c r="F3" s="240" t="s">
        <v>833</v>
      </c>
      <c r="G3" s="25"/>
      <c r="H3" s="25"/>
      <c r="I3" s="139" t="s">
        <v>835</v>
      </c>
      <c r="J3" s="140"/>
      <c r="K3" s="140"/>
      <c r="L3" s="140"/>
      <c r="M3" s="140"/>
      <c r="N3" s="140"/>
      <c r="O3" s="140"/>
      <c r="P3" s="140"/>
      <c r="Q3" s="140"/>
      <c r="R3" s="140"/>
      <c r="S3" s="140"/>
      <c r="T3" s="140"/>
      <c r="U3" s="140"/>
      <c r="V3" s="140"/>
      <c r="W3" s="140"/>
      <c r="X3" s="140"/>
      <c r="Y3" s="140"/>
      <c r="Z3" s="140"/>
      <c r="AA3" s="140"/>
      <c r="AB3" s="140"/>
      <c r="AC3" s="140"/>
      <c r="AD3" s="140"/>
      <c r="AE3" s="140"/>
      <c r="AF3" s="140"/>
      <c r="AG3" s="140"/>
      <c r="AH3" s="140"/>
      <c r="AI3" s="140"/>
      <c r="AJ3" s="140"/>
      <c r="AK3" s="140"/>
      <c r="AL3" s="140"/>
      <c r="AM3" s="140"/>
      <c r="AN3" s="140"/>
      <c r="AO3" s="140"/>
      <c r="AP3" s="140"/>
      <c r="AQ3" s="140"/>
      <c r="AR3" s="140"/>
      <c r="AS3" s="140"/>
      <c r="AT3" s="140"/>
      <c r="AU3" s="140"/>
      <c r="AV3" s="140"/>
      <c r="AW3" s="140"/>
      <c r="AX3" s="140"/>
      <c r="AY3" s="140"/>
      <c r="AZ3" s="140"/>
      <c r="BA3" s="140"/>
      <c r="BB3" s="140"/>
      <c r="BC3" s="140"/>
      <c r="BD3" s="140"/>
      <c r="BE3" s="140"/>
      <c r="BF3" s="140"/>
      <c r="BG3" s="140"/>
      <c r="BH3" s="140"/>
      <c r="BI3" s="140"/>
      <c r="BJ3" s="140"/>
      <c r="BK3" s="140"/>
      <c r="BL3" s="140"/>
      <c r="BM3" s="140"/>
      <c r="BN3" s="140"/>
      <c r="BO3" s="140"/>
      <c r="BP3" s="140"/>
      <c r="BQ3" s="140"/>
      <c r="BR3" s="140"/>
      <c r="BS3" s="140"/>
      <c r="BT3" s="140"/>
      <c r="BU3" s="140"/>
      <c r="BV3" s="140"/>
      <c r="BW3" s="140"/>
      <c r="BX3" s="140"/>
      <c r="BY3" s="140"/>
      <c r="BZ3" s="140"/>
      <c r="CA3" s="140"/>
      <c r="CB3" s="140"/>
      <c r="CC3" s="140"/>
      <c r="CD3" s="141"/>
      <c r="CE3" s="139" t="s">
        <v>837</v>
      </c>
      <c r="CF3" s="140"/>
      <c r="CG3" s="140"/>
      <c r="CH3" s="140"/>
      <c r="CI3" s="140"/>
      <c r="CJ3" s="141"/>
    </row>
    <row r="4" spans="1:88" s="10" customFormat="1" ht="19" customHeight="1" thickBot="1">
      <c r="A4" s="238">
        <v>2022</v>
      </c>
      <c r="B4" s="239"/>
      <c r="C4" s="233">
        <v>2017</v>
      </c>
      <c r="D4" s="234"/>
      <c r="E4" s="29"/>
      <c r="F4" s="241"/>
      <c r="G4" s="26"/>
      <c r="H4" s="26"/>
      <c r="I4" s="20" t="s">
        <v>836</v>
      </c>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145" t="s">
        <v>838</v>
      </c>
      <c r="CF4" s="146"/>
      <c r="CG4" s="146"/>
      <c r="CH4" s="146"/>
      <c r="CI4" s="146"/>
      <c r="CJ4" s="219"/>
    </row>
    <row r="5" spans="1:88" s="10" customFormat="1" ht="13" customHeight="1">
      <c r="A5" s="27"/>
      <c r="B5" s="28"/>
      <c r="C5" s="27"/>
      <c r="D5" s="28"/>
      <c r="E5" s="29"/>
      <c r="F5" s="241"/>
      <c r="G5" s="26"/>
      <c r="H5" s="26"/>
      <c r="I5" s="13">
        <v>1</v>
      </c>
      <c r="J5" s="14">
        <v>2</v>
      </c>
      <c r="K5" s="14">
        <v>6</v>
      </c>
      <c r="L5" s="14">
        <v>20</v>
      </c>
      <c r="M5" s="14">
        <v>26</v>
      </c>
      <c r="N5" s="14">
        <v>27</v>
      </c>
      <c r="O5" s="14">
        <v>128</v>
      </c>
      <c r="P5" s="14">
        <v>129</v>
      </c>
      <c r="Q5" s="14">
        <v>130</v>
      </c>
      <c r="R5" s="14">
        <v>131</v>
      </c>
      <c r="S5" s="15">
        <v>132</v>
      </c>
      <c r="T5" s="15">
        <v>133</v>
      </c>
      <c r="U5" s="14">
        <v>134</v>
      </c>
      <c r="V5" s="14">
        <v>135</v>
      </c>
      <c r="W5" s="14">
        <v>136</v>
      </c>
      <c r="X5" s="14">
        <v>137</v>
      </c>
      <c r="Y5" s="14">
        <v>138</v>
      </c>
      <c r="Z5" s="14">
        <v>139</v>
      </c>
      <c r="AA5" s="14">
        <v>140</v>
      </c>
      <c r="AB5" s="14">
        <v>141</v>
      </c>
      <c r="AC5" s="14">
        <v>142</v>
      </c>
      <c r="AD5" s="15">
        <v>143</v>
      </c>
      <c r="AE5" s="14">
        <v>144</v>
      </c>
      <c r="AF5" s="14">
        <v>145</v>
      </c>
      <c r="AG5" s="14">
        <v>146</v>
      </c>
      <c r="AH5" s="15">
        <v>147</v>
      </c>
      <c r="AI5" s="14">
        <v>149</v>
      </c>
      <c r="AJ5" s="14">
        <v>150</v>
      </c>
      <c r="AK5" s="14">
        <v>151</v>
      </c>
      <c r="AL5" s="14">
        <v>152</v>
      </c>
      <c r="AM5" s="14">
        <v>153</v>
      </c>
      <c r="AN5" s="14">
        <v>154</v>
      </c>
      <c r="AO5" s="14">
        <v>155</v>
      </c>
      <c r="AP5" s="14">
        <v>156</v>
      </c>
      <c r="AQ5" s="14">
        <v>158</v>
      </c>
      <c r="AR5" s="14">
        <v>159</v>
      </c>
      <c r="AS5" s="14">
        <v>160</v>
      </c>
      <c r="AT5" s="14">
        <v>161</v>
      </c>
      <c r="AU5" s="14">
        <v>162</v>
      </c>
      <c r="AV5" s="14">
        <v>163</v>
      </c>
      <c r="AW5" s="14">
        <v>164</v>
      </c>
      <c r="AX5" s="14">
        <v>165</v>
      </c>
      <c r="AY5" s="14">
        <v>166</v>
      </c>
      <c r="AZ5" s="14">
        <v>167</v>
      </c>
      <c r="BA5" s="14">
        <v>168</v>
      </c>
      <c r="BB5" s="14">
        <v>169</v>
      </c>
      <c r="BC5" s="14">
        <v>170</v>
      </c>
      <c r="BD5" s="14">
        <v>171</v>
      </c>
      <c r="BE5" s="14">
        <v>172</v>
      </c>
      <c r="BF5" s="14">
        <v>173</v>
      </c>
      <c r="BG5" s="14">
        <v>174</v>
      </c>
      <c r="BH5" s="14">
        <v>175</v>
      </c>
      <c r="BI5" s="14">
        <v>176</v>
      </c>
      <c r="BJ5" s="14">
        <v>177</v>
      </c>
      <c r="BK5" s="14">
        <v>178</v>
      </c>
      <c r="BL5" s="14">
        <v>179</v>
      </c>
      <c r="BM5" s="14">
        <v>180</v>
      </c>
      <c r="BN5" s="14">
        <v>181</v>
      </c>
      <c r="BO5" s="14">
        <v>182</v>
      </c>
      <c r="BP5" s="14">
        <v>184</v>
      </c>
      <c r="BQ5" s="15">
        <v>185</v>
      </c>
      <c r="BR5" s="14">
        <v>186</v>
      </c>
      <c r="BS5" s="14">
        <v>187</v>
      </c>
      <c r="BT5" s="14">
        <v>188</v>
      </c>
      <c r="BU5" s="14">
        <v>189</v>
      </c>
      <c r="BV5" s="14">
        <v>190</v>
      </c>
      <c r="BW5" s="14">
        <v>191</v>
      </c>
      <c r="BX5" s="14">
        <v>192</v>
      </c>
      <c r="BY5" s="14">
        <v>193</v>
      </c>
      <c r="BZ5" s="14">
        <v>194</v>
      </c>
      <c r="CA5" s="14">
        <v>195</v>
      </c>
      <c r="CB5" s="14">
        <v>196</v>
      </c>
      <c r="CC5" s="14">
        <v>197</v>
      </c>
      <c r="CD5" s="15">
        <v>198</v>
      </c>
      <c r="CE5" s="143">
        <v>300</v>
      </c>
      <c r="CF5" s="144"/>
      <c r="CG5" s="147"/>
      <c r="CH5" s="147"/>
      <c r="CI5" s="147"/>
      <c r="CJ5" s="220"/>
    </row>
    <row r="6" spans="1:88" s="10" customFormat="1" ht="170.15" customHeight="1" thickBot="1">
      <c r="A6" s="210" t="s">
        <v>830</v>
      </c>
      <c r="B6" s="211" t="s">
        <v>831</v>
      </c>
      <c r="C6" s="210" t="s">
        <v>830</v>
      </c>
      <c r="D6" s="211" t="s">
        <v>831</v>
      </c>
      <c r="E6" s="212" t="s">
        <v>832</v>
      </c>
      <c r="F6" s="242"/>
      <c r="G6" s="30" t="s">
        <v>834</v>
      </c>
      <c r="H6" s="30" t="s">
        <v>5091</v>
      </c>
      <c r="I6" s="216" t="str">
        <f>HYPERLINK("#List_of_Classified_Items! $B$3 "," Sex")</f>
        <v xml:space="preserve"> Sex</v>
      </c>
      <c r="J6" s="217" t="str">
        <f>HYPERLINK("#List_of_Classified_Items! $B$12 ","Marital Status")</f>
        <v>Marital Status</v>
      </c>
      <c r="K6" s="217" t="str">
        <f>HYPERLINK("#List_of_Classified_Items! $B$57 "," Age")</f>
        <v xml:space="preserve"> Age</v>
      </c>
      <c r="L6" s="217" t="str">
        <f>HYPERLINK("#List_of_Classified_Items! $B$729 ","Status in Employment, Type of Employment")</f>
        <v>Status in Employment, Type of Employment</v>
      </c>
      <c r="M6" s="217" t="str">
        <f>HYPERLINK("#List_of_Classified_Items! $B$879 ","Industry")</f>
        <v>Industry</v>
      </c>
      <c r="N6" s="217" t="str">
        <f>HYPERLINK("#List_of_Classified_Items! $B$1241 ","Occupation")</f>
        <v>Occupation</v>
      </c>
      <c r="O6" s="217" t="str">
        <f>HYPERLINK("#List_of_Classified_Items! $B$3832 ","Age of the Head of Household")</f>
        <v>Age of the Head of Household</v>
      </c>
      <c r="P6" s="217" t="str">
        <f>HYPERLINK("#List_of_Classified_Items! $B$3858 ","Labour Force Status, Working Mainly or Partly (the Head of Household)")</f>
        <v>Labour Force Status, Working Mainly or Partly (the Head of Household)</v>
      </c>
      <c r="Q6" s="217" t="str">
        <f>HYPERLINK("#List_of_Classified_Items! $B$3867 ","Labour Force Status, Working Mainly or Partly, Status in Employment, Type of Employment (the Head of Household)")</f>
        <v>Labour Force Status, Working Mainly or Partly, Status in Employment, Type of Employment (the Head of Household)</v>
      </c>
      <c r="R6" s="217" t="str">
        <f>HYPERLINK("#List_of_Classified_Items! $B$3877 ","Status in Employment, Type of Employment (the Head of Household)")</f>
        <v>Status in Employment, Type of Employment (the Head of Household)</v>
      </c>
      <c r="S6" s="217" t="str">
        <f>HYPERLINK("#List_of_Classified_Items! $B$3891 ","Industry of the Head of Household")</f>
        <v>Industry of the Head of Household</v>
      </c>
      <c r="T6" s="217" t="str">
        <f>HYPERLINK("#List_of_Classified_Items! $B$3918 ","Occupation of the Head of Household")</f>
        <v>Occupation of the Head of Household</v>
      </c>
      <c r="U6" s="217" t="str">
        <f>HYPERLINK("#List_of_Classified_Items! $B$3937 ","Income of the Head of Household")</f>
        <v>Income of the Head of Household</v>
      </c>
      <c r="V6" s="217" t="str">
        <f>HYPERLINK("#List_of_Classified_Items! $B$3960 ","Type of Main Income Sources of the Head of Household")</f>
        <v>Type of Main Income Sources of the Head of Household</v>
      </c>
      <c r="W6" s="217" t="str">
        <f>HYPERLINK("#List_of_Classified_Items! $B$3979 ","Whether Having a Secondary Job of the Head of Household")</f>
        <v>Whether Having a Secondary Job of the Head of Household</v>
      </c>
      <c r="X6" s="217" t="str">
        <f>HYPERLINK("#List_of_Classified_Items! $B$3988 ","Age of Husband")</f>
        <v>Age of Husband</v>
      </c>
      <c r="Y6" s="217" t="str">
        <f>HYPERLINK("#List_of_Classified_Items! $B$4008 ","Education of Husband")</f>
        <v>Education of Husband</v>
      </c>
      <c r="Z6" s="217" t="str">
        <f>HYPERLINK("#List_of_Classified_Items! $B$4027 ","Labour Force Status, Working Mainly or Partly (Husband)")</f>
        <v>Labour Force Status, Working Mainly or Partly (Husband)</v>
      </c>
      <c r="AA6" s="217" t="str">
        <f>HYPERLINK("#List_of_Classified_Items! $B$4036 ","Labour Force Status, Working Mainly or Partly, Status in Employment, Type of Employment (Husband)")</f>
        <v>Labour Force Status, Working Mainly or Partly, Status in Employment, Type of Employment (Husband)</v>
      </c>
      <c r="AB6" s="217" t="str">
        <f>HYPERLINK("#List_of_Classified_Items! $B$4045 ","Labour Force Status, Working Mainly or Partly, Income (Husband)")</f>
        <v>Labour Force Status, Working Mainly or Partly, Income (Husband)</v>
      </c>
      <c r="AC6" s="217" t="str">
        <f>HYPERLINK("#List_of_Classified_Items! $B$4071 ","Labour Force Status, Working Mainly or Partly, Whether Used Childcare Leave or Other Support System, Status in Employment, Type of Employment (Husband)")</f>
        <v>Labour Force Status, Working Mainly or Partly, Whether Used Childcare Leave or Other Support System, Status in Employment, Type of Employment (Husband)</v>
      </c>
      <c r="AD6" s="217" t="str">
        <f>HYPERLINK("#List_of_Classified_Items! $B$4088 ","Labour Force Status, Status in Employment, Type of Employment (Husband)")</f>
        <v>Labour Force Status, Status in Employment, Type of Employment (Husband)</v>
      </c>
      <c r="AE6" s="217" t="str">
        <f>HYPERLINK("#List_of_Classified_Items! $B$4104 ","Status in Employment, Type of Employment (Husband)")</f>
        <v>Status in Employment, Type of Employment (Husband)</v>
      </c>
      <c r="AF6" s="217" t="str">
        <f>HYPERLINK("#List_of_Classified_Items! $B$4115 ","Days Worked per Year, Working Hours per Week (Husband)")</f>
        <v>Days Worked per Year, Working Hours per Week (Husband)</v>
      </c>
      <c r="AG6" s="217" t="str">
        <f>HYPERLINK("#List_of_Classified_Items! $B$4180 ","Income of Husband")</f>
        <v>Income of Husband</v>
      </c>
      <c r="AH6" s="217" t="str">
        <f>HYPERLINK("#List_of_Classified_Items! $B$4202 ","Whether Having a Secondary Job of Husband")</f>
        <v>Whether Having a Secondary Job of Husband</v>
      </c>
      <c r="AI6" s="217" t="str">
        <f>HYPERLINK("#List_of_Classified_Items! $B$4233 ","Whether Providing Childcare, Frequency of Childcare (Husband)")</f>
        <v>Whether Providing Childcare, Frequency of Childcare (Husband)</v>
      </c>
      <c r="AJ6" s="217" t="str">
        <f>HYPERLINK("#List_of_Classified_Items! $B$4248 ","Kind of Childcare Leave System, etc. of Husband")</f>
        <v>Kind of Childcare Leave System, etc. of Husband</v>
      </c>
      <c r="AK6" s="217" t="str">
        <f>HYPERLINK("#List_of_Classified_Items! $B$4257 ","Age of Wife")</f>
        <v>Age of Wife</v>
      </c>
      <c r="AL6" s="217" t="str">
        <f>HYPERLINK("#List_of_Classified_Items! $B$4277 ","Education of Wife")</f>
        <v>Education of Wife</v>
      </c>
      <c r="AM6" s="217" t="str">
        <f>HYPERLINK("#List_of_Classified_Items! $B$4296 ","Labour Force Status, Working Mainly or Partly (Wife)")</f>
        <v>Labour Force Status, Working Mainly or Partly (Wife)</v>
      </c>
      <c r="AN6" s="217" t="str">
        <f>HYPERLINK("#List_of_Classified_Items! $B$4307 ","Labour Force Status, Working Mainly or Partly, Days Worked per Year, Working Hours per Week (Wife)")</f>
        <v>Labour Force Status, Working Mainly or Partly, Days Worked per Year, Working Hours per Week (Wife)</v>
      </c>
      <c r="AO6" s="217" t="str">
        <f>HYPERLINK("#List_of_Classified_Items! $B$4392 ","Labour Force Status, Working Mainly or Partly, Status in Employment, Type of Employment, Whether Wishing to Work (Wife)")</f>
        <v>Labour Force Status, Working Mainly or Partly, Status in Employment, Type of Employment, Whether Wishing to Work (Wife)</v>
      </c>
      <c r="AP6" s="217" t="str">
        <f>HYPERLINK("#List_of_Classified_Items! $B$4410 ","Labour Force Status, Working Mainly or Partly, Status in Employment, Type of Employment, Whether Wishing to Work, Whether Seeking a Job (Wife)")</f>
        <v>Labour Force Status, Working Mainly or Partly, Status in Employment, Type of Employment, Whether Wishing to Work, Whether Seeking a Job (Wife)</v>
      </c>
      <c r="AQ6" s="217" t="str">
        <f>HYPERLINK("#List_of_Classified_Items! $B$4447 ","Labour Force Status, Working Mainly or Partly, Whether Used Childcare Leave or Other Support System, Status in Employment, Type of Employment (Wife)")</f>
        <v>Labour Force Status, Working Mainly or Partly, Whether Used Childcare Leave or Other Support System, Status in Employment, Type of Employment (Wife)</v>
      </c>
      <c r="AR6" s="217" t="str">
        <f>HYPERLINK("#List_of_Classified_Items! $B$4476 ","Labour Force Status, Status in Employment, Type of Employment (Wife)")</f>
        <v>Labour Force Status, Status in Employment, Type of Employment (Wife)</v>
      </c>
      <c r="AS6" s="217" t="str">
        <f>HYPERLINK("#List_of_Classified_Items! $B$4495 ","Status in Employment, Type of Employment (Wife)")</f>
        <v>Status in Employment, Type of Employment (Wife)</v>
      </c>
      <c r="AT6" s="217" t="str">
        <f>HYPERLINK("#List_of_Classified_Items! $B$4512 ","Days Worked per Year, Working Hours per Week (Wife)")</f>
        <v>Days Worked per Year, Working Hours per Week (Wife)</v>
      </c>
      <c r="AU6" s="217" t="str">
        <f>HYPERLINK("#List_of_Classified_Items! $B$4523 ","Income of Wife")</f>
        <v>Income of Wife</v>
      </c>
      <c r="AV6" s="217" t="str">
        <f>HYPERLINK("#List_of_Classified_Items! $B$4548 ","Duration Engaged in Work of Wife")</f>
        <v>Duration Engaged in Work of Wife</v>
      </c>
      <c r="AW6" s="217" t="str">
        <f>HYPERLINK("#List_of_Classified_Items! $B$4563 ","Whether Wishing to Work, Whether Seeking a Job (Wife)")</f>
        <v>Whether Wishing to Work, Whether Seeking a Job (Wife)</v>
      </c>
      <c r="AX6" s="217" t="str">
        <f>HYPERLINK("#List_of_Classified_Items! $B$4574 ","Change of Labour Force Status within the past Year of Wife")</f>
        <v>Change of Labour Force Status within the past Year of Wife</v>
      </c>
      <c r="AY6" s="217" t="str">
        <f>HYPERLINK("#List_of_Classified_Items! $B$4586 ","Whether Providing Childcare, Frequency of Childcare (Wife)")</f>
        <v>Whether Providing Childcare, Frequency of Childcare (Wife)</v>
      </c>
      <c r="AZ6" s="217" t="str">
        <f>HYPERLINK("#List_of_Classified_Items! $B$4601 ","Whether Used Childcare Leave or Other Support System of Wife")</f>
        <v>Whether Used Childcare Leave or Other Support System of Wife</v>
      </c>
      <c r="BA6" s="217" t="str">
        <f>HYPERLINK("#List_of_Classified_Items! $B$4609 ","Whether Used Childcare Leave or Other Support System, Kind of Childcare Leave System, etc. (Wife)")</f>
        <v>Whether Used Childcare Leave or Other Support System, Kind of Childcare Leave System, etc. (Wife)</v>
      </c>
      <c r="BB6" s="217" t="str">
        <f>HYPERLINK("#List_of_Classified_Items! $B$4624 ","Kind of Childcare Leave System, etc. of Wife")</f>
        <v>Kind of Childcare Leave System, etc. of Wife</v>
      </c>
      <c r="BC6" s="217" t="str">
        <f>HYPERLINK("#List_of_Classified_Items! $B$4633 ","Age of Father")</f>
        <v>Age of Father</v>
      </c>
      <c r="BD6" s="217" t="str">
        <f>HYPERLINK("#List_of_Classified_Items! $B$4648 ","Labour Force Status, Working Mainly or Partly, Whether Seeking a Job (Father)")</f>
        <v>Labour Force Status, Working Mainly or Partly, Whether Seeking a Job (Father)</v>
      </c>
      <c r="BE6" s="217" t="str">
        <f>HYPERLINK("#List_of_Classified_Items! $B$4658 ","Whether Used Childcare Leave or Other Support System of Father")</f>
        <v>Whether Used Childcare Leave or Other Support System of Father</v>
      </c>
      <c r="BF6" s="217" t="str">
        <f>HYPERLINK("#List_of_Classified_Items! $B$4667 ","Type of Main Income Sources of Father")</f>
        <v>Type of Main Income Sources of Father</v>
      </c>
      <c r="BG6" s="217" t="str">
        <f>HYPERLINK("#List_of_Classified_Items! $B$4685 ","Age of Mother")</f>
        <v>Age of Mother</v>
      </c>
      <c r="BH6" s="217" t="str">
        <f>HYPERLINK("#List_of_Classified_Items! $B$4700 ","Labour Force Status, Working Mainly or Partly, Whether Seeking a Job (Mother)")</f>
        <v>Labour Force Status, Working Mainly or Partly, Whether Seeking a Job (Mother)</v>
      </c>
      <c r="BI6" s="217" t="str">
        <f>HYPERLINK("#List_of_Classified_Items! $B$4710 ","Whether Used Childcare Leave or Other Support System of Mother")</f>
        <v>Whether Used Childcare Leave or Other Support System of Mother</v>
      </c>
      <c r="BJ6" s="217" t="str">
        <f>HYPERLINK("#List_of_Classified_Items! $B$4719 ","Type of Main Income Sources of Mother")</f>
        <v>Type of Main Income Sources of Mother</v>
      </c>
      <c r="BK6" s="217" t="str">
        <f>HYPERLINK("#List_of_Classified_Items! $B$4737 ","Family Type of Household")</f>
        <v>Family Type of Household</v>
      </c>
      <c r="BL6" s="217" t="str">
        <f>HYPERLINK("#List_of_Classified_Items! $B$4797 ","Family Type of Household, Presence of Child(ren) less than 6 Years Old")</f>
        <v>Family Type of Household, Presence of Child(ren) less than 6 Years Old</v>
      </c>
      <c r="BM6" s="217" t="str">
        <f>HYPERLINK("#List_of_Classified_Items! $B$4810 ","Family Type of Household, Age of the Youngest Child")</f>
        <v>Family Type of Household, Age of the Youngest Child</v>
      </c>
      <c r="BN6" s="217" t="str">
        <f>HYPERLINK("#List_of_Classified_Items! $B$4837 ","Family Type of Household, Number of Children")</f>
        <v>Family Type of Household, Number of Children</v>
      </c>
      <c r="BO6" s="217" t="str">
        <f>HYPERLINK("#List_of_Classified_Items! $B$4854 ","Family Type of Household, Labour Force Status of a Married Couple, Whether Parent(s) Engaged in Work, Number of Children Engaged in Work")</f>
        <v>Family Type of Household, Labour Force Status of a Married Couple, Whether Parent(s) Engaged in Work, Number of Children Engaged in Work</v>
      </c>
      <c r="BP6" s="217" t="str">
        <f>HYPERLINK("#List_of_Classified_Items! $B$4948 ","Ordinary Households, One-person Households")</f>
        <v>Ordinary Households, One-person Households</v>
      </c>
      <c r="BQ6" s="217" t="str">
        <f>HYPERLINK("#List_of_Classified_Items! $B$4957 ","Ordinary Households, One-person Households, Family Type of Household")</f>
        <v>Ordinary Households, One-person Households, Family Type of Household</v>
      </c>
      <c r="BR6" s="217" t="str">
        <f>HYPERLINK("#List_of_Classified_Items! $B$4970 ","Labour Force Status of a Married Couple")</f>
        <v>Labour Force Status of a Married Couple</v>
      </c>
      <c r="BS6" s="217" t="str">
        <f>HYPERLINK("#List_of_Classified_Items! $B$4981 ","Labour Force Status of the Head of Household, Labour Force Status of Household Members")</f>
        <v>Labour Force Status of the Head of Household, Labour Force Status of Household Members</v>
      </c>
      <c r="BT6" s="217" t="str">
        <f>HYPERLINK("#List_of_Classified_Items! $B$4994 ","Whether Providing Family Care, Frequency of Family Care, Whether Used Family Care Leave or Other Support System, Kind of Family Care Leave System, etc. (Household)")</f>
        <v>Whether Providing Family Care, Frequency of Family Care, Whether Used Family Care Leave or Other Support System, Kind of Family Care Leave System, etc. (Household)</v>
      </c>
      <c r="BU6" s="217" t="str">
        <f>HYPERLINK("#List_of_Classified_Items! $B$5011 ","Type of Household Income Sources")</f>
        <v>Type of Household Income Sources</v>
      </c>
      <c r="BV6" s="217" t="str">
        <f>HYPERLINK("#List_of_Classified_Items! $B$5020 ","Type of Household Income Sources, Number of Relative Household Members Engaged in Work")</f>
        <v>Type of Household Income Sources, Number of Relative Household Members Engaged in Work</v>
      </c>
      <c r="BW6" s="217" t="str">
        <f>HYPERLINK("#List_of_Classified_Items! $B$5038 ","Income of Household")</f>
        <v>Income of Household</v>
      </c>
      <c r="BX6" s="217" t="str">
        <f>HYPERLINK("#List_of_Classified_Items! $B$5059 ","Number of Relative Household Members")</f>
        <v>Number of Relative Household Members</v>
      </c>
      <c r="BY6" s="217" t="str">
        <f>HYPERLINK("#List_of_Classified_Items! $B$5071 ","Number of Relative Household Members Engaged in Work")</f>
        <v>Number of Relative Household Members Engaged in Work</v>
      </c>
      <c r="BZ6" s="217" t="str">
        <f>HYPERLINK("#List_of_Classified_Items! $B$5082 ","Number of Household Members, Number of Relative Household Members, Number of Relative Household Members Engaged in Work")</f>
        <v>Number of Household Members, Number of Relative Household Members, Number of Relative Household Members Engaged in Work</v>
      </c>
      <c r="CA6" s="217" t="str">
        <f>HYPERLINK("#List_of_Classified_Items! $B$5104 ","Presence of Child(ren) less than 6 Years Old")</f>
        <v>Presence of Child(ren) less than 6 Years Old</v>
      </c>
      <c r="CB6" s="217" t="str">
        <f>HYPERLINK("#List_of_Classified_Items! $B$5112 ","Number of Children")</f>
        <v>Number of Children</v>
      </c>
      <c r="CC6" s="217" t="str">
        <f>HYPERLINK("#List_of_Classified_Items! $B$5122 ","Age of the Youngest Child")</f>
        <v>Age of the Youngest Child</v>
      </c>
      <c r="CD6" s="217" t="str">
        <f>HYPERLINK("#List_of_Classified_Items! $B$5149 ","Number of Children and Their Situation of Attending School")</f>
        <v>Number of Children and Their Situation of Attending School</v>
      </c>
      <c r="CE6" s="213" t="str">
        <f>HYPERLINK("#List_of_Classified_Items! $B$5222 "," Area Classification")</f>
        <v xml:space="preserve"> Area Classification</v>
      </c>
      <c r="CF6" s="214" t="s">
        <v>846</v>
      </c>
      <c r="CG6" s="215" t="s">
        <v>847</v>
      </c>
      <c r="CH6" s="215" t="s">
        <v>848</v>
      </c>
      <c r="CI6" s="215" t="s">
        <v>849</v>
      </c>
      <c r="CJ6" s="221" t="s">
        <v>850</v>
      </c>
    </row>
    <row r="7" spans="1:88" s="7" customFormat="1" ht="12">
      <c r="A7" s="31" t="s">
        <v>290</v>
      </c>
      <c r="B7" s="32" t="s">
        <v>0</v>
      </c>
      <c r="C7" s="31" t="s">
        <v>186</v>
      </c>
      <c r="D7" s="32" t="s">
        <v>0</v>
      </c>
      <c r="E7" s="55" t="s">
        <v>187</v>
      </c>
      <c r="F7" s="55" t="s">
        <v>576</v>
      </c>
      <c r="G7" s="33" t="s">
        <v>5066</v>
      </c>
      <c r="H7" s="33" t="s">
        <v>5086</v>
      </c>
      <c r="I7" s="16"/>
      <c r="J7" s="17"/>
      <c r="K7" s="17"/>
      <c r="L7" s="17"/>
      <c r="M7" s="17"/>
      <c r="N7" s="17"/>
      <c r="O7" s="17">
        <v>16</v>
      </c>
      <c r="P7" s="17"/>
      <c r="Q7" s="17">
        <v>4</v>
      </c>
      <c r="R7" s="17"/>
      <c r="S7" s="51"/>
      <c r="T7" s="51"/>
      <c r="U7" s="17"/>
      <c r="V7" s="17"/>
      <c r="W7" s="17"/>
      <c r="X7" s="17"/>
      <c r="Y7" s="17"/>
      <c r="Z7" s="17"/>
      <c r="AA7" s="17"/>
      <c r="AB7" s="17"/>
      <c r="AC7" s="17"/>
      <c r="AD7" s="51"/>
      <c r="AE7" s="17"/>
      <c r="AF7" s="17"/>
      <c r="AG7" s="17"/>
      <c r="AH7" s="51"/>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41"/>
      <c r="BS7" s="41"/>
      <c r="BT7" s="17"/>
      <c r="BU7" s="17"/>
      <c r="BV7" s="17"/>
      <c r="BW7" s="17"/>
      <c r="BX7" s="42"/>
      <c r="BY7" s="17"/>
      <c r="BZ7" s="17">
        <v>16</v>
      </c>
      <c r="CA7" s="42"/>
      <c r="CB7" s="17"/>
      <c r="CC7" s="17"/>
      <c r="CD7" s="51"/>
      <c r="CE7" s="86">
        <v>1</v>
      </c>
      <c r="CF7" s="17" t="s">
        <v>88</v>
      </c>
      <c r="CG7" s="51"/>
      <c r="CH7" s="51"/>
      <c r="CI7" s="51"/>
      <c r="CJ7" s="222"/>
    </row>
    <row r="8" spans="1:88" s="7" customFormat="1" ht="72">
      <c r="A8" s="34" t="s">
        <v>290</v>
      </c>
      <c r="B8" s="35" t="s">
        <v>1</v>
      </c>
      <c r="C8" s="34" t="s">
        <v>186</v>
      </c>
      <c r="D8" s="35" t="s">
        <v>1</v>
      </c>
      <c r="E8" s="56" t="s">
        <v>187</v>
      </c>
      <c r="F8" s="56" t="s">
        <v>577</v>
      </c>
      <c r="G8" s="36" t="s">
        <v>5066</v>
      </c>
      <c r="H8" s="36" t="s">
        <v>5087</v>
      </c>
      <c r="I8" s="18"/>
      <c r="J8" s="19"/>
      <c r="K8" s="19"/>
      <c r="L8" s="19"/>
      <c r="M8" s="19"/>
      <c r="N8" s="19"/>
      <c r="O8" s="19">
        <v>16</v>
      </c>
      <c r="P8" s="19"/>
      <c r="Q8" s="19">
        <v>4</v>
      </c>
      <c r="R8" s="19"/>
      <c r="S8" s="52"/>
      <c r="T8" s="52"/>
      <c r="U8" s="19"/>
      <c r="V8" s="19"/>
      <c r="W8" s="19"/>
      <c r="X8" s="19"/>
      <c r="Y8" s="19"/>
      <c r="Z8" s="19"/>
      <c r="AA8" s="19"/>
      <c r="AB8" s="19"/>
      <c r="AC8" s="19"/>
      <c r="AD8" s="52"/>
      <c r="AE8" s="19"/>
      <c r="AF8" s="19"/>
      <c r="AG8" s="19"/>
      <c r="AH8" s="52"/>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43"/>
      <c r="BS8" s="43"/>
      <c r="BT8" s="19"/>
      <c r="BU8" s="19"/>
      <c r="BV8" s="19"/>
      <c r="BW8" s="19"/>
      <c r="BX8" s="19"/>
      <c r="BY8" s="19"/>
      <c r="BZ8" s="19"/>
      <c r="CA8" s="19"/>
      <c r="CB8" s="19"/>
      <c r="CC8" s="19"/>
      <c r="CD8" s="52"/>
      <c r="CE8" s="87">
        <v>1</v>
      </c>
      <c r="CF8" s="19" t="s">
        <v>88</v>
      </c>
      <c r="CG8" s="52"/>
      <c r="CH8" s="52"/>
      <c r="CI8" s="52"/>
      <c r="CJ8" s="223"/>
    </row>
    <row r="9" spans="1:88" s="10" customFormat="1" ht="12">
      <c r="A9" s="34" t="s">
        <v>279</v>
      </c>
      <c r="B9" s="35" t="s">
        <v>6</v>
      </c>
      <c r="C9" s="34" t="s">
        <v>188</v>
      </c>
      <c r="D9" s="35" t="s">
        <v>6</v>
      </c>
      <c r="E9" s="37" t="s">
        <v>189</v>
      </c>
      <c r="F9" s="37" t="s">
        <v>578</v>
      </c>
      <c r="G9" s="36" t="s">
        <v>5066</v>
      </c>
      <c r="H9" s="36" t="s">
        <v>5086</v>
      </c>
      <c r="I9" s="18"/>
      <c r="J9" s="19"/>
      <c r="K9" s="19"/>
      <c r="L9" s="19"/>
      <c r="M9" s="19"/>
      <c r="N9" s="19"/>
      <c r="O9" s="19">
        <v>16</v>
      </c>
      <c r="P9" s="19"/>
      <c r="Q9" s="19">
        <v>4</v>
      </c>
      <c r="R9" s="19"/>
      <c r="S9" s="52"/>
      <c r="T9" s="52"/>
      <c r="U9" s="19"/>
      <c r="V9" s="19"/>
      <c r="W9" s="19"/>
      <c r="X9" s="19"/>
      <c r="Y9" s="19"/>
      <c r="Z9" s="19"/>
      <c r="AA9" s="19"/>
      <c r="AB9" s="19"/>
      <c r="AC9" s="19"/>
      <c r="AD9" s="52"/>
      <c r="AE9" s="19"/>
      <c r="AF9" s="19"/>
      <c r="AG9" s="19"/>
      <c r="AH9" s="52"/>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43"/>
      <c r="BS9" s="43"/>
      <c r="BT9" s="19"/>
      <c r="BU9" s="19"/>
      <c r="BV9" s="19"/>
      <c r="BW9" s="19">
        <v>15</v>
      </c>
      <c r="BX9" s="19"/>
      <c r="BY9" s="19"/>
      <c r="BZ9" s="19"/>
      <c r="CA9" s="19"/>
      <c r="CB9" s="19"/>
      <c r="CC9" s="19"/>
      <c r="CD9" s="52"/>
      <c r="CE9" s="87">
        <v>1</v>
      </c>
      <c r="CF9" s="19" t="s">
        <v>88</v>
      </c>
      <c r="CG9" s="52"/>
      <c r="CH9" s="52"/>
      <c r="CI9" s="52"/>
      <c r="CJ9" s="223"/>
    </row>
    <row r="10" spans="1:88" s="7" customFormat="1" ht="12">
      <c r="A10" s="92" t="s">
        <v>280</v>
      </c>
      <c r="B10" s="93" t="s">
        <v>6</v>
      </c>
      <c r="C10" s="92" t="s">
        <v>190</v>
      </c>
      <c r="D10" s="93" t="s">
        <v>6</v>
      </c>
      <c r="E10" s="94" t="s">
        <v>191</v>
      </c>
      <c r="F10" s="94" t="s">
        <v>579</v>
      </c>
      <c r="G10" s="49" t="s">
        <v>5066</v>
      </c>
      <c r="H10" s="49" t="s">
        <v>5086</v>
      </c>
      <c r="I10" s="22"/>
      <c r="J10" s="23"/>
      <c r="K10" s="23"/>
      <c r="L10" s="23"/>
      <c r="M10" s="23"/>
      <c r="N10" s="23"/>
      <c r="O10" s="23">
        <v>16</v>
      </c>
      <c r="P10" s="23"/>
      <c r="Q10" s="23"/>
      <c r="R10" s="23"/>
      <c r="S10" s="53"/>
      <c r="T10" s="53"/>
      <c r="U10" s="23"/>
      <c r="V10" s="23"/>
      <c r="W10" s="23"/>
      <c r="X10" s="23"/>
      <c r="Y10" s="23"/>
      <c r="Z10" s="23"/>
      <c r="AA10" s="23"/>
      <c r="AB10" s="23"/>
      <c r="AC10" s="23"/>
      <c r="AD10" s="53"/>
      <c r="AE10" s="23"/>
      <c r="AF10" s="23"/>
      <c r="AG10" s="23"/>
      <c r="AH10" s="5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v>7</v>
      </c>
      <c r="BR10" s="50"/>
      <c r="BS10" s="50"/>
      <c r="BT10" s="23"/>
      <c r="BU10" s="23"/>
      <c r="BV10" s="23"/>
      <c r="BW10" s="23">
        <v>15</v>
      </c>
      <c r="BX10" s="23"/>
      <c r="BY10" s="23"/>
      <c r="BZ10" s="23"/>
      <c r="CA10" s="23"/>
      <c r="CB10" s="23"/>
      <c r="CC10" s="23"/>
      <c r="CD10" s="53"/>
      <c r="CE10" s="87">
        <v>1</v>
      </c>
      <c r="CF10" s="19" t="s">
        <v>88</v>
      </c>
      <c r="CG10" s="52"/>
      <c r="CH10" s="52"/>
      <c r="CI10" s="52"/>
      <c r="CJ10" s="223"/>
    </row>
    <row r="11" spans="1:88" s="10" customFormat="1" ht="84">
      <c r="A11" s="34" t="s">
        <v>181</v>
      </c>
      <c r="B11" s="35" t="s">
        <v>6</v>
      </c>
      <c r="C11" s="34" t="s">
        <v>192</v>
      </c>
      <c r="D11" s="35" t="s">
        <v>6</v>
      </c>
      <c r="E11" s="37" t="s">
        <v>193</v>
      </c>
      <c r="F11" s="37" t="s">
        <v>580</v>
      </c>
      <c r="G11" s="36" t="s">
        <v>5067</v>
      </c>
      <c r="H11" s="36" t="s">
        <v>5085</v>
      </c>
      <c r="I11" s="18"/>
      <c r="J11" s="19"/>
      <c r="K11" s="19"/>
      <c r="L11" s="19"/>
      <c r="M11" s="19"/>
      <c r="N11" s="19"/>
      <c r="O11" s="19"/>
      <c r="P11" s="19"/>
      <c r="Q11" s="19"/>
      <c r="R11" s="19"/>
      <c r="S11" s="52"/>
      <c r="T11" s="52"/>
      <c r="U11" s="19"/>
      <c r="V11" s="19"/>
      <c r="W11" s="19"/>
      <c r="X11" s="19"/>
      <c r="Y11" s="19"/>
      <c r="Z11" s="19"/>
      <c r="AA11" s="19"/>
      <c r="AB11" s="19"/>
      <c r="AC11" s="19"/>
      <c r="AD11" s="52"/>
      <c r="AE11" s="19"/>
      <c r="AF11" s="19"/>
      <c r="AG11" s="19"/>
      <c r="AH11" s="52"/>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v>53</v>
      </c>
      <c r="BP11" s="19"/>
      <c r="BQ11" s="19"/>
      <c r="BR11" s="43"/>
      <c r="BS11" s="43"/>
      <c r="BT11" s="19"/>
      <c r="BU11" s="19"/>
      <c r="BV11" s="19"/>
      <c r="BW11" s="19">
        <v>15</v>
      </c>
      <c r="BX11" s="19"/>
      <c r="BY11" s="19"/>
      <c r="BZ11" s="19"/>
      <c r="CA11" s="19"/>
      <c r="CB11" s="19"/>
      <c r="CC11" s="19"/>
      <c r="CD11" s="52"/>
      <c r="CE11" s="87">
        <v>1</v>
      </c>
      <c r="CF11" s="19" t="s">
        <v>88</v>
      </c>
      <c r="CG11" s="52"/>
      <c r="CH11" s="52"/>
      <c r="CI11" s="52"/>
      <c r="CJ11" s="223"/>
    </row>
    <row r="12" spans="1:88" s="10" customFormat="1" ht="12">
      <c r="A12" s="92" t="s">
        <v>182</v>
      </c>
      <c r="B12" s="35" t="s">
        <v>6</v>
      </c>
      <c r="C12" s="34" t="s">
        <v>194</v>
      </c>
      <c r="D12" s="35" t="s">
        <v>6</v>
      </c>
      <c r="E12" s="37" t="s">
        <v>195</v>
      </c>
      <c r="F12" s="37" t="s">
        <v>581</v>
      </c>
      <c r="G12" s="36" t="s">
        <v>5066</v>
      </c>
      <c r="H12" s="36" t="s">
        <v>5085</v>
      </c>
      <c r="I12" s="18"/>
      <c r="J12" s="19"/>
      <c r="K12" s="19"/>
      <c r="L12" s="19"/>
      <c r="M12" s="19"/>
      <c r="N12" s="19"/>
      <c r="O12" s="19"/>
      <c r="P12" s="19">
        <v>3</v>
      </c>
      <c r="Q12" s="19"/>
      <c r="R12" s="19"/>
      <c r="S12" s="52"/>
      <c r="T12" s="52"/>
      <c r="U12" s="19"/>
      <c r="V12" s="19">
        <v>13</v>
      </c>
      <c r="W12" s="19"/>
      <c r="X12" s="19"/>
      <c r="Y12" s="19"/>
      <c r="Z12" s="19"/>
      <c r="AA12" s="19"/>
      <c r="AB12" s="19"/>
      <c r="AC12" s="19"/>
      <c r="AD12" s="52"/>
      <c r="AE12" s="19"/>
      <c r="AF12" s="19"/>
      <c r="AG12" s="19"/>
      <c r="AH12" s="52"/>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19"/>
      <c r="BN12" s="19"/>
      <c r="BO12" s="19"/>
      <c r="BP12" s="19"/>
      <c r="BQ12" s="19"/>
      <c r="BR12" s="43"/>
      <c r="BS12" s="43"/>
      <c r="BT12" s="19"/>
      <c r="BU12" s="19"/>
      <c r="BV12" s="19"/>
      <c r="BW12" s="19">
        <v>15</v>
      </c>
      <c r="BX12" s="19">
        <v>6</v>
      </c>
      <c r="BY12" s="19"/>
      <c r="BZ12" s="19"/>
      <c r="CA12" s="19"/>
      <c r="CB12" s="19"/>
      <c r="CC12" s="19"/>
      <c r="CD12" s="52"/>
      <c r="CE12" s="87">
        <v>1</v>
      </c>
      <c r="CF12" s="19" t="s">
        <v>88</v>
      </c>
      <c r="CG12" s="52"/>
      <c r="CH12" s="52"/>
      <c r="CI12" s="52"/>
      <c r="CJ12" s="223"/>
    </row>
    <row r="13" spans="1:88" s="7" customFormat="1" ht="12">
      <c r="A13" s="34" t="s">
        <v>183</v>
      </c>
      <c r="B13" s="35" t="s">
        <v>6</v>
      </c>
      <c r="C13" s="34" t="s">
        <v>196</v>
      </c>
      <c r="D13" s="35" t="s">
        <v>6</v>
      </c>
      <c r="E13" s="37" t="s">
        <v>197</v>
      </c>
      <c r="F13" s="37" t="s">
        <v>582</v>
      </c>
      <c r="G13" s="36" t="s">
        <v>5068</v>
      </c>
      <c r="H13" s="36" t="s">
        <v>5085</v>
      </c>
      <c r="I13" s="18"/>
      <c r="J13" s="19"/>
      <c r="K13" s="19"/>
      <c r="L13" s="19"/>
      <c r="M13" s="19"/>
      <c r="N13" s="19"/>
      <c r="O13" s="19"/>
      <c r="P13" s="19"/>
      <c r="Q13" s="19"/>
      <c r="R13" s="19"/>
      <c r="S13" s="52"/>
      <c r="T13" s="52"/>
      <c r="U13" s="19"/>
      <c r="V13" s="19"/>
      <c r="W13" s="19"/>
      <c r="X13" s="19"/>
      <c r="Y13" s="19"/>
      <c r="Z13" s="19"/>
      <c r="AA13" s="19"/>
      <c r="AB13" s="19"/>
      <c r="AC13" s="19"/>
      <c r="AD13" s="52"/>
      <c r="AE13" s="19"/>
      <c r="AF13" s="19"/>
      <c r="AG13" s="19"/>
      <c r="AH13" s="52"/>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t="s">
        <v>14</v>
      </c>
      <c r="BL13" s="19"/>
      <c r="BM13" s="19"/>
      <c r="BN13" s="19"/>
      <c r="BO13" s="19"/>
      <c r="BP13" s="19"/>
      <c r="BQ13" s="19"/>
      <c r="BR13" s="43"/>
      <c r="BS13" s="43"/>
      <c r="BT13" s="19"/>
      <c r="BU13" s="19"/>
      <c r="BV13" s="19">
        <v>12</v>
      </c>
      <c r="BW13" s="19">
        <v>15</v>
      </c>
      <c r="BX13" s="19"/>
      <c r="BY13" s="19"/>
      <c r="BZ13" s="19"/>
      <c r="CA13" s="19"/>
      <c r="CB13" s="19"/>
      <c r="CC13" s="19"/>
      <c r="CD13" s="52"/>
      <c r="CE13" s="87">
        <v>1</v>
      </c>
      <c r="CF13" s="19" t="s">
        <v>88</v>
      </c>
      <c r="CG13" s="52"/>
      <c r="CH13" s="52"/>
      <c r="CI13" s="52"/>
      <c r="CJ13" s="223"/>
    </row>
    <row r="14" spans="1:88" s="10" customFormat="1" ht="12">
      <c r="A14" s="92" t="s">
        <v>184</v>
      </c>
      <c r="B14" s="35" t="s">
        <v>6</v>
      </c>
      <c r="C14" s="34" t="s">
        <v>198</v>
      </c>
      <c r="D14" s="35" t="s">
        <v>6</v>
      </c>
      <c r="E14" s="37" t="s">
        <v>168</v>
      </c>
      <c r="F14" s="37" t="s">
        <v>583</v>
      </c>
      <c r="G14" s="36" t="s">
        <v>5066</v>
      </c>
      <c r="H14" s="36" t="s">
        <v>5085</v>
      </c>
      <c r="I14" s="18"/>
      <c r="J14" s="19"/>
      <c r="K14" s="19"/>
      <c r="L14" s="19"/>
      <c r="M14" s="19"/>
      <c r="N14" s="19"/>
      <c r="O14" s="19">
        <v>16</v>
      </c>
      <c r="P14" s="19"/>
      <c r="Q14" s="19">
        <v>4</v>
      </c>
      <c r="R14" s="19"/>
      <c r="S14" s="52"/>
      <c r="T14" s="52"/>
      <c r="U14" s="19"/>
      <c r="V14" s="19">
        <v>13</v>
      </c>
      <c r="W14" s="19"/>
      <c r="X14" s="19"/>
      <c r="Y14" s="19"/>
      <c r="Z14" s="19"/>
      <c r="AA14" s="19"/>
      <c r="AB14" s="19"/>
      <c r="AC14" s="19"/>
      <c r="AD14" s="52"/>
      <c r="AE14" s="19"/>
      <c r="AF14" s="19"/>
      <c r="AG14" s="19"/>
      <c r="AH14" s="52"/>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v>3</v>
      </c>
      <c r="BQ14" s="19"/>
      <c r="BR14" s="43"/>
      <c r="BS14" s="43"/>
      <c r="BT14" s="19"/>
      <c r="BU14" s="19"/>
      <c r="BV14" s="19"/>
      <c r="BW14" s="19"/>
      <c r="BX14" s="19"/>
      <c r="BY14" s="19"/>
      <c r="BZ14" s="19"/>
      <c r="CA14" s="19"/>
      <c r="CB14" s="19"/>
      <c r="CC14" s="19"/>
      <c r="CD14" s="52"/>
      <c r="CE14" s="87">
        <v>1</v>
      </c>
      <c r="CF14" s="19" t="s">
        <v>88</v>
      </c>
      <c r="CG14" s="52"/>
      <c r="CH14" s="52"/>
      <c r="CI14" s="52"/>
      <c r="CJ14" s="223"/>
    </row>
    <row r="15" spans="1:88" s="10" customFormat="1" ht="132">
      <c r="A15" s="34" t="s">
        <v>185</v>
      </c>
      <c r="B15" s="35" t="s">
        <v>0</v>
      </c>
      <c r="C15" s="34" t="s">
        <v>199</v>
      </c>
      <c r="D15" s="35" t="s">
        <v>0</v>
      </c>
      <c r="E15" s="37" t="s">
        <v>169</v>
      </c>
      <c r="F15" s="37" t="s">
        <v>584</v>
      </c>
      <c r="G15" s="36" t="s">
        <v>5069</v>
      </c>
      <c r="H15" s="36" t="s">
        <v>5085</v>
      </c>
      <c r="I15" s="18"/>
      <c r="J15" s="19"/>
      <c r="K15" s="19"/>
      <c r="L15" s="19"/>
      <c r="M15" s="19"/>
      <c r="N15" s="19"/>
      <c r="O15" s="19"/>
      <c r="P15" s="19"/>
      <c r="Q15" s="19"/>
      <c r="R15" s="19"/>
      <c r="S15" s="52"/>
      <c r="T15" s="52"/>
      <c r="U15" s="19"/>
      <c r="V15" s="19">
        <v>12</v>
      </c>
      <c r="W15" s="19"/>
      <c r="X15" s="19"/>
      <c r="Y15" s="19"/>
      <c r="Z15" s="19"/>
      <c r="AA15" s="19"/>
      <c r="AB15" s="19"/>
      <c r="AC15" s="19"/>
      <c r="AD15" s="52"/>
      <c r="AE15" s="19"/>
      <c r="AF15" s="19"/>
      <c r="AG15" s="19"/>
      <c r="AH15" s="52"/>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v>54</v>
      </c>
      <c r="BL15" s="19"/>
      <c r="BM15" s="19"/>
      <c r="BN15" s="19"/>
      <c r="BO15" s="19"/>
      <c r="BP15" s="19"/>
      <c r="BQ15" s="19"/>
      <c r="BR15" s="43"/>
      <c r="BS15" s="43"/>
      <c r="BT15" s="19"/>
      <c r="BU15" s="19">
        <v>3</v>
      </c>
      <c r="BV15" s="19"/>
      <c r="BW15" s="19"/>
      <c r="BX15" s="19"/>
      <c r="BY15" s="19"/>
      <c r="BZ15" s="19"/>
      <c r="CA15" s="19"/>
      <c r="CB15" s="19"/>
      <c r="CC15" s="19"/>
      <c r="CD15" s="52"/>
      <c r="CE15" s="87">
        <v>1</v>
      </c>
      <c r="CF15" s="19" t="s">
        <v>88</v>
      </c>
      <c r="CG15" s="52"/>
      <c r="CH15" s="52"/>
      <c r="CI15" s="52"/>
      <c r="CJ15" s="223"/>
    </row>
    <row r="16" spans="1:88" s="10" customFormat="1" ht="132">
      <c r="A16" s="34" t="s">
        <v>281</v>
      </c>
      <c r="B16" s="35" t="s">
        <v>1</v>
      </c>
      <c r="C16" s="34" t="s">
        <v>199</v>
      </c>
      <c r="D16" s="35" t="s">
        <v>1</v>
      </c>
      <c r="E16" s="37" t="s">
        <v>169</v>
      </c>
      <c r="F16" s="37" t="s">
        <v>585</v>
      </c>
      <c r="G16" s="36" t="s">
        <v>5069</v>
      </c>
      <c r="H16" s="36" t="s">
        <v>5088</v>
      </c>
      <c r="I16" s="18"/>
      <c r="J16" s="19"/>
      <c r="K16" s="19"/>
      <c r="L16" s="19"/>
      <c r="M16" s="19"/>
      <c r="N16" s="19"/>
      <c r="O16" s="19"/>
      <c r="P16" s="19"/>
      <c r="Q16" s="19"/>
      <c r="R16" s="19"/>
      <c r="S16" s="52"/>
      <c r="T16" s="52"/>
      <c r="U16" s="19"/>
      <c r="V16" s="19">
        <v>12</v>
      </c>
      <c r="W16" s="19"/>
      <c r="X16" s="19"/>
      <c r="Y16" s="19"/>
      <c r="Z16" s="19"/>
      <c r="AA16" s="19"/>
      <c r="AB16" s="19"/>
      <c r="AC16" s="19"/>
      <c r="AD16" s="52"/>
      <c r="AE16" s="19"/>
      <c r="AF16" s="19"/>
      <c r="AG16" s="19"/>
      <c r="AH16" s="52"/>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v>14</v>
      </c>
      <c r="BL16" s="19"/>
      <c r="BM16" s="19"/>
      <c r="BN16" s="19"/>
      <c r="BO16" s="19"/>
      <c r="BP16" s="19"/>
      <c r="BQ16" s="19"/>
      <c r="BR16" s="43"/>
      <c r="BS16" s="43"/>
      <c r="BT16" s="19"/>
      <c r="BU16" s="19">
        <v>3</v>
      </c>
      <c r="BV16" s="19"/>
      <c r="BW16" s="19"/>
      <c r="BX16" s="19"/>
      <c r="BY16" s="19"/>
      <c r="BZ16" s="19"/>
      <c r="CA16" s="19"/>
      <c r="CB16" s="19"/>
      <c r="CC16" s="19"/>
      <c r="CD16" s="52"/>
      <c r="CE16" s="87">
        <v>1</v>
      </c>
      <c r="CF16" s="19" t="s">
        <v>88</v>
      </c>
      <c r="CG16" s="52"/>
      <c r="CH16" s="52"/>
      <c r="CI16" s="52"/>
      <c r="CJ16" s="223"/>
    </row>
    <row r="17" spans="1:88" s="10" customFormat="1" ht="36">
      <c r="A17" s="34" t="s">
        <v>282</v>
      </c>
      <c r="B17" s="35" t="s">
        <v>6</v>
      </c>
      <c r="C17" s="34" t="s">
        <v>200</v>
      </c>
      <c r="D17" s="35" t="s">
        <v>6</v>
      </c>
      <c r="E17" s="37" t="s">
        <v>170</v>
      </c>
      <c r="F17" s="37" t="s">
        <v>586</v>
      </c>
      <c r="G17" s="36" t="s">
        <v>5070</v>
      </c>
      <c r="H17" s="36" t="s">
        <v>5085</v>
      </c>
      <c r="I17" s="18"/>
      <c r="J17" s="19"/>
      <c r="K17" s="19"/>
      <c r="L17" s="19"/>
      <c r="M17" s="19"/>
      <c r="N17" s="19"/>
      <c r="O17" s="19"/>
      <c r="P17" s="19"/>
      <c r="Q17" s="19"/>
      <c r="R17" s="19">
        <v>2</v>
      </c>
      <c r="S17" s="52"/>
      <c r="T17" s="52"/>
      <c r="U17" s="19">
        <v>17</v>
      </c>
      <c r="V17" s="19"/>
      <c r="W17" s="19"/>
      <c r="X17" s="19"/>
      <c r="Y17" s="19"/>
      <c r="Z17" s="19"/>
      <c r="AA17" s="19"/>
      <c r="AB17" s="19"/>
      <c r="AC17" s="19"/>
      <c r="AD17" s="52"/>
      <c r="AE17" s="19"/>
      <c r="AF17" s="19"/>
      <c r="AG17" s="19"/>
      <c r="AH17" s="52"/>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43"/>
      <c r="BS17" s="43"/>
      <c r="BT17" s="19"/>
      <c r="BU17" s="19"/>
      <c r="BV17" s="19"/>
      <c r="BW17" s="19">
        <v>15</v>
      </c>
      <c r="BX17" s="19"/>
      <c r="BY17" s="19">
        <v>5</v>
      </c>
      <c r="BZ17" s="19"/>
      <c r="CA17" s="19"/>
      <c r="CB17" s="19"/>
      <c r="CC17" s="19"/>
      <c r="CD17" s="52"/>
      <c r="CE17" s="87">
        <v>1</v>
      </c>
      <c r="CF17" s="19" t="s">
        <v>88</v>
      </c>
      <c r="CG17" s="52"/>
      <c r="CH17" s="52"/>
      <c r="CI17" s="52"/>
      <c r="CJ17" s="223"/>
    </row>
    <row r="18" spans="1:88" s="10" customFormat="1" ht="96">
      <c r="A18" s="34" t="s">
        <v>283</v>
      </c>
      <c r="B18" s="35" t="s">
        <v>0</v>
      </c>
      <c r="C18" s="34" t="s">
        <v>201</v>
      </c>
      <c r="D18" s="35" t="s">
        <v>0</v>
      </c>
      <c r="E18" s="37" t="s">
        <v>171</v>
      </c>
      <c r="F18" s="37" t="s">
        <v>587</v>
      </c>
      <c r="G18" s="36" t="s">
        <v>5071</v>
      </c>
      <c r="H18" s="36" t="s">
        <v>5089</v>
      </c>
      <c r="I18" s="18"/>
      <c r="J18" s="19"/>
      <c r="K18" s="19"/>
      <c r="L18" s="19"/>
      <c r="M18" s="19"/>
      <c r="N18" s="19"/>
      <c r="O18" s="19">
        <v>11</v>
      </c>
      <c r="P18" s="19">
        <v>3</v>
      </c>
      <c r="Q18" s="19"/>
      <c r="R18" s="19"/>
      <c r="S18" s="52"/>
      <c r="T18" s="52"/>
      <c r="U18" s="19"/>
      <c r="V18" s="19"/>
      <c r="W18" s="19"/>
      <c r="X18" s="19"/>
      <c r="Y18" s="19"/>
      <c r="Z18" s="19"/>
      <c r="AA18" s="19"/>
      <c r="AB18" s="19"/>
      <c r="AC18" s="19"/>
      <c r="AD18" s="52"/>
      <c r="AE18" s="19"/>
      <c r="AF18" s="19"/>
      <c r="AG18" s="19"/>
      <c r="AH18" s="52"/>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v>6</v>
      </c>
      <c r="BL18" s="19"/>
      <c r="BM18" s="19"/>
      <c r="BN18" s="19"/>
      <c r="BO18" s="19"/>
      <c r="BP18" s="19"/>
      <c r="BQ18" s="19"/>
      <c r="BR18" s="43"/>
      <c r="BS18" s="43"/>
      <c r="BT18" s="19"/>
      <c r="BU18" s="19"/>
      <c r="BV18" s="19"/>
      <c r="BW18" s="19"/>
      <c r="BX18" s="19"/>
      <c r="BY18" s="19"/>
      <c r="BZ18" s="19"/>
      <c r="CA18" s="19"/>
      <c r="CB18" s="19"/>
      <c r="CC18" s="19"/>
      <c r="CD18" s="52"/>
      <c r="CE18" s="87">
        <v>1</v>
      </c>
      <c r="CF18" s="19" t="s">
        <v>88</v>
      </c>
      <c r="CG18" s="52"/>
      <c r="CH18" s="52"/>
      <c r="CI18" s="52"/>
      <c r="CJ18" s="223"/>
    </row>
    <row r="19" spans="1:88" s="10" customFormat="1" ht="84">
      <c r="A19" s="38">
        <v>237</v>
      </c>
      <c r="B19" s="39" t="s">
        <v>1</v>
      </c>
      <c r="C19" s="38">
        <v>247</v>
      </c>
      <c r="D19" s="39" t="s">
        <v>1</v>
      </c>
      <c r="E19" s="40" t="s">
        <v>171</v>
      </c>
      <c r="F19" s="40" t="s">
        <v>588</v>
      </c>
      <c r="G19" s="36" t="s">
        <v>5067</v>
      </c>
      <c r="H19" s="36" t="s">
        <v>5089</v>
      </c>
      <c r="I19" s="18"/>
      <c r="J19" s="19"/>
      <c r="K19" s="19"/>
      <c r="L19" s="19"/>
      <c r="M19" s="19"/>
      <c r="N19" s="19"/>
      <c r="O19" s="19"/>
      <c r="P19" s="19"/>
      <c r="Q19" s="19"/>
      <c r="R19" s="19"/>
      <c r="S19" s="52"/>
      <c r="T19" s="52"/>
      <c r="U19" s="19"/>
      <c r="V19" s="19"/>
      <c r="W19" s="19"/>
      <c r="X19" s="19">
        <v>11</v>
      </c>
      <c r="Y19" s="19"/>
      <c r="Z19" s="19">
        <v>3</v>
      </c>
      <c r="AA19" s="19"/>
      <c r="AB19" s="19"/>
      <c r="AC19" s="19"/>
      <c r="AD19" s="52"/>
      <c r="AE19" s="19"/>
      <c r="AF19" s="19"/>
      <c r="AG19" s="19"/>
      <c r="AH19" s="52"/>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v>5</v>
      </c>
      <c r="BL19" s="19"/>
      <c r="BM19" s="19"/>
      <c r="BN19" s="19"/>
      <c r="BO19" s="19"/>
      <c r="BP19" s="19"/>
      <c r="BQ19" s="19"/>
      <c r="BR19" s="43"/>
      <c r="BS19" s="43"/>
      <c r="BT19" s="19"/>
      <c r="BU19" s="19"/>
      <c r="BV19" s="19"/>
      <c r="BW19" s="19"/>
      <c r="BX19" s="19"/>
      <c r="BY19" s="19"/>
      <c r="BZ19" s="19"/>
      <c r="CA19" s="19"/>
      <c r="CB19" s="19"/>
      <c r="CC19" s="19"/>
      <c r="CD19" s="52"/>
      <c r="CE19" s="87">
        <v>1</v>
      </c>
      <c r="CF19" s="19" t="s">
        <v>88</v>
      </c>
      <c r="CG19" s="52"/>
      <c r="CH19" s="52"/>
      <c r="CI19" s="52"/>
      <c r="CJ19" s="223"/>
    </row>
    <row r="20" spans="1:88" s="10" customFormat="1" ht="84">
      <c r="A20" s="38">
        <v>238</v>
      </c>
      <c r="B20" s="39" t="s">
        <v>6</v>
      </c>
      <c r="C20" s="38">
        <v>248</v>
      </c>
      <c r="D20" s="39" t="s">
        <v>6</v>
      </c>
      <c r="E20" s="40" t="s">
        <v>172</v>
      </c>
      <c r="F20" s="40" t="s">
        <v>589</v>
      </c>
      <c r="G20" s="36" t="s">
        <v>5067</v>
      </c>
      <c r="H20" s="36" t="s">
        <v>5085</v>
      </c>
      <c r="I20" s="18"/>
      <c r="J20" s="19"/>
      <c r="K20" s="19"/>
      <c r="L20" s="19"/>
      <c r="M20" s="19"/>
      <c r="N20" s="19"/>
      <c r="O20" s="19"/>
      <c r="P20" s="19"/>
      <c r="Q20" s="19"/>
      <c r="R20" s="19"/>
      <c r="S20" s="52"/>
      <c r="T20" s="52"/>
      <c r="U20" s="19"/>
      <c r="V20" s="19"/>
      <c r="W20" s="19"/>
      <c r="X20" s="19"/>
      <c r="Y20" s="19"/>
      <c r="Z20" s="19">
        <v>2</v>
      </c>
      <c r="AA20" s="19"/>
      <c r="AB20" s="19"/>
      <c r="AC20" s="19"/>
      <c r="AD20" s="52"/>
      <c r="AE20" s="19"/>
      <c r="AF20" s="19"/>
      <c r="AG20" s="19"/>
      <c r="AH20" s="52"/>
      <c r="AI20" s="19"/>
      <c r="AJ20" s="19"/>
      <c r="AK20" s="19">
        <v>11</v>
      </c>
      <c r="AL20" s="19"/>
      <c r="AM20" s="19">
        <v>4</v>
      </c>
      <c r="AN20" s="19"/>
      <c r="AO20" s="19"/>
      <c r="AP20" s="19"/>
      <c r="AQ20" s="19"/>
      <c r="AR20" s="19"/>
      <c r="AS20" s="19">
        <v>9</v>
      </c>
      <c r="AT20" s="19"/>
      <c r="AU20" s="19"/>
      <c r="AV20" s="19"/>
      <c r="AW20" s="19"/>
      <c r="AX20" s="19"/>
      <c r="AY20" s="19"/>
      <c r="AZ20" s="19"/>
      <c r="BA20" s="19"/>
      <c r="BB20" s="19"/>
      <c r="BC20" s="19"/>
      <c r="BD20" s="19"/>
      <c r="BE20" s="19"/>
      <c r="BF20" s="19"/>
      <c r="BG20" s="19"/>
      <c r="BH20" s="19"/>
      <c r="BI20" s="19"/>
      <c r="BJ20" s="19"/>
      <c r="BK20" s="19">
        <v>7</v>
      </c>
      <c r="BL20" s="19"/>
      <c r="BM20" s="19"/>
      <c r="BN20" s="19"/>
      <c r="BO20" s="19"/>
      <c r="BP20" s="19"/>
      <c r="BQ20" s="19"/>
      <c r="BR20" s="43"/>
      <c r="BS20" s="43"/>
      <c r="BT20" s="19"/>
      <c r="BU20" s="19"/>
      <c r="BV20" s="19"/>
      <c r="BW20" s="19"/>
      <c r="BX20" s="19"/>
      <c r="BY20" s="19"/>
      <c r="BZ20" s="19"/>
      <c r="CA20" s="19"/>
      <c r="CB20" s="19"/>
      <c r="CC20" s="19"/>
      <c r="CD20" s="52"/>
      <c r="CE20" s="87">
        <v>1</v>
      </c>
      <c r="CF20" s="19" t="s">
        <v>88</v>
      </c>
      <c r="CG20" s="52"/>
      <c r="CH20" s="52"/>
      <c r="CI20" s="52"/>
      <c r="CJ20" s="223"/>
    </row>
    <row r="21" spans="1:88" s="7" customFormat="1" ht="84">
      <c r="A21" s="38">
        <v>239</v>
      </c>
      <c r="B21" s="39" t="s">
        <v>6</v>
      </c>
      <c r="C21" s="38">
        <v>249</v>
      </c>
      <c r="D21" s="39" t="s">
        <v>6</v>
      </c>
      <c r="E21" s="40" t="s">
        <v>173</v>
      </c>
      <c r="F21" s="40" t="s">
        <v>590</v>
      </c>
      <c r="G21" s="36" t="s">
        <v>5067</v>
      </c>
      <c r="H21" s="36" t="s">
        <v>5085</v>
      </c>
      <c r="I21" s="18"/>
      <c r="J21" s="19"/>
      <c r="K21" s="19"/>
      <c r="L21" s="19"/>
      <c r="M21" s="19"/>
      <c r="N21" s="19"/>
      <c r="O21" s="19"/>
      <c r="P21" s="19"/>
      <c r="Q21" s="19"/>
      <c r="R21" s="19"/>
      <c r="S21" s="52"/>
      <c r="T21" s="52"/>
      <c r="U21" s="19"/>
      <c r="V21" s="19"/>
      <c r="W21" s="19"/>
      <c r="X21" s="19"/>
      <c r="Y21" s="19"/>
      <c r="Z21" s="19"/>
      <c r="AA21" s="19"/>
      <c r="AB21" s="19"/>
      <c r="AC21" s="19"/>
      <c r="AD21" s="52"/>
      <c r="AE21" s="19"/>
      <c r="AF21" s="19"/>
      <c r="AG21" s="19"/>
      <c r="AH21" s="52"/>
      <c r="AI21" s="19"/>
      <c r="AJ21" s="19"/>
      <c r="AK21" s="19">
        <v>14</v>
      </c>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v>7</v>
      </c>
      <c r="BM21" s="19"/>
      <c r="BN21" s="19"/>
      <c r="BO21" s="19"/>
      <c r="BP21" s="19"/>
      <c r="BQ21" s="19"/>
      <c r="BR21" s="43">
        <v>5</v>
      </c>
      <c r="BS21" s="43"/>
      <c r="BT21" s="19"/>
      <c r="BU21" s="19"/>
      <c r="BV21" s="19"/>
      <c r="BW21" s="19">
        <v>15</v>
      </c>
      <c r="BX21" s="19"/>
      <c r="BY21" s="19"/>
      <c r="BZ21" s="19"/>
      <c r="CA21" s="19"/>
      <c r="CB21" s="19"/>
      <c r="CC21" s="19"/>
      <c r="CD21" s="52"/>
      <c r="CE21" s="87">
        <v>1</v>
      </c>
      <c r="CF21" s="19" t="s">
        <v>88</v>
      </c>
      <c r="CG21" s="52"/>
      <c r="CH21" s="52"/>
      <c r="CI21" s="52"/>
      <c r="CJ21" s="223"/>
    </row>
    <row r="22" spans="1:88" s="10" customFormat="1" ht="84">
      <c r="A22" s="38">
        <v>240</v>
      </c>
      <c r="B22" s="39" t="s">
        <v>0</v>
      </c>
      <c r="C22" s="38">
        <v>250</v>
      </c>
      <c r="D22" s="39" t="s">
        <v>0</v>
      </c>
      <c r="E22" s="40" t="s">
        <v>174</v>
      </c>
      <c r="F22" s="40" t="s">
        <v>591</v>
      </c>
      <c r="G22" s="36" t="s">
        <v>5067</v>
      </c>
      <c r="H22" s="36" t="s">
        <v>5085</v>
      </c>
      <c r="I22" s="18"/>
      <c r="J22" s="19"/>
      <c r="K22" s="19"/>
      <c r="L22" s="19"/>
      <c r="M22" s="19"/>
      <c r="N22" s="19"/>
      <c r="O22" s="19"/>
      <c r="P22" s="19"/>
      <c r="Q22" s="19"/>
      <c r="R22" s="19"/>
      <c r="S22" s="52"/>
      <c r="T22" s="52"/>
      <c r="U22" s="19"/>
      <c r="V22" s="19"/>
      <c r="W22" s="19"/>
      <c r="X22" s="19">
        <v>7</v>
      </c>
      <c r="Y22" s="19"/>
      <c r="Z22" s="19"/>
      <c r="AA22" s="19"/>
      <c r="AB22" s="19">
        <v>20</v>
      </c>
      <c r="AC22" s="19"/>
      <c r="AD22" s="52"/>
      <c r="AE22" s="19"/>
      <c r="AF22" s="19"/>
      <c r="AG22" s="19"/>
      <c r="AH22" s="52"/>
      <c r="AI22" s="19"/>
      <c r="AJ22" s="19"/>
      <c r="AK22" s="19"/>
      <c r="AL22" s="19"/>
      <c r="AM22" s="19">
        <v>2</v>
      </c>
      <c r="AN22" s="19"/>
      <c r="AO22" s="19"/>
      <c r="AP22" s="19"/>
      <c r="AQ22" s="19"/>
      <c r="AR22" s="19"/>
      <c r="AS22" s="19">
        <v>2</v>
      </c>
      <c r="AT22" s="19"/>
      <c r="AU22" s="19">
        <v>19</v>
      </c>
      <c r="AV22" s="19"/>
      <c r="AW22" s="19"/>
      <c r="AX22" s="19"/>
      <c r="AY22" s="19"/>
      <c r="AZ22" s="19"/>
      <c r="BA22" s="19"/>
      <c r="BB22" s="19"/>
      <c r="BC22" s="19"/>
      <c r="BD22" s="19"/>
      <c r="BE22" s="19"/>
      <c r="BF22" s="19"/>
      <c r="BG22" s="19"/>
      <c r="BH22" s="19"/>
      <c r="BI22" s="19"/>
      <c r="BJ22" s="19"/>
      <c r="BK22" s="19">
        <v>5</v>
      </c>
      <c r="BL22" s="19"/>
      <c r="BM22" s="19"/>
      <c r="BN22" s="19"/>
      <c r="BO22" s="19"/>
      <c r="BP22" s="19"/>
      <c r="BQ22" s="19"/>
      <c r="BR22" s="43"/>
      <c r="BS22" s="43"/>
      <c r="BT22" s="19"/>
      <c r="BU22" s="19"/>
      <c r="BV22" s="19"/>
      <c r="BW22" s="19"/>
      <c r="BX22" s="19"/>
      <c r="BY22" s="19"/>
      <c r="BZ22" s="19"/>
      <c r="CA22" s="19"/>
      <c r="CB22" s="19"/>
      <c r="CC22" s="19"/>
      <c r="CD22" s="52"/>
      <c r="CE22" s="87">
        <v>1</v>
      </c>
      <c r="CF22" s="19" t="s">
        <v>88</v>
      </c>
      <c r="CG22" s="52"/>
      <c r="CH22" s="52"/>
      <c r="CI22" s="52"/>
      <c r="CJ22" s="223"/>
    </row>
    <row r="23" spans="1:88" s="10" customFormat="1" ht="84">
      <c r="A23" s="38">
        <v>240</v>
      </c>
      <c r="B23" s="39" t="s">
        <v>1</v>
      </c>
      <c r="C23" s="38">
        <v>250</v>
      </c>
      <c r="D23" s="39" t="s">
        <v>1</v>
      </c>
      <c r="E23" s="40" t="s">
        <v>174</v>
      </c>
      <c r="F23" s="40" t="s">
        <v>592</v>
      </c>
      <c r="G23" s="36" t="s">
        <v>5067</v>
      </c>
      <c r="H23" s="36" t="s">
        <v>5085</v>
      </c>
      <c r="I23" s="18"/>
      <c r="J23" s="19"/>
      <c r="K23" s="19"/>
      <c r="L23" s="19"/>
      <c r="M23" s="19"/>
      <c r="N23" s="19"/>
      <c r="O23" s="19"/>
      <c r="P23" s="19"/>
      <c r="Q23" s="19"/>
      <c r="R23" s="19"/>
      <c r="S23" s="52"/>
      <c r="T23" s="52"/>
      <c r="U23" s="19"/>
      <c r="V23" s="19"/>
      <c r="W23" s="19"/>
      <c r="X23" s="19"/>
      <c r="Y23" s="19"/>
      <c r="Z23" s="19"/>
      <c r="AA23" s="19"/>
      <c r="AB23" s="19">
        <v>20</v>
      </c>
      <c r="AC23" s="19"/>
      <c r="AD23" s="52"/>
      <c r="AE23" s="19"/>
      <c r="AF23" s="19"/>
      <c r="AG23" s="19"/>
      <c r="AH23" s="52"/>
      <c r="AI23" s="19"/>
      <c r="AJ23" s="19"/>
      <c r="AK23" s="19" t="s">
        <v>13</v>
      </c>
      <c r="AL23" s="19"/>
      <c r="AM23" s="19">
        <v>2</v>
      </c>
      <c r="AN23" s="19"/>
      <c r="AO23" s="19"/>
      <c r="AP23" s="19"/>
      <c r="AQ23" s="19"/>
      <c r="AR23" s="19"/>
      <c r="AS23" s="19">
        <v>2</v>
      </c>
      <c r="AT23" s="19"/>
      <c r="AU23" s="19">
        <v>19</v>
      </c>
      <c r="AV23" s="19"/>
      <c r="AW23" s="19"/>
      <c r="AX23" s="19"/>
      <c r="AY23" s="19"/>
      <c r="AZ23" s="19"/>
      <c r="BA23" s="19"/>
      <c r="BB23" s="19"/>
      <c r="BC23" s="19"/>
      <c r="BD23" s="19"/>
      <c r="BE23" s="19"/>
      <c r="BF23" s="19"/>
      <c r="BG23" s="19"/>
      <c r="BH23" s="19"/>
      <c r="BI23" s="19"/>
      <c r="BJ23" s="19"/>
      <c r="BK23" s="19">
        <v>5</v>
      </c>
      <c r="BL23" s="19"/>
      <c r="BM23" s="19"/>
      <c r="BN23" s="19"/>
      <c r="BO23" s="19"/>
      <c r="BP23" s="19"/>
      <c r="BQ23" s="19"/>
      <c r="BR23" s="43"/>
      <c r="BS23" s="43"/>
      <c r="BT23" s="19"/>
      <c r="BU23" s="19"/>
      <c r="BV23" s="19"/>
      <c r="BW23" s="19"/>
      <c r="BX23" s="19"/>
      <c r="BY23" s="19"/>
      <c r="BZ23" s="19"/>
      <c r="CA23" s="19"/>
      <c r="CB23" s="19"/>
      <c r="CC23" s="19"/>
      <c r="CD23" s="52"/>
      <c r="CE23" s="87">
        <v>1</v>
      </c>
      <c r="CF23" s="19" t="s">
        <v>88</v>
      </c>
      <c r="CG23" s="52"/>
      <c r="CH23" s="52"/>
      <c r="CI23" s="52"/>
      <c r="CJ23" s="223"/>
    </row>
    <row r="24" spans="1:88" s="10" customFormat="1" ht="84">
      <c r="A24" s="38">
        <v>241</v>
      </c>
      <c r="B24" s="39" t="s">
        <v>6</v>
      </c>
      <c r="C24" s="38">
        <v>251</v>
      </c>
      <c r="D24" s="39" t="s">
        <v>6</v>
      </c>
      <c r="E24" s="40" t="s">
        <v>175</v>
      </c>
      <c r="F24" s="40" t="s">
        <v>593</v>
      </c>
      <c r="G24" s="36" t="s">
        <v>5067</v>
      </c>
      <c r="H24" s="36" t="s">
        <v>5085</v>
      </c>
      <c r="I24" s="18"/>
      <c r="J24" s="19"/>
      <c r="K24" s="19"/>
      <c r="L24" s="19"/>
      <c r="M24" s="19"/>
      <c r="N24" s="19"/>
      <c r="O24" s="19"/>
      <c r="P24" s="19"/>
      <c r="Q24" s="19"/>
      <c r="R24" s="19"/>
      <c r="S24" s="52"/>
      <c r="T24" s="52"/>
      <c r="U24" s="19"/>
      <c r="V24" s="19"/>
      <c r="W24" s="19"/>
      <c r="X24" s="19"/>
      <c r="Y24" s="19"/>
      <c r="Z24" s="19"/>
      <c r="AA24" s="19">
        <v>3</v>
      </c>
      <c r="AB24" s="19"/>
      <c r="AC24" s="19"/>
      <c r="AD24" s="52"/>
      <c r="AE24" s="19"/>
      <c r="AF24" s="19"/>
      <c r="AG24" s="19"/>
      <c r="AH24" s="52"/>
      <c r="AI24" s="19"/>
      <c r="AJ24" s="19"/>
      <c r="AK24" s="19">
        <v>11</v>
      </c>
      <c r="AL24" s="19"/>
      <c r="AM24" s="19"/>
      <c r="AN24" s="19"/>
      <c r="AO24" s="19">
        <v>12</v>
      </c>
      <c r="AP24" s="19"/>
      <c r="AQ24" s="19"/>
      <c r="AR24" s="19"/>
      <c r="AS24" s="19"/>
      <c r="AT24" s="19"/>
      <c r="AU24" s="19"/>
      <c r="AV24" s="19"/>
      <c r="AW24" s="19"/>
      <c r="AX24" s="19"/>
      <c r="AY24" s="19"/>
      <c r="AZ24" s="19"/>
      <c r="BA24" s="19"/>
      <c r="BB24" s="19"/>
      <c r="BC24" s="19"/>
      <c r="BD24" s="19"/>
      <c r="BE24" s="19"/>
      <c r="BF24" s="19"/>
      <c r="BG24" s="19"/>
      <c r="BH24" s="19"/>
      <c r="BI24" s="19"/>
      <c r="BJ24" s="19"/>
      <c r="BK24" s="19"/>
      <c r="BL24" s="19"/>
      <c r="BM24" s="19">
        <v>21</v>
      </c>
      <c r="BN24" s="19"/>
      <c r="BO24" s="19"/>
      <c r="BP24" s="19"/>
      <c r="BQ24" s="19"/>
      <c r="BR24" s="43"/>
      <c r="BS24" s="43"/>
      <c r="BT24" s="19"/>
      <c r="BU24" s="19"/>
      <c r="BV24" s="19"/>
      <c r="BW24" s="19"/>
      <c r="BX24" s="19"/>
      <c r="BY24" s="19"/>
      <c r="BZ24" s="19"/>
      <c r="CA24" s="19"/>
      <c r="CB24" s="19"/>
      <c r="CC24" s="19"/>
      <c r="CD24" s="52"/>
      <c r="CE24" s="87">
        <v>1</v>
      </c>
      <c r="CF24" s="19" t="s">
        <v>88</v>
      </c>
      <c r="CG24" s="52"/>
      <c r="CH24" s="52"/>
      <c r="CI24" s="52"/>
      <c r="CJ24" s="223"/>
    </row>
    <row r="25" spans="1:88" s="10" customFormat="1" ht="84">
      <c r="A25" s="38">
        <v>242</v>
      </c>
      <c r="B25" s="39" t="s">
        <v>6</v>
      </c>
      <c r="C25" s="38">
        <v>252</v>
      </c>
      <c r="D25" s="39" t="s">
        <v>6</v>
      </c>
      <c r="E25" s="40" t="s">
        <v>176</v>
      </c>
      <c r="F25" s="40" t="s">
        <v>594</v>
      </c>
      <c r="G25" s="36" t="s">
        <v>5067</v>
      </c>
      <c r="H25" s="36" t="s">
        <v>5085</v>
      </c>
      <c r="I25" s="18"/>
      <c r="J25" s="19"/>
      <c r="K25" s="19"/>
      <c r="L25" s="19"/>
      <c r="M25" s="19"/>
      <c r="N25" s="19"/>
      <c r="O25" s="19"/>
      <c r="P25" s="19"/>
      <c r="Q25" s="19"/>
      <c r="R25" s="19"/>
      <c r="S25" s="52"/>
      <c r="T25" s="52"/>
      <c r="U25" s="19"/>
      <c r="V25" s="19"/>
      <c r="W25" s="19"/>
      <c r="X25" s="19"/>
      <c r="Y25" s="19"/>
      <c r="Z25" s="19"/>
      <c r="AA25" s="19"/>
      <c r="AB25" s="19"/>
      <c r="AC25" s="19"/>
      <c r="AD25" s="52"/>
      <c r="AE25" s="19"/>
      <c r="AF25" s="19"/>
      <c r="AG25" s="19"/>
      <c r="AH25" s="52"/>
      <c r="AI25" s="19"/>
      <c r="AJ25" s="19"/>
      <c r="AK25" s="19">
        <v>9</v>
      </c>
      <c r="AL25" s="19"/>
      <c r="AM25" s="19"/>
      <c r="AN25" s="19"/>
      <c r="AO25" s="19"/>
      <c r="AP25" s="19">
        <v>13</v>
      </c>
      <c r="AQ25" s="19"/>
      <c r="AR25" s="19"/>
      <c r="AS25" s="19"/>
      <c r="AT25" s="19"/>
      <c r="AU25" s="19"/>
      <c r="AV25" s="19"/>
      <c r="AW25" s="19"/>
      <c r="AX25" s="19">
        <v>6</v>
      </c>
      <c r="AY25" s="19"/>
      <c r="AZ25" s="19"/>
      <c r="BA25" s="19"/>
      <c r="BB25" s="19"/>
      <c r="BC25" s="19"/>
      <c r="BD25" s="19"/>
      <c r="BE25" s="19"/>
      <c r="BF25" s="19"/>
      <c r="BG25" s="19"/>
      <c r="BH25" s="19"/>
      <c r="BI25" s="19"/>
      <c r="BJ25" s="19"/>
      <c r="BK25" s="19">
        <v>7</v>
      </c>
      <c r="BL25" s="19"/>
      <c r="BM25" s="19"/>
      <c r="BN25" s="19"/>
      <c r="BO25" s="19"/>
      <c r="BP25" s="19"/>
      <c r="BQ25" s="19"/>
      <c r="BR25" s="43"/>
      <c r="BS25" s="43"/>
      <c r="BT25" s="19"/>
      <c r="BU25" s="19"/>
      <c r="BV25" s="19"/>
      <c r="BW25" s="19"/>
      <c r="BX25" s="19"/>
      <c r="BY25" s="19"/>
      <c r="BZ25" s="19"/>
      <c r="CA25" s="19"/>
      <c r="CB25" s="19"/>
      <c r="CC25" s="19">
        <v>21</v>
      </c>
      <c r="CD25" s="52"/>
      <c r="CE25" s="87">
        <v>1</v>
      </c>
      <c r="CF25" s="19" t="s">
        <v>88</v>
      </c>
      <c r="CG25" s="52"/>
      <c r="CH25" s="52"/>
      <c r="CI25" s="52"/>
      <c r="CJ25" s="223"/>
    </row>
    <row r="26" spans="1:88" s="10" customFormat="1" ht="84">
      <c r="A26" s="38">
        <v>243</v>
      </c>
      <c r="B26" s="39" t="s">
        <v>6</v>
      </c>
      <c r="C26" s="38">
        <v>253</v>
      </c>
      <c r="D26" s="39" t="s">
        <v>6</v>
      </c>
      <c r="E26" s="40" t="s">
        <v>202</v>
      </c>
      <c r="F26" s="40" t="s">
        <v>595</v>
      </c>
      <c r="G26" s="36" t="s">
        <v>5067</v>
      </c>
      <c r="H26" s="36" t="s">
        <v>5085</v>
      </c>
      <c r="I26" s="18"/>
      <c r="J26" s="19"/>
      <c r="K26" s="19"/>
      <c r="L26" s="19"/>
      <c r="M26" s="19"/>
      <c r="N26" s="19"/>
      <c r="O26" s="19"/>
      <c r="P26" s="19"/>
      <c r="Q26" s="19"/>
      <c r="R26" s="19"/>
      <c r="S26" s="52"/>
      <c r="T26" s="52"/>
      <c r="U26" s="19"/>
      <c r="V26" s="19"/>
      <c r="W26" s="19"/>
      <c r="X26" s="19"/>
      <c r="Y26" s="19"/>
      <c r="Z26" s="19"/>
      <c r="AA26" s="19"/>
      <c r="AB26" s="19"/>
      <c r="AC26" s="19"/>
      <c r="AD26" s="52"/>
      <c r="AE26" s="19"/>
      <c r="AF26" s="19"/>
      <c r="AG26" s="19"/>
      <c r="AH26" s="52"/>
      <c r="AI26" s="19"/>
      <c r="AJ26" s="19"/>
      <c r="AK26" s="19"/>
      <c r="AL26" s="19"/>
      <c r="AM26" s="19"/>
      <c r="AN26" s="19">
        <v>79</v>
      </c>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v>11</v>
      </c>
      <c r="BO26" s="19"/>
      <c r="BP26" s="19"/>
      <c r="BQ26" s="19"/>
      <c r="BR26" s="43"/>
      <c r="BS26" s="43"/>
      <c r="BT26" s="19"/>
      <c r="BU26" s="19"/>
      <c r="BV26" s="19"/>
      <c r="BW26" s="19"/>
      <c r="BX26" s="19"/>
      <c r="BY26" s="19"/>
      <c r="BZ26" s="19"/>
      <c r="CA26" s="19"/>
      <c r="CB26" s="19"/>
      <c r="CC26" s="19">
        <v>9</v>
      </c>
      <c r="CD26" s="52"/>
      <c r="CE26" s="87">
        <v>1</v>
      </c>
      <c r="CF26" s="19" t="s">
        <v>88</v>
      </c>
      <c r="CG26" s="52"/>
      <c r="CH26" s="52"/>
      <c r="CI26" s="52"/>
      <c r="CJ26" s="223"/>
    </row>
    <row r="27" spans="1:88" s="10" customFormat="1" ht="96">
      <c r="A27" s="38">
        <v>244</v>
      </c>
      <c r="B27" s="39" t="s">
        <v>6</v>
      </c>
      <c r="C27" s="38">
        <v>254</v>
      </c>
      <c r="D27" s="39" t="s">
        <v>6</v>
      </c>
      <c r="E27" s="40" t="s">
        <v>203</v>
      </c>
      <c r="F27" s="40" t="s">
        <v>596</v>
      </c>
      <c r="G27" s="36" t="s">
        <v>5072</v>
      </c>
      <c r="H27" s="36" t="s">
        <v>5085</v>
      </c>
      <c r="I27" s="18"/>
      <c r="J27" s="19"/>
      <c r="K27" s="19"/>
      <c r="L27" s="19"/>
      <c r="M27" s="19"/>
      <c r="N27" s="19"/>
      <c r="O27" s="19"/>
      <c r="P27" s="19"/>
      <c r="Q27" s="19"/>
      <c r="R27" s="19"/>
      <c r="S27" s="52"/>
      <c r="T27" s="52"/>
      <c r="U27" s="19"/>
      <c r="V27" s="19"/>
      <c r="W27" s="19"/>
      <c r="X27" s="19"/>
      <c r="Y27" s="19"/>
      <c r="Z27" s="19"/>
      <c r="AA27" s="19"/>
      <c r="AB27" s="19"/>
      <c r="AC27" s="19"/>
      <c r="AD27" s="52"/>
      <c r="AE27" s="19"/>
      <c r="AF27" s="19"/>
      <c r="AG27" s="19"/>
      <c r="AH27" s="52"/>
      <c r="AI27" s="19"/>
      <c r="AJ27" s="19"/>
      <c r="AK27" s="19"/>
      <c r="AL27" s="19"/>
      <c r="AM27" s="19"/>
      <c r="AN27" s="19"/>
      <c r="AO27" s="19"/>
      <c r="AP27" s="19"/>
      <c r="AQ27" s="19"/>
      <c r="AR27" s="19"/>
      <c r="AS27" s="19"/>
      <c r="AT27" s="19">
        <v>5</v>
      </c>
      <c r="AU27" s="19"/>
      <c r="AV27" s="19"/>
      <c r="AW27" s="19"/>
      <c r="AX27" s="19"/>
      <c r="AY27" s="19"/>
      <c r="AZ27" s="19"/>
      <c r="BA27" s="19"/>
      <c r="BB27" s="19"/>
      <c r="BC27" s="19"/>
      <c r="BD27" s="19"/>
      <c r="BE27" s="19"/>
      <c r="BF27" s="19"/>
      <c r="BG27" s="19"/>
      <c r="BH27" s="19"/>
      <c r="BI27" s="19"/>
      <c r="BJ27" s="19"/>
      <c r="BK27" s="19"/>
      <c r="BL27" s="19"/>
      <c r="BM27" s="19">
        <v>21</v>
      </c>
      <c r="BN27" s="19"/>
      <c r="BO27" s="19"/>
      <c r="BP27" s="19"/>
      <c r="BQ27" s="19"/>
      <c r="BR27" s="43"/>
      <c r="BS27" s="43"/>
      <c r="BT27" s="19"/>
      <c r="BU27" s="19"/>
      <c r="BV27" s="19"/>
      <c r="BW27" s="19">
        <v>15</v>
      </c>
      <c r="BX27" s="19"/>
      <c r="BY27" s="19"/>
      <c r="BZ27" s="19"/>
      <c r="CA27" s="19"/>
      <c r="CB27" s="19"/>
      <c r="CC27" s="19"/>
      <c r="CD27" s="52"/>
      <c r="CE27" s="87">
        <v>1</v>
      </c>
      <c r="CF27" s="19" t="s">
        <v>88</v>
      </c>
      <c r="CG27" s="52"/>
      <c r="CH27" s="52"/>
      <c r="CI27" s="52"/>
      <c r="CJ27" s="223"/>
    </row>
    <row r="28" spans="1:88" s="10" customFormat="1" ht="96">
      <c r="A28" s="38">
        <v>245</v>
      </c>
      <c r="B28" s="39" t="s">
        <v>6</v>
      </c>
      <c r="C28" s="38">
        <v>255</v>
      </c>
      <c r="D28" s="39" t="s">
        <v>6</v>
      </c>
      <c r="E28" s="40" t="s">
        <v>177</v>
      </c>
      <c r="F28" s="40" t="s">
        <v>597</v>
      </c>
      <c r="G28" s="36" t="s">
        <v>5073</v>
      </c>
      <c r="H28" s="36" t="s">
        <v>5085</v>
      </c>
      <c r="I28" s="18"/>
      <c r="J28" s="19"/>
      <c r="K28" s="19"/>
      <c r="L28" s="19"/>
      <c r="M28" s="19"/>
      <c r="N28" s="19"/>
      <c r="O28" s="19"/>
      <c r="P28" s="19"/>
      <c r="Q28" s="19"/>
      <c r="R28" s="19"/>
      <c r="S28" s="52"/>
      <c r="T28" s="52"/>
      <c r="U28" s="19"/>
      <c r="V28" s="19"/>
      <c r="W28" s="19"/>
      <c r="X28" s="19">
        <v>14</v>
      </c>
      <c r="Y28" s="19"/>
      <c r="Z28" s="19"/>
      <c r="AA28" s="19"/>
      <c r="AB28" s="19"/>
      <c r="AC28" s="19"/>
      <c r="AD28" s="52"/>
      <c r="AE28" s="19">
        <v>5</v>
      </c>
      <c r="AF28" s="19"/>
      <c r="AG28" s="19"/>
      <c r="AH28" s="52"/>
      <c r="AI28" s="19"/>
      <c r="AJ28" s="19"/>
      <c r="AK28" s="19">
        <v>14</v>
      </c>
      <c r="AL28" s="19"/>
      <c r="AM28" s="19" t="s">
        <v>296</v>
      </c>
      <c r="AN28" s="19"/>
      <c r="AO28" s="19"/>
      <c r="AP28" s="19"/>
      <c r="AQ28" s="19"/>
      <c r="AR28" s="19"/>
      <c r="AS28" s="19">
        <v>11</v>
      </c>
      <c r="AT28" s="19"/>
      <c r="AU28" s="19"/>
      <c r="AV28" s="19"/>
      <c r="AW28" s="19"/>
      <c r="AX28" s="19"/>
      <c r="AY28" s="19"/>
      <c r="AZ28" s="19"/>
      <c r="BA28" s="19"/>
      <c r="BB28" s="19"/>
      <c r="BC28" s="19"/>
      <c r="BD28" s="19"/>
      <c r="BE28" s="19"/>
      <c r="BF28" s="19"/>
      <c r="BG28" s="19"/>
      <c r="BH28" s="19"/>
      <c r="BI28" s="19"/>
      <c r="BJ28" s="19"/>
      <c r="BK28" s="19">
        <v>5</v>
      </c>
      <c r="BL28" s="19"/>
      <c r="BM28" s="19"/>
      <c r="BN28" s="19"/>
      <c r="BO28" s="19"/>
      <c r="BP28" s="19"/>
      <c r="BQ28" s="19"/>
      <c r="BR28" s="43"/>
      <c r="BS28" s="43"/>
      <c r="BT28" s="19"/>
      <c r="BU28" s="19"/>
      <c r="BV28" s="19"/>
      <c r="BW28" s="19"/>
      <c r="BX28" s="19"/>
      <c r="BY28" s="19"/>
      <c r="BZ28" s="19"/>
      <c r="CA28" s="19"/>
      <c r="CB28" s="19"/>
      <c r="CC28" s="19"/>
      <c r="CD28" s="52"/>
      <c r="CE28" s="87">
        <v>1</v>
      </c>
      <c r="CF28" s="19" t="s">
        <v>88</v>
      </c>
      <c r="CG28" s="52"/>
      <c r="CH28" s="52"/>
      <c r="CI28" s="52"/>
      <c r="CJ28" s="223"/>
    </row>
    <row r="29" spans="1:88" s="10" customFormat="1" ht="96">
      <c r="A29" s="38">
        <v>246</v>
      </c>
      <c r="B29" s="39" t="s">
        <v>6</v>
      </c>
      <c r="C29" s="38">
        <v>256</v>
      </c>
      <c r="D29" s="39" t="s">
        <v>6</v>
      </c>
      <c r="E29" s="40" t="s">
        <v>178</v>
      </c>
      <c r="F29" s="40" t="s">
        <v>598</v>
      </c>
      <c r="G29" s="36" t="s">
        <v>5073</v>
      </c>
      <c r="H29" s="36" t="s">
        <v>5085</v>
      </c>
      <c r="I29" s="18"/>
      <c r="J29" s="19"/>
      <c r="K29" s="19"/>
      <c r="L29" s="19"/>
      <c r="M29" s="19"/>
      <c r="N29" s="19"/>
      <c r="O29" s="19"/>
      <c r="P29" s="19"/>
      <c r="Q29" s="19"/>
      <c r="R29" s="19"/>
      <c r="S29" s="52"/>
      <c r="T29" s="52"/>
      <c r="U29" s="19"/>
      <c r="V29" s="19"/>
      <c r="W29" s="19"/>
      <c r="X29" s="19">
        <v>7</v>
      </c>
      <c r="Y29" s="19"/>
      <c r="Z29" s="19"/>
      <c r="AA29" s="19"/>
      <c r="AB29" s="19"/>
      <c r="AC29" s="19"/>
      <c r="AD29" s="52"/>
      <c r="AE29" s="19">
        <v>2</v>
      </c>
      <c r="AF29" s="19"/>
      <c r="AG29" s="19">
        <v>17</v>
      </c>
      <c r="AH29" s="52"/>
      <c r="AI29" s="19"/>
      <c r="AJ29" s="19"/>
      <c r="AK29" s="19"/>
      <c r="AL29" s="19"/>
      <c r="AM29" s="19" t="s">
        <v>296</v>
      </c>
      <c r="AN29" s="19"/>
      <c r="AO29" s="19"/>
      <c r="AP29" s="19"/>
      <c r="AQ29" s="19"/>
      <c r="AR29" s="19"/>
      <c r="AS29" s="19">
        <v>11</v>
      </c>
      <c r="AT29" s="19"/>
      <c r="AU29" s="19"/>
      <c r="AV29" s="19"/>
      <c r="AW29" s="19"/>
      <c r="AX29" s="19"/>
      <c r="AY29" s="19"/>
      <c r="AZ29" s="19"/>
      <c r="BA29" s="19"/>
      <c r="BB29" s="19"/>
      <c r="BC29" s="19"/>
      <c r="BD29" s="19"/>
      <c r="BE29" s="19"/>
      <c r="BF29" s="19"/>
      <c r="BG29" s="19"/>
      <c r="BH29" s="19"/>
      <c r="BI29" s="19"/>
      <c r="BJ29" s="19"/>
      <c r="BK29" s="19">
        <v>5</v>
      </c>
      <c r="BL29" s="19"/>
      <c r="BM29" s="19"/>
      <c r="BN29" s="19"/>
      <c r="BO29" s="19"/>
      <c r="BP29" s="19"/>
      <c r="BQ29" s="19"/>
      <c r="BR29" s="43"/>
      <c r="BS29" s="43"/>
      <c r="BT29" s="19"/>
      <c r="BU29" s="19"/>
      <c r="BV29" s="19"/>
      <c r="BW29" s="19"/>
      <c r="BX29" s="19"/>
      <c r="BY29" s="19"/>
      <c r="BZ29" s="19"/>
      <c r="CA29" s="19"/>
      <c r="CB29" s="19"/>
      <c r="CC29" s="19"/>
      <c r="CD29" s="52"/>
      <c r="CE29" s="87">
        <v>1</v>
      </c>
      <c r="CF29" s="19" t="s">
        <v>88</v>
      </c>
      <c r="CG29" s="52"/>
      <c r="CH29" s="52"/>
      <c r="CI29" s="52"/>
      <c r="CJ29" s="223"/>
    </row>
    <row r="30" spans="1:88" s="10" customFormat="1" ht="96">
      <c r="A30" s="38">
        <v>247</v>
      </c>
      <c r="B30" s="39" t="s">
        <v>6</v>
      </c>
      <c r="C30" s="38">
        <v>257</v>
      </c>
      <c r="D30" s="39" t="s">
        <v>6</v>
      </c>
      <c r="E30" s="40" t="s">
        <v>179</v>
      </c>
      <c r="F30" s="40" t="s">
        <v>599</v>
      </c>
      <c r="G30" s="36" t="s">
        <v>5073</v>
      </c>
      <c r="H30" s="36" t="s">
        <v>5085</v>
      </c>
      <c r="I30" s="18"/>
      <c r="J30" s="19"/>
      <c r="K30" s="19"/>
      <c r="L30" s="19"/>
      <c r="M30" s="19"/>
      <c r="N30" s="19"/>
      <c r="O30" s="19"/>
      <c r="P30" s="19"/>
      <c r="Q30" s="19"/>
      <c r="R30" s="19"/>
      <c r="S30" s="52"/>
      <c r="T30" s="52"/>
      <c r="U30" s="19"/>
      <c r="V30" s="19"/>
      <c r="W30" s="19"/>
      <c r="X30" s="19">
        <v>7</v>
      </c>
      <c r="Y30" s="19"/>
      <c r="Z30" s="19"/>
      <c r="AA30" s="19"/>
      <c r="AB30" s="19"/>
      <c r="AC30" s="19"/>
      <c r="AD30" s="52"/>
      <c r="AE30" s="19">
        <v>2</v>
      </c>
      <c r="AF30" s="19">
        <v>59</v>
      </c>
      <c r="AG30" s="19"/>
      <c r="AH30" s="52"/>
      <c r="AI30" s="19"/>
      <c r="AJ30" s="19"/>
      <c r="AK30" s="19"/>
      <c r="AL30" s="19"/>
      <c r="AM30" s="19" t="s">
        <v>296</v>
      </c>
      <c r="AN30" s="19"/>
      <c r="AO30" s="19"/>
      <c r="AP30" s="19"/>
      <c r="AQ30" s="19"/>
      <c r="AR30" s="19"/>
      <c r="AS30" s="19">
        <v>11</v>
      </c>
      <c r="AT30" s="19"/>
      <c r="AU30" s="19"/>
      <c r="AV30" s="19"/>
      <c r="AW30" s="19"/>
      <c r="AX30" s="19"/>
      <c r="AY30" s="19"/>
      <c r="AZ30" s="19"/>
      <c r="BA30" s="19"/>
      <c r="BB30" s="19"/>
      <c r="BC30" s="19"/>
      <c r="BD30" s="19"/>
      <c r="BE30" s="19"/>
      <c r="BF30" s="19"/>
      <c r="BG30" s="19"/>
      <c r="BH30" s="19"/>
      <c r="BI30" s="19"/>
      <c r="BJ30" s="19"/>
      <c r="BK30" s="19">
        <v>5</v>
      </c>
      <c r="BL30" s="19"/>
      <c r="BM30" s="19"/>
      <c r="BN30" s="19"/>
      <c r="BO30" s="19"/>
      <c r="BP30" s="19"/>
      <c r="BQ30" s="19"/>
      <c r="BR30" s="43"/>
      <c r="BS30" s="43"/>
      <c r="BT30" s="19"/>
      <c r="BU30" s="19"/>
      <c r="BV30" s="19"/>
      <c r="BW30" s="19"/>
      <c r="BX30" s="19"/>
      <c r="BY30" s="19"/>
      <c r="BZ30" s="19"/>
      <c r="CA30" s="19"/>
      <c r="CB30" s="19"/>
      <c r="CC30" s="19"/>
      <c r="CD30" s="52"/>
      <c r="CE30" s="87">
        <v>1</v>
      </c>
      <c r="CF30" s="19" t="s">
        <v>88</v>
      </c>
      <c r="CG30" s="52"/>
      <c r="CH30" s="52"/>
      <c r="CI30" s="52"/>
      <c r="CJ30" s="223"/>
    </row>
    <row r="31" spans="1:88" s="10" customFormat="1" ht="96">
      <c r="A31" s="38">
        <v>248</v>
      </c>
      <c r="B31" s="39" t="s">
        <v>6</v>
      </c>
      <c r="C31" s="38">
        <v>259</v>
      </c>
      <c r="D31" s="39" t="s">
        <v>6</v>
      </c>
      <c r="E31" s="40" t="s">
        <v>181</v>
      </c>
      <c r="F31" s="40" t="s">
        <v>600</v>
      </c>
      <c r="G31" s="36" t="s">
        <v>5073</v>
      </c>
      <c r="H31" s="36" t="s">
        <v>5085</v>
      </c>
      <c r="I31" s="18"/>
      <c r="J31" s="19"/>
      <c r="K31" s="19"/>
      <c r="L31" s="19"/>
      <c r="M31" s="19"/>
      <c r="N31" s="19"/>
      <c r="O31" s="19"/>
      <c r="P31" s="19"/>
      <c r="Q31" s="19"/>
      <c r="R31" s="19"/>
      <c r="S31" s="52"/>
      <c r="T31" s="52"/>
      <c r="U31" s="19"/>
      <c r="V31" s="19"/>
      <c r="W31" s="19"/>
      <c r="X31" s="19"/>
      <c r="Y31" s="19">
        <v>5</v>
      </c>
      <c r="Z31" s="19"/>
      <c r="AA31" s="19"/>
      <c r="AB31" s="19"/>
      <c r="AC31" s="19"/>
      <c r="AD31" s="52"/>
      <c r="AE31" s="19"/>
      <c r="AF31" s="19"/>
      <c r="AG31" s="19">
        <v>10</v>
      </c>
      <c r="AH31" s="52"/>
      <c r="AI31" s="19"/>
      <c r="AJ31" s="19"/>
      <c r="AK31" s="19">
        <v>7</v>
      </c>
      <c r="AL31" s="19">
        <v>5</v>
      </c>
      <c r="AM31" s="19"/>
      <c r="AN31" s="19"/>
      <c r="AO31" s="19"/>
      <c r="AP31" s="19"/>
      <c r="AQ31" s="19"/>
      <c r="AR31" s="19"/>
      <c r="AS31" s="19">
        <v>7</v>
      </c>
      <c r="AT31" s="19"/>
      <c r="AU31" s="19">
        <v>10</v>
      </c>
      <c r="AV31" s="19"/>
      <c r="AW31" s="19"/>
      <c r="AX31" s="19"/>
      <c r="AY31" s="19"/>
      <c r="AZ31" s="19"/>
      <c r="BA31" s="19"/>
      <c r="BB31" s="19"/>
      <c r="BC31" s="19"/>
      <c r="BD31" s="19"/>
      <c r="BE31" s="19"/>
      <c r="BF31" s="19"/>
      <c r="BG31" s="19"/>
      <c r="BH31" s="19"/>
      <c r="BI31" s="19"/>
      <c r="BJ31" s="19"/>
      <c r="BK31" s="19"/>
      <c r="BL31" s="19"/>
      <c r="BM31" s="19"/>
      <c r="BN31" s="19"/>
      <c r="BO31" s="19"/>
      <c r="BP31" s="19"/>
      <c r="BQ31" s="19"/>
      <c r="BR31" s="43"/>
      <c r="BS31" s="43"/>
      <c r="BT31" s="19"/>
      <c r="BU31" s="19"/>
      <c r="BV31" s="19"/>
      <c r="BW31" s="19"/>
      <c r="BX31" s="19"/>
      <c r="BY31" s="19"/>
      <c r="BZ31" s="19"/>
      <c r="CA31" s="19"/>
      <c r="CB31" s="19"/>
      <c r="CC31" s="19"/>
      <c r="CD31" s="52"/>
      <c r="CE31" s="87">
        <v>1</v>
      </c>
      <c r="CF31" s="19" t="s">
        <v>88</v>
      </c>
      <c r="CG31" s="52"/>
      <c r="CH31" s="52"/>
      <c r="CI31" s="52"/>
      <c r="CJ31" s="223"/>
    </row>
    <row r="32" spans="1:88" s="10" customFormat="1" ht="96">
      <c r="A32" s="38">
        <v>249</v>
      </c>
      <c r="B32" s="39" t="s">
        <v>6</v>
      </c>
      <c r="C32" s="38">
        <v>261</v>
      </c>
      <c r="D32" s="39" t="s">
        <v>6</v>
      </c>
      <c r="E32" s="40" t="s">
        <v>183</v>
      </c>
      <c r="F32" s="40" t="s">
        <v>601</v>
      </c>
      <c r="G32" s="36" t="s">
        <v>5072</v>
      </c>
      <c r="H32" s="36" t="s">
        <v>5085</v>
      </c>
      <c r="I32" s="18"/>
      <c r="J32" s="19"/>
      <c r="K32" s="19"/>
      <c r="L32" s="19"/>
      <c r="M32" s="19"/>
      <c r="N32" s="19"/>
      <c r="O32" s="19"/>
      <c r="P32" s="19"/>
      <c r="Q32" s="19"/>
      <c r="R32" s="19"/>
      <c r="S32" s="52"/>
      <c r="T32" s="52"/>
      <c r="U32" s="19"/>
      <c r="V32" s="19"/>
      <c r="W32" s="19"/>
      <c r="X32" s="19"/>
      <c r="Y32" s="19"/>
      <c r="Z32" s="19"/>
      <c r="AA32" s="19"/>
      <c r="AB32" s="19">
        <v>19</v>
      </c>
      <c r="AC32" s="19"/>
      <c r="AD32" s="52"/>
      <c r="AE32" s="19"/>
      <c r="AF32" s="19"/>
      <c r="AG32" s="19"/>
      <c r="AH32" s="52"/>
      <c r="AI32" s="19"/>
      <c r="AJ32" s="19"/>
      <c r="AK32" s="19"/>
      <c r="AL32" s="19"/>
      <c r="AM32" s="19"/>
      <c r="AN32" s="19"/>
      <c r="AO32" s="19"/>
      <c r="AP32" s="19"/>
      <c r="AQ32" s="19"/>
      <c r="AR32" s="19"/>
      <c r="AS32" s="19"/>
      <c r="AT32" s="19">
        <v>5</v>
      </c>
      <c r="AU32" s="19"/>
      <c r="AV32" s="19"/>
      <c r="AW32" s="19"/>
      <c r="AX32" s="19"/>
      <c r="AY32" s="19"/>
      <c r="AZ32" s="19"/>
      <c r="BA32" s="19"/>
      <c r="BB32" s="19"/>
      <c r="BC32" s="19"/>
      <c r="BD32" s="19"/>
      <c r="BE32" s="19"/>
      <c r="BF32" s="19"/>
      <c r="BG32" s="19"/>
      <c r="BH32" s="19"/>
      <c r="BI32" s="19"/>
      <c r="BJ32" s="19"/>
      <c r="BK32" s="19"/>
      <c r="BL32" s="19"/>
      <c r="BM32" s="19">
        <v>21</v>
      </c>
      <c r="BN32" s="19"/>
      <c r="BO32" s="19"/>
      <c r="BP32" s="19"/>
      <c r="BQ32" s="19"/>
      <c r="BR32" s="43"/>
      <c r="BS32" s="43"/>
      <c r="BT32" s="19"/>
      <c r="BU32" s="19"/>
      <c r="BV32" s="19"/>
      <c r="BW32" s="19"/>
      <c r="BX32" s="19"/>
      <c r="BY32" s="19"/>
      <c r="BZ32" s="19"/>
      <c r="CA32" s="19"/>
      <c r="CB32" s="19"/>
      <c r="CC32" s="19"/>
      <c r="CD32" s="52"/>
      <c r="CE32" s="87">
        <v>1</v>
      </c>
      <c r="CF32" s="19" t="s">
        <v>88</v>
      </c>
      <c r="CG32" s="52"/>
      <c r="CH32" s="52"/>
      <c r="CI32" s="52"/>
      <c r="CJ32" s="223"/>
    </row>
    <row r="33" spans="1:88" s="10" customFormat="1" ht="96">
      <c r="A33" s="38">
        <v>250</v>
      </c>
      <c r="B33" s="39" t="s">
        <v>0</v>
      </c>
      <c r="C33" s="38">
        <v>262</v>
      </c>
      <c r="D33" s="39" t="s">
        <v>0</v>
      </c>
      <c r="E33" s="40" t="s">
        <v>184</v>
      </c>
      <c r="F33" s="40" t="s">
        <v>602</v>
      </c>
      <c r="G33" s="36" t="s">
        <v>5072</v>
      </c>
      <c r="H33" s="36" t="s">
        <v>5085</v>
      </c>
      <c r="I33" s="18"/>
      <c r="J33" s="19"/>
      <c r="K33" s="19"/>
      <c r="L33" s="19"/>
      <c r="M33" s="19"/>
      <c r="N33" s="19"/>
      <c r="O33" s="19"/>
      <c r="P33" s="19"/>
      <c r="Q33" s="19"/>
      <c r="R33" s="19"/>
      <c r="S33" s="52"/>
      <c r="T33" s="52"/>
      <c r="U33" s="19"/>
      <c r="V33" s="19"/>
      <c r="W33" s="19"/>
      <c r="X33" s="19"/>
      <c r="Y33" s="19"/>
      <c r="Z33" s="19"/>
      <c r="AA33" s="19"/>
      <c r="AB33" s="19"/>
      <c r="AC33" s="19"/>
      <c r="AD33" s="52"/>
      <c r="AE33" s="19"/>
      <c r="AF33" s="19"/>
      <c r="AG33" s="19"/>
      <c r="AH33" s="52"/>
      <c r="AI33" s="19"/>
      <c r="AJ33" s="19"/>
      <c r="AK33" s="19">
        <v>11</v>
      </c>
      <c r="AL33" s="19"/>
      <c r="AM33" s="19"/>
      <c r="AN33" s="19"/>
      <c r="AO33" s="19"/>
      <c r="AP33" s="19"/>
      <c r="AQ33" s="19"/>
      <c r="AR33" s="19"/>
      <c r="AS33" s="19">
        <v>9</v>
      </c>
      <c r="AT33" s="19"/>
      <c r="AU33" s="19"/>
      <c r="AV33" s="19">
        <v>10</v>
      </c>
      <c r="AW33" s="19"/>
      <c r="AX33" s="19"/>
      <c r="AY33" s="19"/>
      <c r="AZ33" s="19"/>
      <c r="BA33" s="19"/>
      <c r="BB33" s="19"/>
      <c r="BC33" s="19"/>
      <c r="BD33" s="19"/>
      <c r="BE33" s="19"/>
      <c r="BF33" s="19"/>
      <c r="BG33" s="19"/>
      <c r="BH33" s="19"/>
      <c r="BI33" s="19"/>
      <c r="BJ33" s="19"/>
      <c r="BK33" s="19">
        <v>5</v>
      </c>
      <c r="BL33" s="19"/>
      <c r="BM33" s="19"/>
      <c r="BN33" s="19"/>
      <c r="BO33" s="19"/>
      <c r="BP33" s="19"/>
      <c r="BQ33" s="19"/>
      <c r="BR33" s="43"/>
      <c r="BS33" s="43"/>
      <c r="BT33" s="19"/>
      <c r="BU33" s="19"/>
      <c r="BV33" s="19"/>
      <c r="BW33" s="19"/>
      <c r="BX33" s="19"/>
      <c r="BY33" s="19"/>
      <c r="BZ33" s="19"/>
      <c r="CA33" s="19"/>
      <c r="CB33" s="19"/>
      <c r="CC33" s="19"/>
      <c r="CD33" s="52"/>
      <c r="CE33" s="87">
        <v>1</v>
      </c>
      <c r="CF33" s="19" t="s">
        <v>88</v>
      </c>
      <c r="CG33" s="52"/>
      <c r="CH33" s="52"/>
      <c r="CI33" s="52"/>
      <c r="CJ33" s="223"/>
    </row>
    <row r="34" spans="1:88" s="10" customFormat="1" ht="84">
      <c r="A34" s="38">
        <v>250</v>
      </c>
      <c r="B34" s="39" t="s">
        <v>1</v>
      </c>
      <c r="C34" s="38">
        <v>262</v>
      </c>
      <c r="D34" s="39" t="s">
        <v>1</v>
      </c>
      <c r="E34" s="40" t="s">
        <v>184</v>
      </c>
      <c r="F34" s="40" t="s">
        <v>603</v>
      </c>
      <c r="G34" s="36" t="s">
        <v>5074</v>
      </c>
      <c r="H34" s="36" t="s">
        <v>5085</v>
      </c>
      <c r="I34" s="18"/>
      <c r="J34" s="19"/>
      <c r="K34" s="19"/>
      <c r="L34" s="19"/>
      <c r="M34" s="19"/>
      <c r="N34" s="19"/>
      <c r="O34" s="19"/>
      <c r="P34" s="19"/>
      <c r="Q34" s="19"/>
      <c r="R34" s="19"/>
      <c r="S34" s="52"/>
      <c r="T34" s="52"/>
      <c r="U34" s="19"/>
      <c r="V34" s="19"/>
      <c r="W34" s="19"/>
      <c r="X34" s="19"/>
      <c r="Y34" s="19"/>
      <c r="Z34" s="19"/>
      <c r="AA34" s="19"/>
      <c r="AB34" s="19"/>
      <c r="AC34" s="19"/>
      <c r="AD34" s="52"/>
      <c r="AE34" s="19"/>
      <c r="AF34" s="19"/>
      <c r="AG34" s="19"/>
      <c r="AH34" s="52"/>
      <c r="AI34" s="19"/>
      <c r="AJ34" s="19"/>
      <c r="AK34" s="19">
        <v>9</v>
      </c>
      <c r="AL34" s="19"/>
      <c r="AM34" s="19"/>
      <c r="AN34" s="19"/>
      <c r="AO34" s="19"/>
      <c r="AP34" s="19"/>
      <c r="AQ34" s="19"/>
      <c r="AR34" s="19"/>
      <c r="AS34" s="19">
        <v>9</v>
      </c>
      <c r="AT34" s="19"/>
      <c r="AU34" s="19"/>
      <c r="AV34" s="19">
        <v>10</v>
      </c>
      <c r="AW34" s="19"/>
      <c r="AX34" s="19"/>
      <c r="AY34" s="19"/>
      <c r="AZ34" s="19">
        <v>2</v>
      </c>
      <c r="BA34" s="19"/>
      <c r="BB34" s="19"/>
      <c r="BC34" s="19"/>
      <c r="BD34" s="19"/>
      <c r="BE34" s="19"/>
      <c r="BF34" s="19"/>
      <c r="BG34" s="19"/>
      <c r="BH34" s="19"/>
      <c r="BI34" s="19"/>
      <c r="BJ34" s="19"/>
      <c r="BK34" s="19">
        <v>3</v>
      </c>
      <c r="BL34" s="19"/>
      <c r="BM34" s="19"/>
      <c r="BN34" s="19"/>
      <c r="BO34" s="19"/>
      <c r="BP34" s="19"/>
      <c r="BQ34" s="19"/>
      <c r="BR34" s="43"/>
      <c r="BS34" s="43"/>
      <c r="BT34" s="19"/>
      <c r="BU34" s="19"/>
      <c r="BV34" s="19"/>
      <c r="BW34" s="19"/>
      <c r="BX34" s="19"/>
      <c r="BY34" s="19"/>
      <c r="BZ34" s="19"/>
      <c r="CA34" s="19"/>
      <c r="CB34" s="19"/>
      <c r="CC34" s="19"/>
      <c r="CD34" s="52"/>
      <c r="CE34" s="87">
        <v>1</v>
      </c>
      <c r="CF34" s="19" t="s">
        <v>88</v>
      </c>
      <c r="CG34" s="52"/>
      <c r="CH34" s="52"/>
      <c r="CI34" s="52"/>
      <c r="CJ34" s="223"/>
    </row>
    <row r="35" spans="1:88" s="10" customFormat="1" ht="96">
      <c r="A35" s="38">
        <v>251</v>
      </c>
      <c r="B35" s="39" t="s">
        <v>6</v>
      </c>
      <c r="C35" s="38">
        <v>265</v>
      </c>
      <c r="D35" s="39" t="s">
        <v>6</v>
      </c>
      <c r="E35" s="40" t="s">
        <v>204</v>
      </c>
      <c r="F35" s="40" t="s">
        <v>604</v>
      </c>
      <c r="G35" s="36" t="s">
        <v>5075</v>
      </c>
      <c r="H35" s="36" t="s">
        <v>5085</v>
      </c>
      <c r="I35" s="18"/>
      <c r="J35" s="19"/>
      <c r="K35" s="19"/>
      <c r="L35" s="19"/>
      <c r="M35" s="19"/>
      <c r="N35" s="19"/>
      <c r="O35" s="19"/>
      <c r="P35" s="19"/>
      <c r="Q35" s="19"/>
      <c r="R35" s="19"/>
      <c r="S35" s="52"/>
      <c r="T35" s="52"/>
      <c r="U35" s="19"/>
      <c r="V35" s="19"/>
      <c r="W35" s="19"/>
      <c r="X35" s="19"/>
      <c r="Y35" s="19"/>
      <c r="Z35" s="19"/>
      <c r="AA35" s="19"/>
      <c r="AB35" s="19"/>
      <c r="AC35" s="19"/>
      <c r="AD35" s="52"/>
      <c r="AE35" s="19"/>
      <c r="AF35" s="19"/>
      <c r="AG35" s="19"/>
      <c r="AH35" s="52"/>
      <c r="AI35" s="19"/>
      <c r="AJ35" s="19"/>
      <c r="AK35" s="19" t="s">
        <v>13</v>
      </c>
      <c r="AL35" s="19"/>
      <c r="AM35" s="19"/>
      <c r="AN35" s="19"/>
      <c r="AO35" s="19"/>
      <c r="AP35" s="19"/>
      <c r="AQ35" s="19"/>
      <c r="AR35" s="19"/>
      <c r="AS35" s="19"/>
      <c r="AT35" s="19"/>
      <c r="AU35" s="19"/>
      <c r="AV35" s="19"/>
      <c r="AW35" s="19">
        <v>5</v>
      </c>
      <c r="AX35" s="19"/>
      <c r="AY35" s="19"/>
      <c r="AZ35" s="19"/>
      <c r="BA35" s="19"/>
      <c r="BB35" s="19"/>
      <c r="BC35" s="19"/>
      <c r="BD35" s="19"/>
      <c r="BE35" s="19"/>
      <c r="BF35" s="19"/>
      <c r="BG35" s="19"/>
      <c r="BH35" s="19"/>
      <c r="BI35" s="19"/>
      <c r="BJ35" s="19"/>
      <c r="BK35" s="19"/>
      <c r="BL35" s="19"/>
      <c r="BM35" s="19">
        <v>21</v>
      </c>
      <c r="BN35" s="19"/>
      <c r="BO35" s="19"/>
      <c r="BP35" s="19"/>
      <c r="BQ35" s="19"/>
      <c r="BR35" s="43"/>
      <c r="BS35" s="43"/>
      <c r="BT35" s="19"/>
      <c r="BU35" s="19"/>
      <c r="BV35" s="19"/>
      <c r="BW35" s="19">
        <v>15</v>
      </c>
      <c r="BX35" s="19"/>
      <c r="BY35" s="19"/>
      <c r="BZ35" s="19"/>
      <c r="CA35" s="19"/>
      <c r="CB35" s="19"/>
      <c r="CC35" s="19"/>
      <c r="CD35" s="52"/>
      <c r="CE35" s="87">
        <v>1</v>
      </c>
      <c r="CF35" s="19" t="s">
        <v>88</v>
      </c>
      <c r="CG35" s="52"/>
      <c r="CH35" s="52"/>
      <c r="CI35" s="52"/>
      <c r="CJ35" s="223"/>
    </row>
    <row r="36" spans="1:88" s="10" customFormat="1" ht="48">
      <c r="A36" s="38">
        <v>252</v>
      </c>
      <c r="B36" s="118" t="s">
        <v>6</v>
      </c>
      <c r="C36" s="119">
        <v>269</v>
      </c>
      <c r="D36" s="118" t="s">
        <v>6</v>
      </c>
      <c r="E36" s="120" t="s">
        <v>192</v>
      </c>
      <c r="F36" s="120" t="s">
        <v>605</v>
      </c>
      <c r="G36" s="107" t="s">
        <v>5076</v>
      </c>
      <c r="H36" s="107" t="s">
        <v>5085</v>
      </c>
      <c r="I36" s="101"/>
      <c r="J36" s="109"/>
      <c r="K36" s="109"/>
      <c r="L36" s="109"/>
      <c r="M36" s="109"/>
      <c r="N36" s="109"/>
      <c r="O36" s="109"/>
      <c r="P36" s="109"/>
      <c r="Q36" s="109"/>
      <c r="R36" s="109"/>
      <c r="S36" s="110"/>
      <c r="T36" s="110"/>
      <c r="U36" s="109"/>
      <c r="V36" s="109"/>
      <c r="W36" s="109"/>
      <c r="X36" s="109"/>
      <c r="Y36" s="109"/>
      <c r="Z36" s="109"/>
      <c r="AA36" s="109"/>
      <c r="AB36" s="109"/>
      <c r="AC36" s="109"/>
      <c r="AD36" s="110"/>
      <c r="AE36" s="109"/>
      <c r="AF36" s="109"/>
      <c r="AG36" s="109"/>
      <c r="AH36" s="110"/>
      <c r="AI36" s="109"/>
      <c r="AJ36" s="109"/>
      <c r="AK36" s="109"/>
      <c r="AL36" s="109"/>
      <c r="AM36" s="109">
        <v>2</v>
      </c>
      <c r="AN36" s="109"/>
      <c r="AO36" s="109"/>
      <c r="AP36" s="109"/>
      <c r="AQ36" s="109"/>
      <c r="AR36" s="109"/>
      <c r="AS36" s="109"/>
      <c r="AT36" s="109"/>
      <c r="AU36" s="109"/>
      <c r="AV36" s="109"/>
      <c r="AW36" s="109"/>
      <c r="AX36" s="109"/>
      <c r="AY36" s="109"/>
      <c r="AZ36" s="109"/>
      <c r="BA36" s="109"/>
      <c r="BB36" s="109"/>
      <c r="BC36" s="109"/>
      <c r="BD36" s="109"/>
      <c r="BE36" s="109"/>
      <c r="BF36" s="109"/>
      <c r="BG36" s="109"/>
      <c r="BH36" s="109"/>
      <c r="BI36" s="109"/>
      <c r="BJ36" s="109"/>
      <c r="BK36" s="109">
        <v>2</v>
      </c>
      <c r="BL36" s="109"/>
      <c r="BM36" s="109"/>
      <c r="BN36" s="109"/>
      <c r="BO36" s="109"/>
      <c r="BP36" s="109"/>
      <c r="BQ36" s="109"/>
      <c r="BR36" s="108"/>
      <c r="BS36" s="108"/>
      <c r="BT36" s="109"/>
      <c r="BU36" s="109"/>
      <c r="BV36" s="109"/>
      <c r="BW36" s="109">
        <v>15</v>
      </c>
      <c r="BX36" s="109"/>
      <c r="BY36" s="109"/>
      <c r="BZ36" s="109"/>
      <c r="CA36" s="109"/>
      <c r="CB36" s="109"/>
      <c r="CC36" s="109"/>
      <c r="CD36" s="110">
        <v>67</v>
      </c>
      <c r="CE36" s="87">
        <v>1</v>
      </c>
      <c r="CF36" s="19" t="s">
        <v>88</v>
      </c>
      <c r="CG36" s="52"/>
      <c r="CH36" s="52"/>
      <c r="CI36" s="52"/>
      <c r="CJ36" s="223"/>
    </row>
    <row r="37" spans="1:88" s="10" customFormat="1" ht="24">
      <c r="A37" s="38">
        <v>253</v>
      </c>
      <c r="B37" s="39" t="s">
        <v>6</v>
      </c>
      <c r="C37" s="38">
        <v>272</v>
      </c>
      <c r="D37" s="39" t="s">
        <v>6</v>
      </c>
      <c r="E37" s="40" t="s">
        <v>198</v>
      </c>
      <c r="F37" s="40" t="s">
        <v>606</v>
      </c>
      <c r="G37" s="36" t="s">
        <v>5077</v>
      </c>
      <c r="H37" s="36" t="s">
        <v>5085</v>
      </c>
      <c r="I37" s="18">
        <v>3</v>
      </c>
      <c r="J37" s="19" t="s">
        <v>8</v>
      </c>
      <c r="K37" s="19">
        <v>14</v>
      </c>
      <c r="L37" s="19">
        <v>2</v>
      </c>
      <c r="M37" s="19">
        <v>21</v>
      </c>
      <c r="N37" s="19"/>
      <c r="O37" s="19"/>
      <c r="P37" s="19"/>
      <c r="Q37" s="19"/>
      <c r="R37" s="19"/>
      <c r="S37" s="52"/>
      <c r="T37" s="52"/>
      <c r="U37" s="19"/>
      <c r="V37" s="19"/>
      <c r="W37" s="19"/>
      <c r="X37" s="19"/>
      <c r="Y37" s="19"/>
      <c r="Z37" s="19"/>
      <c r="AA37" s="19"/>
      <c r="AB37" s="19"/>
      <c r="AC37" s="19"/>
      <c r="AD37" s="52"/>
      <c r="AE37" s="19"/>
      <c r="AF37" s="19"/>
      <c r="AG37" s="19"/>
      <c r="AH37" s="52"/>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43"/>
      <c r="BS37" s="43"/>
      <c r="BT37" s="19"/>
      <c r="BU37" s="19"/>
      <c r="BV37" s="19"/>
      <c r="BW37" s="19"/>
      <c r="BX37" s="19"/>
      <c r="BY37" s="19"/>
      <c r="BZ37" s="19"/>
      <c r="CA37" s="19"/>
      <c r="CB37" s="19"/>
      <c r="CC37" s="19"/>
      <c r="CD37" s="52"/>
      <c r="CE37" s="87">
        <v>1</v>
      </c>
      <c r="CF37" s="19" t="s">
        <v>88</v>
      </c>
      <c r="CG37" s="52"/>
      <c r="CH37" s="52"/>
      <c r="CI37" s="52"/>
      <c r="CJ37" s="223"/>
    </row>
    <row r="38" spans="1:88" s="10" customFormat="1" ht="24">
      <c r="A38" s="38">
        <v>254</v>
      </c>
      <c r="B38" s="39" t="s">
        <v>6</v>
      </c>
      <c r="C38" s="38">
        <v>273</v>
      </c>
      <c r="D38" s="39" t="s">
        <v>6</v>
      </c>
      <c r="E38" s="40" t="s">
        <v>199</v>
      </c>
      <c r="F38" s="40" t="s">
        <v>607</v>
      </c>
      <c r="G38" s="36" t="s">
        <v>5077</v>
      </c>
      <c r="H38" s="36" t="s">
        <v>5085</v>
      </c>
      <c r="I38" s="18">
        <v>3</v>
      </c>
      <c r="J38" s="19" t="s">
        <v>8</v>
      </c>
      <c r="K38" s="19">
        <v>14</v>
      </c>
      <c r="L38" s="19">
        <v>2</v>
      </c>
      <c r="M38" s="19"/>
      <c r="N38" s="19">
        <v>13</v>
      </c>
      <c r="O38" s="19"/>
      <c r="P38" s="19"/>
      <c r="Q38" s="19"/>
      <c r="R38" s="19"/>
      <c r="S38" s="52"/>
      <c r="T38" s="52"/>
      <c r="U38" s="19"/>
      <c r="V38" s="19"/>
      <c r="W38" s="19"/>
      <c r="X38" s="19"/>
      <c r="Y38" s="19"/>
      <c r="Z38" s="19"/>
      <c r="AA38" s="19"/>
      <c r="AB38" s="19"/>
      <c r="AC38" s="19"/>
      <c r="AD38" s="52"/>
      <c r="AE38" s="19"/>
      <c r="AF38" s="19"/>
      <c r="AG38" s="19"/>
      <c r="AH38" s="52"/>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43"/>
      <c r="BS38" s="43"/>
      <c r="BT38" s="19"/>
      <c r="BU38" s="19"/>
      <c r="BV38" s="19"/>
      <c r="BW38" s="19"/>
      <c r="BX38" s="19"/>
      <c r="BY38" s="19"/>
      <c r="BZ38" s="19"/>
      <c r="CA38" s="19"/>
      <c r="CB38" s="19"/>
      <c r="CC38" s="19"/>
      <c r="CD38" s="52"/>
      <c r="CE38" s="87">
        <v>1</v>
      </c>
      <c r="CF38" s="19" t="s">
        <v>88</v>
      </c>
      <c r="CG38" s="52"/>
      <c r="CH38" s="52"/>
      <c r="CI38" s="52"/>
      <c r="CJ38" s="223"/>
    </row>
    <row r="39" spans="1:88" s="10" customFormat="1" ht="12">
      <c r="A39" s="38">
        <v>255</v>
      </c>
      <c r="B39" s="39" t="s">
        <v>6</v>
      </c>
      <c r="C39" s="38">
        <v>275</v>
      </c>
      <c r="D39" s="39" t="s">
        <v>6</v>
      </c>
      <c r="E39" s="40" t="s">
        <v>201</v>
      </c>
      <c r="F39" s="40" t="s">
        <v>608</v>
      </c>
      <c r="G39" s="36" t="s">
        <v>5078</v>
      </c>
      <c r="H39" s="36" t="s">
        <v>5085</v>
      </c>
      <c r="I39" s="18"/>
      <c r="J39" s="19"/>
      <c r="K39" s="19"/>
      <c r="L39" s="19"/>
      <c r="M39" s="19"/>
      <c r="N39" s="19"/>
      <c r="O39" s="19">
        <v>20</v>
      </c>
      <c r="P39" s="19">
        <v>2</v>
      </c>
      <c r="Q39" s="19"/>
      <c r="R39" s="19"/>
      <c r="S39" s="52"/>
      <c r="T39" s="52"/>
      <c r="U39" s="19"/>
      <c r="V39" s="19">
        <v>2</v>
      </c>
      <c r="W39" s="19"/>
      <c r="X39" s="19"/>
      <c r="Y39" s="19"/>
      <c r="Z39" s="19"/>
      <c r="AA39" s="19"/>
      <c r="AB39" s="19"/>
      <c r="AC39" s="19"/>
      <c r="AD39" s="52"/>
      <c r="AE39" s="19"/>
      <c r="AF39" s="19"/>
      <c r="AG39" s="19"/>
      <c r="AH39" s="52"/>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v>5</v>
      </c>
      <c r="BR39" s="43"/>
      <c r="BS39" s="43"/>
      <c r="BT39" s="19"/>
      <c r="BU39" s="19"/>
      <c r="BV39" s="19"/>
      <c r="BW39" s="19">
        <v>15</v>
      </c>
      <c r="BX39" s="19"/>
      <c r="BY39" s="19"/>
      <c r="BZ39" s="19"/>
      <c r="CA39" s="19"/>
      <c r="CB39" s="19"/>
      <c r="CC39" s="19"/>
      <c r="CD39" s="52"/>
      <c r="CE39" s="87">
        <v>1</v>
      </c>
      <c r="CF39" s="19" t="s">
        <v>88</v>
      </c>
      <c r="CG39" s="52"/>
      <c r="CH39" s="52"/>
      <c r="CI39" s="52"/>
      <c r="CJ39" s="223"/>
    </row>
    <row r="40" spans="1:88" s="10" customFormat="1" ht="12">
      <c r="A40" s="38">
        <v>256</v>
      </c>
      <c r="B40" s="39" t="s">
        <v>6</v>
      </c>
      <c r="C40" s="38">
        <v>276</v>
      </c>
      <c r="D40" s="39" t="s">
        <v>6</v>
      </c>
      <c r="E40" s="40" t="s">
        <v>205</v>
      </c>
      <c r="F40" s="40" t="s">
        <v>609</v>
      </c>
      <c r="G40" s="36" t="s">
        <v>5078</v>
      </c>
      <c r="H40" s="36" t="s">
        <v>5085</v>
      </c>
      <c r="I40" s="18"/>
      <c r="J40" s="19"/>
      <c r="K40" s="19"/>
      <c r="L40" s="19"/>
      <c r="M40" s="19"/>
      <c r="N40" s="19"/>
      <c r="O40" s="19"/>
      <c r="P40" s="19">
        <v>2</v>
      </c>
      <c r="Q40" s="19"/>
      <c r="R40" s="19"/>
      <c r="S40" s="54"/>
      <c r="T40" s="54"/>
      <c r="U40" s="19"/>
      <c r="V40" s="19">
        <v>13</v>
      </c>
      <c r="W40" s="44"/>
      <c r="X40" s="19"/>
      <c r="Y40" s="19"/>
      <c r="Z40" s="19"/>
      <c r="AA40" s="19"/>
      <c r="AB40" s="19"/>
      <c r="AC40" s="19"/>
      <c r="AD40" s="54"/>
      <c r="AE40" s="19"/>
      <c r="AF40" s="19"/>
      <c r="AG40" s="19"/>
      <c r="AH40" s="54"/>
      <c r="AI40" s="19"/>
      <c r="AJ40" s="19"/>
      <c r="AK40" s="19"/>
      <c r="AL40" s="19"/>
      <c r="AM40" s="19"/>
      <c r="AN40" s="19"/>
      <c r="AO40" s="19"/>
      <c r="AP40" s="19"/>
      <c r="AQ40" s="19"/>
      <c r="AR40" s="44"/>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v>5</v>
      </c>
      <c r="BR40" s="43"/>
      <c r="BS40" s="43"/>
      <c r="BT40" s="19"/>
      <c r="BU40" s="19" t="s">
        <v>50</v>
      </c>
      <c r="BV40" s="19"/>
      <c r="BW40" s="19">
        <v>15</v>
      </c>
      <c r="BX40" s="44"/>
      <c r="BY40" s="44"/>
      <c r="BZ40" s="44"/>
      <c r="CA40" s="44"/>
      <c r="CB40" s="44"/>
      <c r="CC40" s="44"/>
      <c r="CD40" s="54"/>
      <c r="CE40" s="87">
        <v>1</v>
      </c>
      <c r="CF40" s="19" t="s">
        <v>88</v>
      </c>
      <c r="CG40" s="52"/>
      <c r="CH40" s="52"/>
      <c r="CI40" s="52"/>
      <c r="CJ40" s="223"/>
    </row>
    <row r="41" spans="1:88" s="10" customFormat="1" ht="12">
      <c r="A41" s="38">
        <v>257</v>
      </c>
      <c r="B41" s="39" t="s">
        <v>0</v>
      </c>
      <c r="C41" s="38">
        <v>277</v>
      </c>
      <c r="D41" s="39" t="s">
        <v>0</v>
      </c>
      <c r="E41" s="40" t="s">
        <v>206</v>
      </c>
      <c r="F41" s="40" t="s">
        <v>610</v>
      </c>
      <c r="G41" s="36" t="s">
        <v>5080</v>
      </c>
      <c r="H41" s="36" t="s">
        <v>5085</v>
      </c>
      <c r="I41" s="18"/>
      <c r="J41" s="19"/>
      <c r="K41" s="19"/>
      <c r="L41" s="19"/>
      <c r="M41" s="19"/>
      <c r="N41" s="19"/>
      <c r="O41" s="19"/>
      <c r="P41" s="19"/>
      <c r="Q41" s="19"/>
      <c r="R41" s="19"/>
      <c r="S41" s="54"/>
      <c r="T41" s="54"/>
      <c r="U41" s="19"/>
      <c r="V41" s="19"/>
      <c r="W41" s="44"/>
      <c r="X41" s="19"/>
      <c r="Y41" s="19"/>
      <c r="Z41" s="19"/>
      <c r="AA41" s="19"/>
      <c r="AB41" s="19"/>
      <c r="AC41" s="19"/>
      <c r="AD41" s="54"/>
      <c r="AE41" s="19"/>
      <c r="AF41" s="19"/>
      <c r="AG41" s="19"/>
      <c r="AH41" s="54"/>
      <c r="AI41" s="19"/>
      <c r="AJ41" s="19"/>
      <c r="AK41" s="19"/>
      <c r="AL41" s="19"/>
      <c r="AM41" s="19"/>
      <c r="AN41" s="19"/>
      <c r="AO41" s="19"/>
      <c r="AP41" s="19"/>
      <c r="AQ41" s="19"/>
      <c r="AR41" s="44"/>
      <c r="AS41" s="19"/>
      <c r="AT41" s="19"/>
      <c r="AU41" s="19"/>
      <c r="AV41" s="19"/>
      <c r="AW41" s="19"/>
      <c r="AX41" s="19"/>
      <c r="AY41" s="19"/>
      <c r="AZ41" s="19"/>
      <c r="BA41" s="19"/>
      <c r="BB41" s="19"/>
      <c r="BC41" s="19"/>
      <c r="BD41" s="19"/>
      <c r="BE41" s="19"/>
      <c r="BF41" s="19"/>
      <c r="BG41" s="19">
        <v>9</v>
      </c>
      <c r="BH41" s="19">
        <v>4</v>
      </c>
      <c r="BI41" s="19"/>
      <c r="BJ41" s="19"/>
      <c r="BK41" s="19"/>
      <c r="BL41" s="19"/>
      <c r="BM41" s="19"/>
      <c r="BN41" s="19"/>
      <c r="BO41" s="19"/>
      <c r="BP41" s="19"/>
      <c r="BQ41" s="19"/>
      <c r="BR41" s="43"/>
      <c r="BS41" s="43"/>
      <c r="BT41" s="19"/>
      <c r="BU41" s="19"/>
      <c r="BV41" s="19"/>
      <c r="BW41" s="19">
        <v>15</v>
      </c>
      <c r="BX41" s="44"/>
      <c r="BY41" s="44"/>
      <c r="BZ41" s="44"/>
      <c r="CA41" s="44"/>
      <c r="CB41" s="44"/>
      <c r="CC41" s="44"/>
      <c r="CD41" s="54"/>
      <c r="CE41" s="87">
        <v>1</v>
      </c>
      <c r="CF41" s="19" t="s">
        <v>88</v>
      </c>
      <c r="CG41" s="52"/>
      <c r="CH41" s="52"/>
      <c r="CI41" s="52"/>
      <c r="CJ41" s="223"/>
    </row>
    <row r="42" spans="1:88" s="10" customFormat="1" ht="12">
      <c r="A42" s="38">
        <v>257</v>
      </c>
      <c r="B42" s="39" t="s">
        <v>1</v>
      </c>
      <c r="C42" s="38">
        <v>277</v>
      </c>
      <c r="D42" s="39" t="s">
        <v>1</v>
      </c>
      <c r="E42" s="40" t="s">
        <v>206</v>
      </c>
      <c r="F42" s="40" t="s">
        <v>611</v>
      </c>
      <c r="G42" s="36" t="s">
        <v>5079</v>
      </c>
      <c r="H42" s="36" t="s">
        <v>5085</v>
      </c>
      <c r="I42" s="18"/>
      <c r="J42" s="19"/>
      <c r="K42" s="19"/>
      <c r="L42" s="19"/>
      <c r="M42" s="19"/>
      <c r="N42" s="19"/>
      <c r="O42" s="19"/>
      <c r="P42" s="19"/>
      <c r="Q42" s="19"/>
      <c r="R42" s="19"/>
      <c r="S42" s="52"/>
      <c r="T42" s="52"/>
      <c r="U42" s="19"/>
      <c r="V42" s="19"/>
      <c r="W42" s="19"/>
      <c r="X42" s="19"/>
      <c r="Y42" s="19"/>
      <c r="Z42" s="19"/>
      <c r="AA42" s="19"/>
      <c r="AB42" s="19"/>
      <c r="AC42" s="19"/>
      <c r="AD42" s="52"/>
      <c r="AE42" s="19"/>
      <c r="AF42" s="19"/>
      <c r="AG42" s="19"/>
      <c r="AH42" s="52"/>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v>4</v>
      </c>
      <c r="BI42" s="19">
        <v>3</v>
      </c>
      <c r="BJ42" s="19"/>
      <c r="BK42" s="19"/>
      <c r="BL42" s="19"/>
      <c r="BM42" s="19"/>
      <c r="BN42" s="19"/>
      <c r="BO42" s="19"/>
      <c r="BP42" s="19"/>
      <c r="BQ42" s="19"/>
      <c r="BR42" s="43"/>
      <c r="BS42" s="43"/>
      <c r="BT42" s="19"/>
      <c r="BU42" s="19"/>
      <c r="BV42" s="19"/>
      <c r="BW42" s="19">
        <v>15</v>
      </c>
      <c r="BX42" s="19"/>
      <c r="BY42" s="19"/>
      <c r="BZ42" s="19"/>
      <c r="CA42" s="19"/>
      <c r="CB42" s="19">
        <v>4</v>
      </c>
      <c r="CC42" s="19">
        <v>7</v>
      </c>
      <c r="CD42" s="52"/>
      <c r="CE42" s="87">
        <v>1</v>
      </c>
      <c r="CF42" s="19" t="s">
        <v>88</v>
      </c>
      <c r="CG42" s="52"/>
      <c r="CH42" s="52"/>
      <c r="CI42" s="52"/>
      <c r="CJ42" s="223"/>
    </row>
    <row r="43" spans="1:88" s="10" customFormat="1" ht="12">
      <c r="A43" s="38">
        <v>257</v>
      </c>
      <c r="B43" s="39" t="s">
        <v>2</v>
      </c>
      <c r="C43" s="38">
        <v>277</v>
      </c>
      <c r="D43" s="39" t="s">
        <v>2</v>
      </c>
      <c r="E43" s="40" t="s">
        <v>206</v>
      </c>
      <c r="F43" s="40" t="s">
        <v>612</v>
      </c>
      <c r="G43" s="36" t="s">
        <v>5080</v>
      </c>
      <c r="H43" s="36" t="s">
        <v>5085</v>
      </c>
      <c r="I43" s="18"/>
      <c r="J43" s="19"/>
      <c r="K43" s="19"/>
      <c r="L43" s="19"/>
      <c r="M43" s="19"/>
      <c r="N43" s="19"/>
      <c r="O43" s="19"/>
      <c r="P43" s="19"/>
      <c r="Q43" s="19"/>
      <c r="R43" s="19"/>
      <c r="S43" s="52"/>
      <c r="T43" s="52"/>
      <c r="U43" s="19"/>
      <c r="V43" s="19"/>
      <c r="W43" s="19"/>
      <c r="X43" s="19"/>
      <c r="Y43" s="19"/>
      <c r="Z43" s="19"/>
      <c r="AA43" s="19"/>
      <c r="AB43" s="19"/>
      <c r="AC43" s="19"/>
      <c r="AD43" s="52"/>
      <c r="AE43" s="19"/>
      <c r="AF43" s="19"/>
      <c r="AG43" s="19"/>
      <c r="AH43" s="52"/>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v>12</v>
      </c>
      <c r="BK43" s="19"/>
      <c r="BL43" s="19"/>
      <c r="BM43" s="19"/>
      <c r="BN43" s="19"/>
      <c r="BO43" s="19"/>
      <c r="BP43" s="19"/>
      <c r="BQ43" s="19"/>
      <c r="BR43" s="43"/>
      <c r="BS43" s="43"/>
      <c r="BT43" s="19"/>
      <c r="BU43" s="19"/>
      <c r="BV43" s="19"/>
      <c r="BW43" s="19">
        <v>15</v>
      </c>
      <c r="BX43" s="19"/>
      <c r="BY43" s="19"/>
      <c r="BZ43" s="19"/>
      <c r="CA43" s="19"/>
      <c r="CB43" s="19"/>
      <c r="CC43" s="19"/>
      <c r="CD43" s="52"/>
      <c r="CE43" s="87">
        <v>1</v>
      </c>
      <c r="CF43" s="19" t="s">
        <v>88</v>
      </c>
      <c r="CG43" s="52"/>
      <c r="CH43" s="52"/>
      <c r="CI43" s="52"/>
      <c r="CJ43" s="223"/>
    </row>
    <row r="44" spans="1:88" s="10" customFormat="1" ht="12">
      <c r="A44" s="38">
        <v>258</v>
      </c>
      <c r="B44" s="39" t="s">
        <v>0</v>
      </c>
      <c r="C44" s="38">
        <v>278</v>
      </c>
      <c r="D44" s="39" t="s">
        <v>0</v>
      </c>
      <c r="E44" s="40" t="s">
        <v>207</v>
      </c>
      <c r="F44" s="40" t="s">
        <v>613</v>
      </c>
      <c r="G44" s="36" t="s">
        <v>5081</v>
      </c>
      <c r="H44" s="36" t="s">
        <v>5085</v>
      </c>
      <c r="I44" s="18"/>
      <c r="J44" s="19"/>
      <c r="K44" s="19"/>
      <c r="L44" s="19"/>
      <c r="M44" s="19"/>
      <c r="N44" s="19"/>
      <c r="O44" s="19"/>
      <c r="P44" s="19"/>
      <c r="Q44" s="19"/>
      <c r="R44" s="19"/>
      <c r="S44" s="52"/>
      <c r="T44" s="52"/>
      <c r="U44" s="19"/>
      <c r="V44" s="19"/>
      <c r="W44" s="19"/>
      <c r="X44" s="19"/>
      <c r="Y44" s="19"/>
      <c r="Z44" s="19"/>
      <c r="AA44" s="19"/>
      <c r="AB44" s="19"/>
      <c r="AC44" s="19"/>
      <c r="AD44" s="52"/>
      <c r="AE44" s="19"/>
      <c r="AF44" s="19"/>
      <c r="AG44" s="19"/>
      <c r="AH44" s="52"/>
      <c r="AI44" s="19"/>
      <c r="AJ44" s="19"/>
      <c r="AK44" s="19"/>
      <c r="AL44" s="19"/>
      <c r="AM44" s="19"/>
      <c r="AN44" s="19"/>
      <c r="AO44" s="19"/>
      <c r="AP44" s="19"/>
      <c r="AQ44" s="19"/>
      <c r="AR44" s="19"/>
      <c r="AS44" s="19"/>
      <c r="AT44" s="19"/>
      <c r="AU44" s="19"/>
      <c r="AV44" s="19"/>
      <c r="AW44" s="19"/>
      <c r="AX44" s="19"/>
      <c r="AY44" s="19"/>
      <c r="AZ44" s="19"/>
      <c r="BA44" s="19"/>
      <c r="BB44" s="19"/>
      <c r="BC44" s="19">
        <v>9</v>
      </c>
      <c r="BD44" s="19">
        <v>4</v>
      </c>
      <c r="BE44" s="19"/>
      <c r="BF44" s="19"/>
      <c r="BG44" s="19"/>
      <c r="BH44" s="19"/>
      <c r="BI44" s="19"/>
      <c r="BJ44" s="19"/>
      <c r="BK44" s="19"/>
      <c r="BL44" s="19"/>
      <c r="BM44" s="19"/>
      <c r="BN44" s="19"/>
      <c r="BO44" s="19"/>
      <c r="BP44" s="19"/>
      <c r="BQ44" s="19"/>
      <c r="BR44" s="43"/>
      <c r="BS44" s="43"/>
      <c r="BT44" s="19"/>
      <c r="BU44" s="19"/>
      <c r="BV44" s="19"/>
      <c r="BW44" s="19">
        <v>15</v>
      </c>
      <c r="BX44" s="19"/>
      <c r="BY44" s="19"/>
      <c r="BZ44" s="19"/>
      <c r="CA44" s="19"/>
      <c r="CB44" s="19"/>
      <c r="CC44" s="19"/>
      <c r="CD44" s="52"/>
      <c r="CE44" s="87">
        <v>1</v>
      </c>
      <c r="CF44" s="19" t="s">
        <v>88</v>
      </c>
      <c r="CG44" s="52"/>
      <c r="CH44" s="52"/>
      <c r="CI44" s="52"/>
      <c r="CJ44" s="223"/>
    </row>
    <row r="45" spans="1:88" s="10" customFormat="1" ht="12">
      <c r="A45" s="38">
        <v>258</v>
      </c>
      <c r="B45" s="39" t="s">
        <v>1</v>
      </c>
      <c r="C45" s="38">
        <v>278</v>
      </c>
      <c r="D45" s="39" t="s">
        <v>1</v>
      </c>
      <c r="E45" s="40" t="s">
        <v>207</v>
      </c>
      <c r="F45" s="40" t="s">
        <v>614</v>
      </c>
      <c r="G45" s="36" t="s">
        <v>5081</v>
      </c>
      <c r="H45" s="36" t="s">
        <v>5085</v>
      </c>
      <c r="I45" s="18"/>
      <c r="J45" s="19"/>
      <c r="K45" s="19"/>
      <c r="L45" s="19"/>
      <c r="M45" s="19"/>
      <c r="N45" s="19"/>
      <c r="O45" s="19"/>
      <c r="P45" s="19"/>
      <c r="Q45" s="19"/>
      <c r="R45" s="19"/>
      <c r="S45" s="52"/>
      <c r="T45" s="52"/>
      <c r="U45" s="19"/>
      <c r="V45" s="19"/>
      <c r="W45" s="19"/>
      <c r="X45" s="19"/>
      <c r="Y45" s="19"/>
      <c r="Z45" s="19"/>
      <c r="AA45" s="19"/>
      <c r="AB45" s="19"/>
      <c r="AC45" s="19"/>
      <c r="AD45" s="52"/>
      <c r="AE45" s="19"/>
      <c r="AF45" s="19"/>
      <c r="AG45" s="19"/>
      <c r="AH45" s="52"/>
      <c r="AI45" s="19"/>
      <c r="AJ45" s="19"/>
      <c r="AK45" s="19"/>
      <c r="AL45" s="19"/>
      <c r="AM45" s="19"/>
      <c r="AN45" s="19"/>
      <c r="AO45" s="19"/>
      <c r="AP45" s="19"/>
      <c r="AQ45" s="19"/>
      <c r="AR45" s="19"/>
      <c r="AS45" s="19"/>
      <c r="AT45" s="19"/>
      <c r="AU45" s="19"/>
      <c r="AV45" s="19"/>
      <c r="AW45" s="19"/>
      <c r="AX45" s="19"/>
      <c r="AY45" s="19"/>
      <c r="AZ45" s="19"/>
      <c r="BA45" s="19"/>
      <c r="BB45" s="19"/>
      <c r="BC45" s="19"/>
      <c r="BD45" s="19">
        <v>4</v>
      </c>
      <c r="BE45" s="19">
        <v>3</v>
      </c>
      <c r="BF45" s="19"/>
      <c r="BG45" s="19"/>
      <c r="BH45" s="19"/>
      <c r="BI45" s="19"/>
      <c r="BJ45" s="19"/>
      <c r="BK45" s="19"/>
      <c r="BL45" s="19"/>
      <c r="BM45" s="19"/>
      <c r="BN45" s="19"/>
      <c r="BO45" s="19"/>
      <c r="BP45" s="19"/>
      <c r="BQ45" s="19"/>
      <c r="BR45" s="43"/>
      <c r="BS45" s="43"/>
      <c r="BT45" s="19"/>
      <c r="BU45" s="19"/>
      <c r="BV45" s="19"/>
      <c r="BW45" s="19">
        <v>15</v>
      </c>
      <c r="BX45" s="19"/>
      <c r="BY45" s="19"/>
      <c r="BZ45" s="19"/>
      <c r="CA45" s="19"/>
      <c r="CB45" s="19">
        <v>4</v>
      </c>
      <c r="CC45" s="19">
        <v>7</v>
      </c>
      <c r="CD45" s="52"/>
      <c r="CE45" s="87">
        <v>1</v>
      </c>
      <c r="CF45" s="19" t="s">
        <v>88</v>
      </c>
      <c r="CG45" s="52"/>
      <c r="CH45" s="52"/>
      <c r="CI45" s="52"/>
      <c r="CJ45" s="223"/>
    </row>
    <row r="46" spans="1:88" s="10" customFormat="1" ht="12">
      <c r="A46" s="38">
        <v>258</v>
      </c>
      <c r="B46" s="39" t="s">
        <v>2</v>
      </c>
      <c r="C46" s="38">
        <v>278</v>
      </c>
      <c r="D46" s="39" t="s">
        <v>2</v>
      </c>
      <c r="E46" s="40" t="s">
        <v>207</v>
      </c>
      <c r="F46" s="40" t="s">
        <v>615</v>
      </c>
      <c r="G46" s="36" t="s">
        <v>5081</v>
      </c>
      <c r="H46" s="36" t="s">
        <v>5085</v>
      </c>
      <c r="I46" s="18"/>
      <c r="J46" s="45"/>
      <c r="K46" s="19"/>
      <c r="L46" s="19"/>
      <c r="M46" s="19"/>
      <c r="N46" s="19"/>
      <c r="O46" s="19"/>
      <c r="P46" s="19"/>
      <c r="Q46" s="19"/>
      <c r="R46" s="19"/>
      <c r="S46" s="52"/>
      <c r="T46" s="52"/>
      <c r="U46" s="19"/>
      <c r="V46" s="19"/>
      <c r="W46" s="19"/>
      <c r="X46" s="19"/>
      <c r="Y46" s="19"/>
      <c r="Z46" s="19"/>
      <c r="AA46" s="19"/>
      <c r="AB46" s="19"/>
      <c r="AC46" s="19"/>
      <c r="AD46" s="52"/>
      <c r="AE46" s="19"/>
      <c r="AF46" s="19"/>
      <c r="AG46" s="19"/>
      <c r="AH46" s="52"/>
      <c r="AI46" s="19"/>
      <c r="AJ46" s="19"/>
      <c r="AK46" s="19"/>
      <c r="AL46" s="19"/>
      <c r="AM46" s="19"/>
      <c r="AN46" s="19"/>
      <c r="AO46" s="19"/>
      <c r="AP46" s="19"/>
      <c r="AQ46" s="19"/>
      <c r="AR46" s="19"/>
      <c r="AS46" s="19"/>
      <c r="AT46" s="19"/>
      <c r="AU46" s="19"/>
      <c r="AV46" s="19"/>
      <c r="AW46" s="19"/>
      <c r="AX46" s="19"/>
      <c r="AY46" s="19"/>
      <c r="AZ46" s="19"/>
      <c r="BA46" s="19"/>
      <c r="BB46" s="19"/>
      <c r="BC46" s="19"/>
      <c r="BD46" s="19"/>
      <c r="BE46" s="45"/>
      <c r="BF46" s="19">
        <v>12</v>
      </c>
      <c r="BG46" s="19"/>
      <c r="BH46" s="19"/>
      <c r="BI46" s="19"/>
      <c r="BJ46" s="19"/>
      <c r="BK46" s="19"/>
      <c r="BL46" s="19"/>
      <c r="BM46" s="19"/>
      <c r="BN46" s="19"/>
      <c r="BO46" s="19"/>
      <c r="BP46" s="19"/>
      <c r="BQ46" s="19"/>
      <c r="BR46" s="43"/>
      <c r="BS46" s="43"/>
      <c r="BT46" s="19"/>
      <c r="BU46" s="19"/>
      <c r="BV46" s="19"/>
      <c r="BW46" s="19">
        <v>15</v>
      </c>
      <c r="BX46" s="19"/>
      <c r="BY46" s="19"/>
      <c r="BZ46" s="19"/>
      <c r="CA46" s="19"/>
      <c r="CB46" s="19"/>
      <c r="CC46" s="19"/>
      <c r="CD46" s="52"/>
      <c r="CE46" s="87">
        <v>1</v>
      </c>
      <c r="CF46" s="19" t="s">
        <v>88</v>
      </c>
      <c r="CG46" s="52"/>
      <c r="CH46" s="52"/>
      <c r="CI46" s="52"/>
      <c r="CJ46" s="223"/>
    </row>
    <row r="47" spans="1:88" s="7" customFormat="1" ht="72">
      <c r="A47" s="38">
        <v>259</v>
      </c>
      <c r="B47" s="39"/>
      <c r="C47" s="38">
        <v>280</v>
      </c>
      <c r="D47" s="39"/>
      <c r="E47" s="40" t="s">
        <v>208</v>
      </c>
      <c r="F47" s="40" t="s">
        <v>616</v>
      </c>
      <c r="G47" s="36" t="s">
        <v>5082</v>
      </c>
      <c r="H47" s="36" t="s">
        <v>5085</v>
      </c>
      <c r="I47" s="18"/>
      <c r="J47" s="19"/>
      <c r="K47" s="19"/>
      <c r="L47" s="19"/>
      <c r="M47" s="19"/>
      <c r="N47" s="19"/>
      <c r="O47" s="19"/>
      <c r="P47" s="19"/>
      <c r="Q47" s="19"/>
      <c r="R47" s="19"/>
      <c r="S47" s="19"/>
      <c r="T47" s="19"/>
      <c r="U47" s="19"/>
      <c r="V47" s="19"/>
      <c r="W47" s="19"/>
      <c r="X47" s="19"/>
      <c r="Y47" s="19"/>
      <c r="Z47" s="19"/>
      <c r="AA47" s="19"/>
      <c r="AB47" s="19"/>
      <c r="AC47" s="19">
        <v>11</v>
      </c>
      <c r="AD47" s="19"/>
      <c r="AE47" s="19"/>
      <c r="AF47" s="19"/>
      <c r="AG47" s="19"/>
      <c r="AH47" s="52"/>
      <c r="AI47" s="19"/>
      <c r="AJ47" s="19">
        <v>3</v>
      </c>
      <c r="AK47" s="19"/>
      <c r="AL47" s="19"/>
      <c r="AM47" s="19"/>
      <c r="AN47" s="19"/>
      <c r="AO47" s="19"/>
      <c r="AP47" s="19"/>
      <c r="AQ47" s="19">
        <v>23</v>
      </c>
      <c r="AR47" s="19"/>
      <c r="AS47" s="19"/>
      <c r="AT47" s="19"/>
      <c r="AU47" s="19"/>
      <c r="AV47" s="19"/>
      <c r="AW47" s="19"/>
      <c r="AX47" s="19"/>
      <c r="AY47" s="19"/>
      <c r="AZ47" s="19"/>
      <c r="BA47" s="19"/>
      <c r="BB47" s="19">
        <v>3</v>
      </c>
      <c r="BC47" s="19"/>
      <c r="BD47" s="19"/>
      <c r="BE47" s="19"/>
      <c r="BF47" s="19"/>
      <c r="BG47" s="19"/>
      <c r="BH47" s="19"/>
      <c r="BI47" s="19"/>
      <c r="BJ47" s="19"/>
      <c r="BK47" s="19">
        <v>3</v>
      </c>
      <c r="BL47" s="19"/>
      <c r="BM47" s="19"/>
      <c r="BN47" s="19"/>
      <c r="BO47" s="19"/>
      <c r="BP47" s="19"/>
      <c r="BQ47" s="19"/>
      <c r="BR47" s="19"/>
      <c r="BS47" s="19"/>
      <c r="BT47" s="19"/>
      <c r="BU47" s="19"/>
      <c r="BV47" s="19"/>
      <c r="BW47" s="19"/>
      <c r="BX47" s="19"/>
      <c r="BY47" s="19"/>
      <c r="BZ47" s="19"/>
      <c r="CA47" s="19"/>
      <c r="CB47" s="19"/>
      <c r="CC47" s="19"/>
      <c r="CD47" s="19"/>
      <c r="CE47" s="87">
        <v>1</v>
      </c>
      <c r="CF47" s="19" t="s">
        <v>88</v>
      </c>
      <c r="CG47" s="52"/>
      <c r="CH47" s="52"/>
      <c r="CI47" s="52"/>
      <c r="CJ47" s="223"/>
    </row>
    <row r="48" spans="1:88" s="7" customFormat="1" ht="72">
      <c r="A48" s="38">
        <v>260</v>
      </c>
      <c r="B48" s="39"/>
      <c r="C48" s="38">
        <v>281</v>
      </c>
      <c r="D48" s="39"/>
      <c r="E48" s="40" t="s">
        <v>28</v>
      </c>
      <c r="F48" s="40" t="s">
        <v>617</v>
      </c>
      <c r="G48" s="36" t="s">
        <v>5082</v>
      </c>
      <c r="H48" s="36" t="s">
        <v>5085</v>
      </c>
      <c r="I48" s="18"/>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52"/>
      <c r="AI48" s="19">
        <v>9</v>
      </c>
      <c r="AJ48" s="19"/>
      <c r="AK48" s="19"/>
      <c r="AL48" s="19"/>
      <c r="AM48" s="19">
        <v>2</v>
      </c>
      <c r="AN48" s="19"/>
      <c r="AO48" s="19"/>
      <c r="AP48" s="19"/>
      <c r="AQ48" s="19"/>
      <c r="AR48" s="19"/>
      <c r="AS48" s="19">
        <v>9</v>
      </c>
      <c r="AT48" s="19"/>
      <c r="AU48" s="19"/>
      <c r="AV48" s="19">
        <v>6</v>
      </c>
      <c r="AW48" s="19"/>
      <c r="AX48" s="19"/>
      <c r="AY48" s="19"/>
      <c r="AZ48" s="19"/>
      <c r="BA48" s="19"/>
      <c r="BB48" s="19"/>
      <c r="BC48" s="19"/>
      <c r="BD48" s="19"/>
      <c r="BE48" s="19"/>
      <c r="BF48" s="19"/>
      <c r="BG48" s="19"/>
      <c r="BH48" s="19"/>
      <c r="BI48" s="19"/>
      <c r="BJ48" s="19"/>
      <c r="BK48" s="19">
        <v>3</v>
      </c>
      <c r="BL48" s="19"/>
      <c r="BM48" s="19"/>
      <c r="BN48" s="19"/>
      <c r="BO48" s="19"/>
      <c r="BP48" s="19"/>
      <c r="BQ48" s="19"/>
      <c r="BR48" s="19"/>
      <c r="BS48" s="19"/>
      <c r="BT48" s="19"/>
      <c r="BU48" s="19"/>
      <c r="BV48" s="19"/>
      <c r="BW48" s="19"/>
      <c r="BX48" s="19"/>
      <c r="BY48" s="19"/>
      <c r="BZ48" s="19"/>
      <c r="CA48" s="19"/>
      <c r="CB48" s="19"/>
      <c r="CC48" s="19"/>
      <c r="CD48" s="19"/>
      <c r="CE48" s="87">
        <v>1</v>
      </c>
      <c r="CF48" s="19" t="s">
        <v>88</v>
      </c>
      <c r="CG48" s="52"/>
      <c r="CH48" s="52"/>
      <c r="CI48" s="52"/>
      <c r="CJ48" s="223"/>
    </row>
    <row r="49" spans="1:88" s="7" customFormat="1" ht="72">
      <c r="A49" s="38">
        <v>261</v>
      </c>
      <c r="B49" s="39"/>
      <c r="C49" s="38">
        <v>282</v>
      </c>
      <c r="D49" s="39"/>
      <c r="E49" s="40" t="s">
        <v>28</v>
      </c>
      <c r="F49" s="40" t="s">
        <v>618</v>
      </c>
      <c r="G49" s="36" t="s">
        <v>5082</v>
      </c>
      <c r="H49" s="36" t="s">
        <v>5085</v>
      </c>
      <c r="I49" s="18"/>
      <c r="J49" s="19"/>
      <c r="K49" s="19"/>
      <c r="L49" s="19"/>
      <c r="M49" s="19"/>
      <c r="N49" s="19"/>
      <c r="O49" s="19"/>
      <c r="P49" s="19"/>
      <c r="Q49" s="19"/>
      <c r="R49" s="19"/>
      <c r="S49" s="19"/>
      <c r="T49" s="19"/>
      <c r="U49" s="19"/>
      <c r="V49" s="19"/>
      <c r="W49" s="19"/>
      <c r="X49" s="19"/>
      <c r="Y49" s="19">
        <v>13</v>
      </c>
      <c r="Z49" s="19"/>
      <c r="AA49" s="19"/>
      <c r="AB49" s="19"/>
      <c r="AC49" s="19"/>
      <c r="AD49" s="19"/>
      <c r="AE49" s="19"/>
      <c r="AF49" s="19"/>
      <c r="AG49" s="19"/>
      <c r="AH49" s="52"/>
      <c r="AI49" s="19">
        <v>9</v>
      </c>
      <c r="AJ49" s="19"/>
      <c r="AK49" s="19"/>
      <c r="AL49" s="19"/>
      <c r="AM49" s="19">
        <v>2</v>
      </c>
      <c r="AN49" s="19"/>
      <c r="AO49" s="19"/>
      <c r="AP49" s="19"/>
      <c r="AQ49" s="19"/>
      <c r="AR49" s="19"/>
      <c r="AS49" s="19">
        <v>4</v>
      </c>
      <c r="AT49" s="19"/>
      <c r="AU49" s="19"/>
      <c r="AV49" s="19"/>
      <c r="AW49" s="19"/>
      <c r="AX49" s="19"/>
      <c r="AY49" s="19"/>
      <c r="AZ49" s="19"/>
      <c r="BA49" s="19"/>
      <c r="BB49" s="19"/>
      <c r="BC49" s="19"/>
      <c r="BD49" s="19"/>
      <c r="BE49" s="19"/>
      <c r="BF49" s="19"/>
      <c r="BG49" s="19"/>
      <c r="BH49" s="19"/>
      <c r="BI49" s="19"/>
      <c r="BJ49" s="19"/>
      <c r="BK49" s="19">
        <v>3</v>
      </c>
      <c r="BL49" s="19"/>
      <c r="BM49" s="19"/>
      <c r="BN49" s="19"/>
      <c r="BO49" s="19"/>
      <c r="BP49" s="19"/>
      <c r="BQ49" s="19"/>
      <c r="BR49" s="19"/>
      <c r="BS49" s="19"/>
      <c r="BT49" s="19"/>
      <c r="BU49" s="19"/>
      <c r="BV49" s="19"/>
      <c r="BW49" s="19"/>
      <c r="BX49" s="19"/>
      <c r="BY49" s="19"/>
      <c r="BZ49" s="19"/>
      <c r="CA49" s="19"/>
      <c r="CB49" s="19"/>
      <c r="CC49" s="19"/>
      <c r="CD49" s="19"/>
      <c r="CE49" s="87">
        <v>1</v>
      </c>
      <c r="CF49" s="19" t="s">
        <v>88</v>
      </c>
      <c r="CG49" s="52"/>
      <c r="CH49" s="52"/>
      <c r="CI49" s="52"/>
      <c r="CJ49" s="223"/>
    </row>
    <row r="50" spans="1:88" s="7" customFormat="1" ht="72">
      <c r="A50" s="38">
        <v>262</v>
      </c>
      <c r="B50" s="39"/>
      <c r="C50" s="38">
        <v>283</v>
      </c>
      <c r="D50" s="39"/>
      <c r="E50" s="40" t="s">
        <v>28</v>
      </c>
      <c r="F50" s="40" t="s">
        <v>619</v>
      </c>
      <c r="G50" s="36" t="s">
        <v>5082</v>
      </c>
      <c r="H50" s="36" t="s">
        <v>5085</v>
      </c>
      <c r="I50" s="18"/>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52"/>
      <c r="AI50" s="19"/>
      <c r="AJ50" s="19"/>
      <c r="AK50" s="19"/>
      <c r="AL50" s="19">
        <v>13</v>
      </c>
      <c r="AM50" s="19">
        <v>2</v>
      </c>
      <c r="AN50" s="19"/>
      <c r="AO50" s="19"/>
      <c r="AP50" s="19"/>
      <c r="AQ50" s="19"/>
      <c r="AR50" s="19"/>
      <c r="AS50" s="19">
        <v>4</v>
      </c>
      <c r="AT50" s="19"/>
      <c r="AU50" s="19"/>
      <c r="AV50" s="19"/>
      <c r="AW50" s="19"/>
      <c r="AX50" s="19"/>
      <c r="AY50" s="19">
        <v>9</v>
      </c>
      <c r="AZ50" s="19"/>
      <c r="BA50" s="19"/>
      <c r="BB50" s="19"/>
      <c r="BC50" s="19"/>
      <c r="BD50" s="19"/>
      <c r="BE50" s="19"/>
      <c r="BF50" s="19"/>
      <c r="BG50" s="19"/>
      <c r="BH50" s="19"/>
      <c r="BI50" s="19"/>
      <c r="BJ50" s="19"/>
      <c r="BK50" s="19">
        <v>3</v>
      </c>
      <c r="BL50" s="19"/>
      <c r="BM50" s="19"/>
      <c r="BN50" s="19"/>
      <c r="BO50" s="19"/>
      <c r="BP50" s="19"/>
      <c r="BQ50" s="19"/>
      <c r="BR50" s="19"/>
      <c r="BS50" s="19"/>
      <c r="BT50" s="19"/>
      <c r="BU50" s="19"/>
      <c r="BV50" s="19"/>
      <c r="BW50" s="19"/>
      <c r="BX50" s="19"/>
      <c r="BY50" s="19"/>
      <c r="BZ50" s="19"/>
      <c r="CA50" s="19"/>
      <c r="CB50" s="19"/>
      <c r="CC50" s="19"/>
      <c r="CD50" s="19"/>
      <c r="CE50" s="87">
        <v>1</v>
      </c>
      <c r="CF50" s="19" t="s">
        <v>88</v>
      </c>
      <c r="CG50" s="52"/>
      <c r="CH50" s="52"/>
      <c r="CI50" s="52"/>
      <c r="CJ50" s="223"/>
    </row>
    <row r="51" spans="1:88" s="7" customFormat="1" ht="108">
      <c r="A51" s="38">
        <v>263</v>
      </c>
      <c r="B51" s="39"/>
      <c r="C51" s="38">
        <v>284</v>
      </c>
      <c r="D51" s="39"/>
      <c r="E51" s="40" t="s">
        <v>28</v>
      </c>
      <c r="F51" s="40" t="s">
        <v>620</v>
      </c>
      <c r="G51" s="36" t="s">
        <v>5083</v>
      </c>
      <c r="H51" s="36" t="s">
        <v>5085</v>
      </c>
      <c r="I51" s="18"/>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52"/>
      <c r="AI51" s="19"/>
      <c r="AJ51" s="19"/>
      <c r="AK51" s="19"/>
      <c r="AL51" s="19"/>
      <c r="AM51" s="19"/>
      <c r="AN51" s="19"/>
      <c r="AO51" s="19"/>
      <c r="AP51" s="19"/>
      <c r="AQ51" s="19"/>
      <c r="AR51" s="19"/>
      <c r="AS51" s="19">
        <v>3</v>
      </c>
      <c r="AT51" s="19"/>
      <c r="AU51" s="19"/>
      <c r="AV51" s="19"/>
      <c r="AW51" s="19"/>
      <c r="AX51" s="19"/>
      <c r="AY51" s="19"/>
      <c r="AZ51" s="19"/>
      <c r="BA51" s="19">
        <v>9</v>
      </c>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t="s">
        <v>13</v>
      </c>
      <c r="CD51" s="19"/>
      <c r="CE51" s="87">
        <v>1</v>
      </c>
      <c r="CF51" s="19" t="s">
        <v>88</v>
      </c>
      <c r="CG51" s="52"/>
      <c r="CH51" s="52"/>
      <c r="CI51" s="52"/>
      <c r="CJ51" s="223"/>
    </row>
    <row r="52" spans="1:88" s="7" customFormat="1" ht="12">
      <c r="A52" s="38">
        <v>264</v>
      </c>
      <c r="B52" s="39" t="s">
        <v>6</v>
      </c>
      <c r="C52" s="38">
        <v>285</v>
      </c>
      <c r="D52" s="39" t="s">
        <v>6</v>
      </c>
      <c r="E52" s="40" t="s">
        <v>209</v>
      </c>
      <c r="F52" s="40" t="s">
        <v>621</v>
      </c>
      <c r="G52" s="36" t="s">
        <v>5066</v>
      </c>
      <c r="H52" s="36" t="s">
        <v>5085</v>
      </c>
      <c r="I52" s="18"/>
      <c r="J52" s="45"/>
      <c r="K52" s="19"/>
      <c r="L52" s="19"/>
      <c r="M52" s="19"/>
      <c r="N52" s="19"/>
      <c r="O52" s="19">
        <v>11</v>
      </c>
      <c r="P52" s="19"/>
      <c r="Q52" s="19"/>
      <c r="R52" s="19"/>
      <c r="S52" s="52"/>
      <c r="T52" s="52"/>
      <c r="U52" s="19"/>
      <c r="V52" s="19"/>
      <c r="W52" s="19"/>
      <c r="X52" s="19"/>
      <c r="Y52" s="19"/>
      <c r="Z52" s="19"/>
      <c r="AA52" s="19"/>
      <c r="AB52" s="19"/>
      <c r="AC52" s="19"/>
      <c r="AD52" s="52"/>
      <c r="AE52" s="19"/>
      <c r="AF52" s="19"/>
      <c r="AG52" s="19"/>
      <c r="AH52" s="52"/>
      <c r="AI52" s="19"/>
      <c r="AJ52" s="19"/>
      <c r="AK52" s="19"/>
      <c r="AL52" s="19"/>
      <c r="AM52" s="19"/>
      <c r="AN52" s="19"/>
      <c r="AO52" s="19"/>
      <c r="AP52" s="19"/>
      <c r="AQ52" s="19"/>
      <c r="AR52" s="19"/>
      <c r="AS52" s="19"/>
      <c r="AT52" s="19"/>
      <c r="AU52" s="19"/>
      <c r="AV52" s="19"/>
      <c r="AW52" s="19"/>
      <c r="AX52" s="19"/>
      <c r="AY52" s="19"/>
      <c r="AZ52" s="19"/>
      <c r="BA52" s="19"/>
      <c r="BB52" s="19"/>
      <c r="BC52" s="19"/>
      <c r="BD52" s="19"/>
      <c r="BE52" s="45"/>
      <c r="BF52" s="19"/>
      <c r="BG52" s="19"/>
      <c r="BH52" s="19"/>
      <c r="BI52" s="19"/>
      <c r="BJ52" s="19"/>
      <c r="BK52" s="19"/>
      <c r="BL52" s="19"/>
      <c r="BM52" s="19"/>
      <c r="BN52" s="19"/>
      <c r="BO52" s="19"/>
      <c r="BP52" s="19"/>
      <c r="BQ52" s="19"/>
      <c r="BR52" s="43"/>
      <c r="BS52" s="43"/>
      <c r="BT52" s="19">
        <v>11</v>
      </c>
      <c r="BU52" s="19"/>
      <c r="BV52" s="19"/>
      <c r="BW52" s="19">
        <v>15</v>
      </c>
      <c r="BX52" s="19"/>
      <c r="BY52" s="19"/>
      <c r="BZ52" s="19"/>
      <c r="CA52" s="19"/>
      <c r="CB52" s="19"/>
      <c r="CC52" s="19"/>
      <c r="CD52" s="52"/>
      <c r="CE52" s="87">
        <v>1</v>
      </c>
      <c r="CF52" s="19" t="s">
        <v>88</v>
      </c>
      <c r="CG52" s="52"/>
      <c r="CH52" s="52"/>
      <c r="CI52" s="52"/>
      <c r="CJ52" s="223"/>
    </row>
    <row r="53" spans="1:88" s="7" customFormat="1" ht="12">
      <c r="A53" s="38">
        <v>265</v>
      </c>
      <c r="B53" s="39"/>
      <c r="C53" s="38" t="s">
        <v>28</v>
      </c>
      <c r="D53" s="39"/>
      <c r="E53" s="40" t="s">
        <v>299</v>
      </c>
      <c r="F53" s="40" t="s">
        <v>622</v>
      </c>
      <c r="G53" s="36" t="s">
        <v>5066</v>
      </c>
      <c r="H53" s="36" t="s">
        <v>5085</v>
      </c>
      <c r="I53" s="18"/>
      <c r="J53" s="45"/>
      <c r="K53" s="19"/>
      <c r="L53" s="19"/>
      <c r="M53" s="19"/>
      <c r="N53" s="19"/>
      <c r="O53" s="19">
        <v>16</v>
      </c>
      <c r="P53" s="19"/>
      <c r="Q53" s="19"/>
      <c r="R53" s="19"/>
      <c r="S53" s="52"/>
      <c r="T53" s="52"/>
      <c r="U53" s="19"/>
      <c r="V53" s="19"/>
      <c r="W53" s="19">
        <v>3</v>
      </c>
      <c r="X53" s="19"/>
      <c r="Y53" s="19"/>
      <c r="Z53" s="19"/>
      <c r="AA53" s="19"/>
      <c r="AB53" s="19"/>
      <c r="AC53" s="19"/>
      <c r="AD53" s="52"/>
      <c r="AE53" s="19"/>
      <c r="AF53" s="19"/>
      <c r="AG53" s="19"/>
      <c r="AH53" s="52"/>
      <c r="AI53" s="19"/>
      <c r="AJ53" s="19"/>
      <c r="AK53" s="19"/>
      <c r="AL53" s="19"/>
      <c r="AM53" s="19"/>
      <c r="AN53" s="19"/>
      <c r="AO53" s="19"/>
      <c r="AP53" s="19"/>
      <c r="AQ53" s="19"/>
      <c r="AR53" s="19"/>
      <c r="AS53" s="19"/>
      <c r="AT53" s="19"/>
      <c r="AU53" s="19"/>
      <c r="AV53" s="19"/>
      <c r="AW53" s="19"/>
      <c r="AX53" s="19"/>
      <c r="AY53" s="19"/>
      <c r="AZ53" s="19"/>
      <c r="BA53" s="19"/>
      <c r="BB53" s="19"/>
      <c r="BC53" s="19"/>
      <c r="BD53" s="19"/>
      <c r="BE53" s="45"/>
      <c r="BF53" s="19"/>
      <c r="BG53" s="19"/>
      <c r="BH53" s="19"/>
      <c r="BI53" s="19"/>
      <c r="BJ53" s="19"/>
      <c r="BK53" s="19"/>
      <c r="BL53" s="19"/>
      <c r="BM53" s="19"/>
      <c r="BN53" s="19"/>
      <c r="BO53" s="19"/>
      <c r="BP53" s="19"/>
      <c r="BQ53" s="19"/>
      <c r="BR53" s="43"/>
      <c r="BS53" s="43">
        <v>7</v>
      </c>
      <c r="BT53" s="19"/>
      <c r="BU53" s="19"/>
      <c r="BV53" s="19"/>
      <c r="BW53" s="19">
        <v>15</v>
      </c>
      <c r="BX53" s="19"/>
      <c r="BY53" s="19"/>
      <c r="BZ53" s="19"/>
      <c r="CA53" s="19"/>
      <c r="CB53" s="19"/>
      <c r="CC53" s="19"/>
      <c r="CD53" s="52"/>
      <c r="CE53" s="87">
        <v>1</v>
      </c>
      <c r="CF53" s="19" t="s">
        <v>88</v>
      </c>
      <c r="CG53" s="52"/>
      <c r="CH53" s="52"/>
      <c r="CI53" s="52"/>
      <c r="CJ53" s="223"/>
    </row>
    <row r="54" spans="1:88" s="7" customFormat="1" ht="24">
      <c r="A54" s="38">
        <v>266</v>
      </c>
      <c r="B54" s="35"/>
      <c r="C54" s="34" t="s">
        <v>28</v>
      </c>
      <c r="D54" s="35"/>
      <c r="E54" s="56" t="s">
        <v>28</v>
      </c>
      <c r="F54" s="56" t="s">
        <v>623</v>
      </c>
      <c r="G54" s="36" t="s">
        <v>5084</v>
      </c>
      <c r="H54" s="36" t="s">
        <v>5085</v>
      </c>
      <c r="I54" s="18"/>
      <c r="J54" s="19"/>
      <c r="K54" s="19"/>
      <c r="L54" s="19"/>
      <c r="M54" s="19"/>
      <c r="N54" s="19"/>
      <c r="O54" s="19">
        <v>14</v>
      </c>
      <c r="P54" s="19"/>
      <c r="Q54" s="19"/>
      <c r="R54" s="52">
        <v>8</v>
      </c>
      <c r="S54" s="52"/>
      <c r="T54" s="52"/>
      <c r="U54" s="19">
        <v>17</v>
      </c>
      <c r="V54" s="19"/>
      <c r="W54" s="19"/>
      <c r="X54" s="19"/>
      <c r="Y54" s="19"/>
      <c r="Z54" s="19"/>
      <c r="AA54" s="19"/>
      <c r="AB54" s="19"/>
      <c r="AC54" s="19"/>
      <c r="AD54" s="52"/>
      <c r="AE54" s="19"/>
      <c r="AF54" s="19"/>
      <c r="AG54" s="19"/>
      <c r="AH54" s="52"/>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v>7</v>
      </c>
      <c r="BR54" s="43"/>
      <c r="BS54" s="43"/>
      <c r="BT54" s="19"/>
      <c r="BU54" s="19"/>
      <c r="BV54" s="19"/>
      <c r="BW54" s="19"/>
      <c r="BX54" s="19"/>
      <c r="BY54" s="19"/>
      <c r="BZ54" s="19"/>
      <c r="CA54" s="19"/>
      <c r="CB54" s="19"/>
      <c r="CC54" s="19"/>
      <c r="CD54" s="52"/>
      <c r="CE54" s="87">
        <v>1</v>
      </c>
      <c r="CF54" s="19" t="s">
        <v>88</v>
      </c>
      <c r="CG54" s="52"/>
      <c r="CH54" s="52"/>
      <c r="CI54" s="52"/>
      <c r="CJ54" s="223"/>
    </row>
    <row r="55" spans="1:88" s="7" customFormat="1" ht="24">
      <c r="A55" s="38">
        <v>267</v>
      </c>
      <c r="B55" s="35"/>
      <c r="C55" s="34" t="s">
        <v>28</v>
      </c>
      <c r="D55" s="35"/>
      <c r="E55" s="56" t="s">
        <v>28</v>
      </c>
      <c r="F55" s="56" t="s">
        <v>624</v>
      </c>
      <c r="G55" s="36" t="s">
        <v>5084</v>
      </c>
      <c r="H55" s="36" t="s">
        <v>5085</v>
      </c>
      <c r="I55" s="18"/>
      <c r="J55" s="19"/>
      <c r="K55" s="19"/>
      <c r="L55" s="19"/>
      <c r="M55" s="19"/>
      <c r="N55" s="19"/>
      <c r="O55" s="19"/>
      <c r="P55" s="19"/>
      <c r="Q55" s="19"/>
      <c r="R55" s="52">
        <v>8</v>
      </c>
      <c r="S55" s="52">
        <v>21</v>
      </c>
      <c r="T55" s="52"/>
      <c r="U55" s="19"/>
      <c r="V55" s="19"/>
      <c r="W55" s="19"/>
      <c r="X55" s="19"/>
      <c r="Y55" s="19"/>
      <c r="Z55" s="19"/>
      <c r="AA55" s="19"/>
      <c r="AB55" s="19"/>
      <c r="AC55" s="19"/>
      <c r="AD55" s="52"/>
      <c r="AE55" s="19"/>
      <c r="AF55" s="19"/>
      <c r="AG55" s="19"/>
      <c r="AH55" s="52"/>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v>7</v>
      </c>
      <c r="BR55" s="43"/>
      <c r="BS55" s="43"/>
      <c r="BT55" s="19"/>
      <c r="BU55" s="19"/>
      <c r="BV55" s="19"/>
      <c r="BW55" s="19"/>
      <c r="BX55" s="19"/>
      <c r="BY55" s="19"/>
      <c r="BZ55" s="19"/>
      <c r="CA55" s="19"/>
      <c r="CB55" s="19"/>
      <c r="CC55" s="19"/>
      <c r="CD55" s="52"/>
      <c r="CE55" s="87">
        <v>1</v>
      </c>
      <c r="CF55" s="19" t="s">
        <v>88</v>
      </c>
      <c r="CG55" s="52"/>
      <c r="CH55" s="52"/>
      <c r="CI55" s="52"/>
      <c r="CJ55" s="223"/>
    </row>
    <row r="56" spans="1:88" s="7" customFormat="1" ht="24">
      <c r="A56" s="38">
        <v>268</v>
      </c>
      <c r="B56" s="35"/>
      <c r="C56" s="34" t="s">
        <v>28</v>
      </c>
      <c r="D56" s="35"/>
      <c r="E56" s="56" t="s">
        <v>28</v>
      </c>
      <c r="F56" s="56" t="s">
        <v>625</v>
      </c>
      <c r="G56" s="36" t="s">
        <v>5084</v>
      </c>
      <c r="H56" s="36" t="s">
        <v>5085</v>
      </c>
      <c r="I56" s="18"/>
      <c r="J56" s="19"/>
      <c r="K56" s="19"/>
      <c r="L56" s="19"/>
      <c r="M56" s="19"/>
      <c r="N56" s="19"/>
      <c r="O56" s="19"/>
      <c r="P56" s="19"/>
      <c r="Q56" s="19"/>
      <c r="R56" s="52">
        <v>8</v>
      </c>
      <c r="S56" s="52"/>
      <c r="T56" s="52">
        <v>13</v>
      </c>
      <c r="U56" s="19"/>
      <c r="V56" s="19"/>
      <c r="W56" s="19"/>
      <c r="X56" s="19"/>
      <c r="Y56" s="19"/>
      <c r="Z56" s="19"/>
      <c r="AA56" s="19"/>
      <c r="AB56" s="19"/>
      <c r="AC56" s="19"/>
      <c r="AD56" s="52"/>
      <c r="AE56" s="19"/>
      <c r="AF56" s="19"/>
      <c r="AG56" s="19"/>
      <c r="AH56" s="52"/>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v>7</v>
      </c>
      <c r="BR56" s="43"/>
      <c r="BS56" s="43"/>
      <c r="BT56" s="19"/>
      <c r="BU56" s="19"/>
      <c r="BV56" s="19"/>
      <c r="BW56" s="19"/>
      <c r="BX56" s="19"/>
      <c r="BY56" s="19"/>
      <c r="BZ56" s="19"/>
      <c r="CA56" s="19"/>
      <c r="CB56" s="19"/>
      <c r="CC56" s="19"/>
      <c r="CD56" s="52"/>
      <c r="CE56" s="87">
        <v>1</v>
      </c>
      <c r="CF56" s="19" t="s">
        <v>88</v>
      </c>
      <c r="CG56" s="52"/>
      <c r="CH56" s="52"/>
      <c r="CI56" s="52"/>
      <c r="CJ56" s="223"/>
    </row>
    <row r="57" spans="1:88" s="7" customFormat="1" ht="72">
      <c r="A57" s="38">
        <v>269</v>
      </c>
      <c r="B57" s="35"/>
      <c r="C57" s="34" t="s">
        <v>28</v>
      </c>
      <c r="D57" s="35"/>
      <c r="E57" s="56" t="s">
        <v>28</v>
      </c>
      <c r="F57" s="56" t="s">
        <v>626</v>
      </c>
      <c r="G57" s="36" t="s">
        <v>5082</v>
      </c>
      <c r="H57" s="36" t="s">
        <v>5085</v>
      </c>
      <c r="I57" s="18"/>
      <c r="J57" s="19"/>
      <c r="K57" s="19"/>
      <c r="L57" s="19"/>
      <c r="M57" s="19"/>
      <c r="N57" s="19"/>
      <c r="O57" s="19"/>
      <c r="P57" s="19"/>
      <c r="Q57" s="19"/>
      <c r="R57" s="19"/>
      <c r="S57" s="19"/>
      <c r="T57" s="19"/>
      <c r="U57" s="19"/>
      <c r="V57" s="19"/>
      <c r="W57" s="19"/>
      <c r="X57" s="19"/>
      <c r="Y57" s="19"/>
      <c r="Z57" s="19"/>
      <c r="AA57" s="19"/>
      <c r="AB57" s="19"/>
      <c r="AC57" s="19"/>
      <c r="AD57" s="19">
        <v>10</v>
      </c>
      <c r="AE57" s="19"/>
      <c r="AF57" s="19"/>
      <c r="AG57" s="19"/>
      <c r="AH57" s="52"/>
      <c r="AI57" s="19">
        <v>9</v>
      </c>
      <c r="AJ57" s="19"/>
      <c r="AK57" s="19"/>
      <c r="AL57" s="19"/>
      <c r="AM57" s="19"/>
      <c r="AN57" s="19"/>
      <c r="AO57" s="19"/>
      <c r="AP57" s="19"/>
      <c r="AQ57" s="19"/>
      <c r="AR57" s="19">
        <v>13</v>
      </c>
      <c r="AS57" s="19"/>
      <c r="AT57" s="19"/>
      <c r="AU57" s="19"/>
      <c r="AV57" s="19"/>
      <c r="AW57" s="19"/>
      <c r="AX57" s="19"/>
      <c r="AY57" s="19">
        <v>9</v>
      </c>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t="s">
        <v>217</v>
      </c>
      <c r="CD57" s="19"/>
      <c r="CE57" s="87">
        <v>1</v>
      </c>
      <c r="CF57" s="19" t="s">
        <v>88</v>
      </c>
      <c r="CG57" s="52"/>
      <c r="CH57" s="52"/>
      <c r="CI57" s="52"/>
      <c r="CJ57" s="223"/>
    </row>
    <row r="58" spans="1:88" s="7" customFormat="1" ht="48.5" thickBot="1">
      <c r="A58" s="80">
        <v>270</v>
      </c>
      <c r="B58" s="63"/>
      <c r="C58" s="100" t="s">
        <v>28</v>
      </c>
      <c r="D58" s="63"/>
      <c r="E58" s="138" t="s">
        <v>28</v>
      </c>
      <c r="F58" s="138" t="s">
        <v>627</v>
      </c>
      <c r="G58" s="64" t="s">
        <v>5076</v>
      </c>
      <c r="H58" s="64" t="s">
        <v>5085</v>
      </c>
      <c r="I58" s="65"/>
      <c r="J58" s="66"/>
      <c r="K58" s="66"/>
      <c r="L58" s="66"/>
      <c r="M58" s="66"/>
      <c r="N58" s="66"/>
      <c r="O58" s="66"/>
      <c r="P58" s="66"/>
      <c r="Q58" s="66"/>
      <c r="R58" s="66"/>
      <c r="S58" s="68"/>
      <c r="T58" s="68"/>
      <c r="U58" s="66"/>
      <c r="V58" s="66"/>
      <c r="W58" s="66"/>
      <c r="X58" s="66"/>
      <c r="Y58" s="66"/>
      <c r="Z58" s="66"/>
      <c r="AA58" s="66">
        <v>3</v>
      </c>
      <c r="AB58" s="66"/>
      <c r="AC58" s="66"/>
      <c r="AD58" s="68"/>
      <c r="AE58" s="66"/>
      <c r="AF58" s="66"/>
      <c r="AG58" s="66"/>
      <c r="AH58" s="68">
        <v>3</v>
      </c>
      <c r="AI58" s="66"/>
      <c r="AJ58" s="66"/>
      <c r="AK58" s="66"/>
      <c r="AL58" s="66"/>
      <c r="AM58" s="66"/>
      <c r="AN58" s="66"/>
      <c r="AO58" s="66"/>
      <c r="AP58" s="66"/>
      <c r="AQ58" s="66"/>
      <c r="AR58" s="66">
        <v>3</v>
      </c>
      <c r="AS58" s="66"/>
      <c r="AT58" s="66"/>
      <c r="AU58" s="66"/>
      <c r="AV58" s="66"/>
      <c r="AW58" s="66"/>
      <c r="AX58" s="66"/>
      <c r="AY58" s="66"/>
      <c r="AZ58" s="66"/>
      <c r="BA58" s="66"/>
      <c r="BB58" s="66"/>
      <c r="BC58" s="66"/>
      <c r="BD58" s="66"/>
      <c r="BE58" s="66"/>
      <c r="BF58" s="66"/>
      <c r="BG58" s="66"/>
      <c r="BH58" s="66"/>
      <c r="BI58" s="66"/>
      <c r="BJ58" s="66"/>
      <c r="BK58" s="66"/>
      <c r="BL58" s="66"/>
      <c r="BM58" s="66"/>
      <c r="BN58" s="66"/>
      <c r="BO58" s="66"/>
      <c r="BP58" s="66"/>
      <c r="BQ58" s="66"/>
      <c r="BR58" s="67"/>
      <c r="BS58" s="67"/>
      <c r="BT58" s="66"/>
      <c r="BU58" s="66"/>
      <c r="BV58" s="66"/>
      <c r="BW58" s="66">
        <v>15</v>
      </c>
      <c r="BX58" s="66"/>
      <c r="BY58" s="66"/>
      <c r="BZ58" s="66"/>
      <c r="CA58" s="66">
        <v>2</v>
      </c>
      <c r="CB58" s="66">
        <v>4</v>
      </c>
      <c r="CC58" s="66"/>
      <c r="CD58" s="68"/>
      <c r="CE58" s="90">
        <v>1</v>
      </c>
      <c r="CF58" s="66" t="s">
        <v>88</v>
      </c>
      <c r="CG58" s="68"/>
      <c r="CH58" s="68"/>
      <c r="CI58" s="68"/>
      <c r="CJ58" s="69"/>
    </row>
    <row r="59" spans="1:88" s="6" customFormat="1" ht="12"/>
    <row r="60" spans="1:88" s="6" customFormat="1" ht="12"/>
    <row r="61" spans="1:88" s="6" customFormat="1" ht="12"/>
    <row r="62" spans="1:88" s="6" customFormat="1" ht="12"/>
    <row r="63" spans="1:88" s="6" customFormat="1" ht="12"/>
    <row r="64" spans="1:88" s="6" customFormat="1" ht="12"/>
    <row r="65" spans="3:88" s="6" customFormat="1" ht="12"/>
    <row r="66" spans="3:88" s="6" customFormat="1" ht="12"/>
    <row r="67" spans="3:88" s="6" customFormat="1" ht="12"/>
    <row r="68" spans="3:88" s="6" customFormat="1" ht="12"/>
    <row r="69" spans="3:88" s="6" customFormat="1" ht="12"/>
    <row r="70" spans="3:88" s="6" customFormat="1" ht="12"/>
    <row r="71" spans="3:88" s="6" customFormat="1" ht="12"/>
    <row r="72" spans="3:88" s="6" customFormat="1" ht="12"/>
    <row r="73" spans="3:88" s="6" customFormat="1" ht="12"/>
    <row r="74" spans="3:88" s="6" customFormat="1" ht="12"/>
    <row r="75" spans="3:88" s="6" customFormat="1" ht="12"/>
    <row r="76" spans="3:88" s="6" customFormat="1" ht="15" customHeight="1"/>
    <row r="77" spans="3:88">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row>
    <row r="78" spans="3:88">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row>
    <row r="79" spans="3:88">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row>
    <row r="80" spans="3:88">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row>
    <row r="81" spans="3:88">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row>
    <row r="82" spans="3:88">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row>
    <row r="83" spans="3:88">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row>
    <row r="84" spans="3:88">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row>
    <row r="85" spans="3:88">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row>
    <row r="86" spans="3:88">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row>
    <row r="87" spans="3:88">
      <c r="C87" s="3"/>
      <c r="D87" s="3"/>
      <c r="E87" s="3"/>
      <c r="F87" s="3"/>
      <c r="G87" s="3"/>
      <c r="H87" s="3"/>
      <c r="CE87" s="6"/>
      <c r="CF87" s="6"/>
      <c r="CG87" s="6"/>
      <c r="CH87" s="6"/>
      <c r="CI87" s="6"/>
      <c r="CJ87" s="6"/>
    </row>
    <row r="88" spans="3:88">
      <c r="C88" s="3"/>
      <c r="D88" s="3"/>
      <c r="E88" s="3"/>
      <c r="F88" s="3"/>
      <c r="G88" s="3"/>
      <c r="H88" s="3"/>
      <c r="CE88" s="6"/>
      <c r="CF88" s="6"/>
      <c r="CG88" s="6"/>
      <c r="CH88" s="6"/>
      <c r="CI88" s="6"/>
      <c r="CJ88" s="6"/>
    </row>
    <row r="89" spans="3:88">
      <c r="C89" s="3"/>
      <c r="D89" s="3"/>
      <c r="E89" s="3"/>
      <c r="F89" s="3"/>
      <c r="G89" s="3"/>
      <c r="H89" s="3"/>
      <c r="CE89" s="6"/>
      <c r="CF89" s="6"/>
      <c r="CG89" s="6"/>
      <c r="CH89" s="6"/>
      <c r="CI89" s="6"/>
      <c r="CJ89" s="6"/>
    </row>
    <row r="90" spans="3:88">
      <c r="C90" s="3"/>
      <c r="D90" s="3"/>
      <c r="E90" s="3"/>
      <c r="F90" s="3"/>
      <c r="G90" s="3"/>
      <c r="H90" s="3"/>
      <c r="CE90" s="6"/>
      <c r="CF90" s="6"/>
      <c r="CG90" s="6"/>
      <c r="CH90" s="6"/>
      <c r="CI90" s="6"/>
      <c r="CJ90" s="6"/>
    </row>
    <row r="91" spans="3:88">
      <c r="C91" s="3"/>
      <c r="D91" s="3"/>
      <c r="E91" s="3"/>
      <c r="F91" s="3"/>
      <c r="G91" s="3"/>
      <c r="H91" s="3"/>
      <c r="CE91" s="6"/>
      <c r="CF91" s="6"/>
      <c r="CG91" s="6"/>
      <c r="CH91" s="6"/>
      <c r="CI91" s="6"/>
      <c r="CJ91" s="6"/>
    </row>
    <row r="92" spans="3:88">
      <c r="C92" s="3"/>
      <c r="D92" s="3"/>
      <c r="E92" s="3"/>
      <c r="F92" s="3"/>
      <c r="G92" s="3"/>
      <c r="H92" s="3"/>
      <c r="CE92" s="6"/>
      <c r="CF92" s="6"/>
      <c r="CG92" s="6"/>
      <c r="CH92" s="6"/>
      <c r="CI92" s="6"/>
      <c r="CJ92" s="6"/>
    </row>
    <row r="93" spans="3:88">
      <c r="C93" s="3"/>
      <c r="D93" s="3"/>
      <c r="E93" s="3"/>
      <c r="F93" s="3"/>
      <c r="G93" s="3"/>
      <c r="H93" s="3"/>
      <c r="CE93" s="6"/>
      <c r="CF93" s="6"/>
      <c r="CG93" s="6"/>
      <c r="CH93" s="6"/>
      <c r="CI93" s="6"/>
      <c r="CJ93" s="6"/>
    </row>
    <row r="94" spans="3:88">
      <c r="C94" s="3"/>
      <c r="D94" s="3"/>
      <c r="E94" s="3"/>
      <c r="F94" s="3"/>
      <c r="G94" s="3"/>
      <c r="H94" s="3"/>
      <c r="CE94" s="6"/>
      <c r="CF94" s="6"/>
      <c r="CG94" s="6"/>
      <c r="CH94" s="6"/>
      <c r="CI94" s="6"/>
      <c r="CJ94" s="6"/>
    </row>
    <row r="95" spans="3:88">
      <c r="C95" s="3"/>
      <c r="D95" s="3"/>
      <c r="E95" s="3"/>
      <c r="F95" s="3"/>
      <c r="G95" s="3"/>
      <c r="H95" s="3"/>
      <c r="CE95" s="6"/>
      <c r="CF95" s="6"/>
      <c r="CG95" s="6"/>
      <c r="CH95" s="6"/>
      <c r="CI95" s="6"/>
      <c r="CJ95" s="6"/>
    </row>
    <row r="96" spans="3:88">
      <c r="C96" s="3"/>
      <c r="D96" s="3"/>
      <c r="E96" s="3"/>
      <c r="F96" s="3"/>
      <c r="G96" s="3"/>
      <c r="H96" s="3"/>
      <c r="CE96" s="6"/>
      <c r="CF96" s="6"/>
      <c r="CG96" s="6"/>
      <c r="CH96" s="6"/>
      <c r="CI96" s="6"/>
      <c r="CJ96" s="6"/>
    </row>
    <row r="97" spans="3:88">
      <c r="C97" s="3"/>
      <c r="D97" s="3"/>
      <c r="E97" s="3"/>
      <c r="F97" s="3"/>
      <c r="G97" s="3"/>
      <c r="H97" s="3"/>
      <c r="CE97" s="6"/>
      <c r="CF97" s="6"/>
      <c r="CG97" s="6"/>
      <c r="CH97" s="6"/>
      <c r="CI97" s="6"/>
      <c r="CJ97" s="6"/>
    </row>
    <row r="98" spans="3:88">
      <c r="C98" s="3"/>
      <c r="D98" s="3"/>
      <c r="E98" s="3"/>
      <c r="F98" s="3"/>
      <c r="G98" s="3"/>
      <c r="H98" s="3"/>
      <c r="CE98" s="6"/>
      <c r="CF98" s="6"/>
      <c r="CG98" s="6"/>
      <c r="CH98" s="6"/>
      <c r="CI98" s="6"/>
      <c r="CJ98" s="6"/>
    </row>
    <row r="99" spans="3:88">
      <c r="C99" s="3"/>
      <c r="D99" s="3"/>
      <c r="E99" s="3"/>
      <c r="F99" s="3"/>
      <c r="G99" s="3"/>
      <c r="H99" s="3"/>
      <c r="CE99" s="6"/>
      <c r="CF99" s="6"/>
      <c r="CG99" s="6"/>
      <c r="CH99" s="6"/>
      <c r="CI99" s="6"/>
      <c r="CJ99" s="6"/>
    </row>
    <row r="100" spans="3:88">
      <c r="C100" s="3"/>
      <c r="D100" s="3"/>
      <c r="E100" s="3"/>
      <c r="F100" s="3"/>
      <c r="G100" s="3"/>
      <c r="H100" s="3"/>
      <c r="CE100" s="6"/>
      <c r="CF100" s="6"/>
      <c r="CG100" s="6"/>
      <c r="CH100" s="6"/>
      <c r="CI100" s="6"/>
      <c r="CJ100" s="6"/>
    </row>
    <row r="101" spans="3:88">
      <c r="C101" s="3"/>
      <c r="D101" s="3"/>
      <c r="E101" s="3"/>
      <c r="F101" s="3"/>
      <c r="G101" s="3"/>
      <c r="H101" s="3"/>
    </row>
    <row r="102" spans="3:88">
      <c r="C102" s="3"/>
      <c r="D102" s="3"/>
      <c r="E102" s="3"/>
      <c r="F102" s="3"/>
      <c r="G102" s="3"/>
      <c r="H102" s="3"/>
    </row>
    <row r="103" spans="3:88">
      <c r="C103" s="3"/>
      <c r="D103" s="3"/>
      <c r="E103" s="3"/>
      <c r="F103" s="3"/>
      <c r="G103" s="3"/>
      <c r="H103" s="3"/>
    </row>
    <row r="104" spans="3:88">
      <c r="C104" s="3"/>
      <c r="D104" s="3"/>
      <c r="E104" s="3"/>
      <c r="F104" s="3"/>
      <c r="G104" s="3"/>
      <c r="H104" s="3"/>
    </row>
    <row r="105" spans="3:88">
      <c r="C105" s="3"/>
      <c r="D105" s="3"/>
      <c r="E105" s="3"/>
      <c r="F105" s="3"/>
      <c r="G105" s="3"/>
      <c r="H105" s="3"/>
    </row>
    <row r="106" spans="3:88">
      <c r="C106" s="3"/>
      <c r="D106" s="3"/>
      <c r="E106" s="3"/>
      <c r="F106" s="3"/>
      <c r="G106" s="3"/>
      <c r="H106" s="3"/>
    </row>
    <row r="107" spans="3:88">
      <c r="C107" s="3"/>
      <c r="D107" s="3"/>
      <c r="E107" s="3"/>
      <c r="F107" s="3"/>
      <c r="G107" s="3"/>
      <c r="H107" s="3"/>
    </row>
    <row r="108" spans="3:88">
      <c r="C108" s="3"/>
      <c r="D108" s="3"/>
      <c r="E108" s="3"/>
      <c r="F108" s="3"/>
      <c r="G108" s="3"/>
      <c r="H108" s="3"/>
    </row>
    <row r="109" spans="3:88">
      <c r="C109" s="3"/>
      <c r="D109" s="3"/>
      <c r="E109" s="3"/>
      <c r="F109" s="3"/>
      <c r="G109" s="3"/>
      <c r="H109" s="3"/>
    </row>
    <row r="110" spans="3:88">
      <c r="C110" s="3"/>
      <c r="D110" s="3"/>
      <c r="E110" s="3"/>
      <c r="F110" s="3"/>
      <c r="G110" s="3"/>
      <c r="H110" s="3"/>
    </row>
    <row r="111" spans="3:88">
      <c r="C111" s="3"/>
      <c r="D111" s="3"/>
      <c r="E111" s="3"/>
      <c r="F111" s="3"/>
      <c r="G111" s="3"/>
      <c r="H111" s="3"/>
    </row>
    <row r="112" spans="3:88">
      <c r="C112" s="3"/>
      <c r="D112" s="3"/>
      <c r="E112" s="3"/>
      <c r="F112" s="3"/>
      <c r="G112" s="3"/>
      <c r="H112" s="3"/>
    </row>
    <row r="113" spans="3:8">
      <c r="C113" s="3"/>
      <c r="D113" s="3"/>
      <c r="E113" s="3"/>
      <c r="F113" s="3"/>
      <c r="G113" s="3"/>
      <c r="H113" s="3"/>
    </row>
    <row r="114" spans="3:8">
      <c r="C114" s="3"/>
      <c r="D114" s="3"/>
      <c r="E114" s="3"/>
      <c r="F114" s="3"/>
      <c r="G114" s="3"/>
      <c r="H114" s="3"/>
    </row>
    <row r="115" spans="3:8">
      <c r="C115" s="3"/>
      <c r="D115" s="3"/>
      <c r="E115" s="3"/>
      <c r="F115" s="3"/>
      <c r="G115" s="3"/>
      <c r="H115" s="3"/>
    </row>
    <row r="116" spans="3:8">
      <c r="C116" s="3"/>
      <c r="D116" s="3"/>
      <c r="E116" s="3"/>
      <c r="F116" s="3"/>
      <c r="G116" s="3"/>
      <c r="H116" s="3"/>
    </row>
    <row r="117" spans="3:8">
      <c r="C117" s="3"/>
      <c r="D117" s="3"/>
      <c r="E117" s="3"/>
      <c r="F117" s="3"/>
      <c r="G117" s="3"/>
      <c r="H117" s="3"/>
    </row>
    <row r="118" spans="3:8">
      <c r="C118" s="3"/>
      <c r="D118" s="3"/>
      <c r="E118" s="3"/>
      <c r="F118" s="3"/>
      <c r="G118" s="3"/>
      <c r="H118" s="3"/>
    </row>
    <row r="119" spans="3:8">
      <c r="C119" s="3"/>
      <c r="D119" s="3"/>
      <c r="E119" s="3"/>
      <c r="F119" s="3"/>
      <c r="G119" s="3"/>
      <c r="H119" s="3"/>
    </row>
    <row r="120" spans="3:8">
      <c r="C120" s="3"/>
      <c r="D120" s="3"/>
      <c r="E120" s="3"/>
      <c r="F120" s="3"/>
      <c r="G120" s="3"/>
      <c r="H120" s="3"/>
    </row>
    <row r="121" spans="3:8">
      <c r="C121" s="3"/>
      <c r="D121" s="3"/>
      <c r="E121" s="3"/>
      <c r="F121" s="3"/>
      <c r="G121" s="3"/>
      <c r="H121" s="3"/>
    </row>
    <row r="122" spans="3:8">
      <c r="C122" s="3"/>
      <c r="D122" s="3"/>
      <c r="E122" s="3"/>
      <c r="F122" s="3"/>
      <c r="G122" s="3"/>
      <c r="H122" s="3"/>
    </row>
    <row r="123" spans="3:8">
      <c r="C123" s="3"/>
      <c r="D123" s="3"/>
      <c r="E123" s="3"/>
      <c r="F123" s="3"/>
      <c r="G123" s="3"/>
      <c r="H123" s="3"/>
    </row>
    <row r="124" spans="3:8">
      <c r="C124" s="3"/>
      <c r="D124" s="3"/>
      <c r="E124" s="3"/>
      <c r="F124" s="3"/>
      <c r="G124" s="3"/>
      <c r="H124" s="3"/>
    </row>
    <row r="125" spans="3:8">
      <c r="C125" s="3"/>
      <c r="D125" s="3"/>
      <c r="E125" s="3"/>
      <c r="F125" s="3"/>
      <c r="G125" s="3"/>
      <c r="H125" s="3"/>
    </row>
    <row r="126" spans="3:8">
      <c r="C126" s="3"/>
      <c r="D126" s="3"/>
      <c r="E126" s="3"/>
      <c r="F126" s="3"/>
      <c r="G126" s="3"/>
      <c r="H126" s="3"/>
    </row>
    <row r="127" spans="3:8">
      <c r="C127" s="3"/>
      <c r="D127" s="3"/>
      <c r="E127" s="3"/>
      <c r="F127" s="3"/>
      <c r="G127" s="3"/>
      <c r="H127" s="3"/>
    </row>
    <row r="128" spans="3:8">
      <c r="C128" s="3"/>
      <c r="D128" s="3"/>
      <c r="E128" s="3"/>
      <c r="F128" s="3"/>
      <c r="G128" s="3"/>
      <c r="H128" s="3"/>
    </row>
    <row r="129" spans="3:8">
      <c r="C129" s="3"/>
      <c r="D129" s="3"/>
      <c r="E129" s="3"/>
      <c r="F129" s="3"/>
      <c r="G129" s="3"/>
      <c r="H129" s="3"/>
    </row>
    <row r="130" spans="3:8">
      <c r="C130" s="3"/>
      <c r="D130" s="3"/>
      <c r="E130" s="3"/>
      <c r="F130" s="3"/>
      <c r="G130" s="3"/>
      <c r="H130" s="3"/>
    </row>
    <row r="131" spans="3:8">
      <c r="C131" s="3"/>
      <c r="D131" s="3"/>
      <c r="E131" s="3"/>
      <c r="F131" s="3"/>
      <c r="G131" s="3"/>
      <c r="H131" s="3"/>
    </row>
    <row r="132" spans="3:8">
      <c r="C132" s="3"/>
      <c r="D132" s="3"/>
      <c r="E132" s="3"/>
      <c r="F132" s="3"/>
      <c r="G132" s="3"/>
      <c r="H132" s="3"/>
    </row>
    <row r="133" spans="3:8">
      <c r="C133" s="3"/>
      <c r="D133" s="3"/>
      <c r="E133" s="3"/>
      <c r="F133" s="3"/>
      <c r="G133" s="3"/>
      <c r="H133" s="3"/>
    </row>
    <row r="134" spans="3:8">
      <c r="C134" s="3"/>
      <c r="D134" s="3"/>
      <c r="E134" s="3"/>
      <c r="F134" s="3"/>
      <c r="G134" s="3"/>
      <c r="H134" s="3"/>
    </row>
    <row r="135" spans="3:8">
      <c r="C135" s="3"/>
      <c r="D135" s="3"/>
      <c r="E135" s="3"/>
      <c r="F135" s="3"/>
      <c r="G135" s="3"/>
      <c r="H135" s="3"/>
    </row>
    <row r="136" spans="3:8">
      <c r="C136" s="3"/>
      <c r="D136" s="3"/>
      <c r="E136" s="3"/>
      <c r="F136" s="3"/>
      <c r="G136" s="3"/>
      <c r="H136" s="3"/>
    </row>
    <row r="137" spans="3:8">
      <c r="C137" s="3"/>
      <c r="D137" s="3"/>
      <c r="E137" s="3"/>
      <c r="F137" s="3"/>
      <c r="G137" s="3"/>
      <c r="H137" s="3"/>
    </row>
    <row r="138" spans="3:8">
      <c r="C138" s="3"/>
      <c r="D138" s="3"/>
      <c r="E138" s="3"/>
      <c r="F138" s="3"/>
      <c r="G138" s="3"/>
      <c r="H138" s="3"/>
    </row>
    <row r="139" spans="3:8">
      <c r="C139" s="3"/>
      <c r="D139" s="3"/>
      <c r="E139" s="3"/>
      <c r="F139" s="3"/>
      <c r="G139" s="3"/>
      <c r="H139" s="3"/>
    </row>
    <row r="140" spans="3:8">
      <c r="C140" s="3"/>
      <c r="D140" s="3"/>
      <c r="E140" s="3"/>
      <c r="F140" s="3"/>
      <c r="G140" s="3"/>
      <c r="H140" s="3"/>
    </row>
    <row r="141" spans="3:8">
      <c r="C141" s="3"/>
      <c r="D141" s="3"/>
      <c r="E141" s="3"/>
      <c r="F141" s="3"/>
      <c r="G141" s="3"/>
      <c r="H141" s="3"/>
    </row>
    <row r="142" spans="3:8">
      <c r="C142" s="3"/>
      <c r="D142" s="3"/>
      <c r="E142" s="3"/>
      <c r="F142" s="3"/>
      <c r="G142" s="3"/>
      <c r="H142" s="3"/>
    </row>
    <row r="143" spans="3:8">
      <c r="C143" s="3"/>
      <c r="D143" s="3"/>
      <c r="E143" s="3"/>
      <c r="F143" s="3"/>
      <c r="G143" s="3"/>
      <c r="H143" s="3"/>
    </row>
    <row r="144" spans="3:8">
      <c r="C144" s="3"/>
      <c r="D144" s="3"/>
      <c r="E144" s="3"/>
      <c r="F144" s="3"/>
      <c r="G144" s="3"/>
      <c r="H144" s="3"/>
    </row>
    <row r="145" spans="3:8">
      <c r="C145" s="3"/>
      <c r="D145" s="3"/>
      <c r="E145" s="3"/>
      <c r="F145" s="3"/>
      <c r="G145" s="3"/>
      <c r="H145" s="3"/>
    </row>
    <row r="146" spans="3:8">
      <c r="C146" s="3"/>
      <c r="D146" s="3"/>
      <c r="E146" s="3"/>
      <c r="F146" s="3"/>
      <c r="G146" s="3"/>
      <c r="H146" s="3"/>
    </row>
    <row r="147" spans="3:8">
      <c r="C147" s="3"/>
      <c r="D147" s="3"/>
      <c r="E147" s="3"/>
      <c r="F147" s="3"/>
      <c r="G147" s="3"/>
      <c r="H147" s="3"/>
    </row>
    <row r="148" spans="3:8">
      <c r="C148" s="3"/>
      <c r="D148" s="3"/>
      <c r="E148" s="3"/>
      <c r="F148" s="3"/>
      <c r="G148" s="3"/>
      <c r="H148" s="3"/>
    </row>
    <row r="149" spans="3:8">
      <c r="C149" s="3"/>
      <c r="D149" s="3"/>
      <c r="E149" s="3"/>
      <c r="F149" s="3"/>
      <c r="G149" s="3"/>
      <c r="H149" s="3"/>
    </row>
    <row r="150" spans="3:8">
      <c r="C150" s="3"/>
      <c r="D150" s="3"/>
      <c r="E150" s="3"/>
      <c r="F150" s="3"/>
      <c r="G150" s="3"/>
      <c r="H150" s="3"/>
    </row>
    <row r="151" spans="3:8">
      <c r="C151" s="3"/>
      <c r="D151" s="3"/>
      <c r="E151" s="3"/>
      <c r="F151" s="3"/>
      <c r="G151" s="3"/>
      <c r="H151" s="3"/>
    </row>
    <row r="152" spans="3:8">
      <c r="C152" s="3"/>
      <c r="D152" s="3"/>
      <c r="E152" s="3"/>
      <c r="F152" s="3"/>
      <c r="G152" s="3"/>
      <c r="H152" s="3"/>
    </row>
    <row r="153" spans="3:8">
      <c r="C153" s="3"/>
      <c r="D153" s="3"/>
      <c r="E153" s="3"/>
      <c r="F153" s="3"/>
      <c r="G153" s="3"/>
      <c r="H153" s="3"/>
    </row>
    <row r="154" spans="3:8">
      <c r="C154" s="3"/>
      <c r="D154" s="3"/>
      <c r="E154" s="3"/>
      <c r="F154" s="3"/>
      <c r="G154" s="3"/>
      <c r="H154" s="3"/>
    </row>
    <row r="155" spans="3:8">
      <c r="C155" s="3"/>
      <c r="D155" s="3"/>
      <c r="E155" s="3"/>
      <c r="F155" s="3"/>
      <c r="G155" s="3"/>
      <c r="H155" s="3"/>
    </row>
    <row r="156" spans="3:8">
      <c r="C156" s="3"/>
      <c r="D156" s="3"/>
      <c r="E156" s="3"/>
      <c r="F156" s="3"/>
      <c r="G156" s="3"/>
      <c r="H156" s="3"/>
    </row>
    <row r="157" spans="3:8">
      <c r="C157" s="3"/>
      <c r="D157" s="3"/>
      <c r="E157" s="3"/>
      <c r="F157" s="3"/>
      <c r="G157" s="3"/>
      <c r="H157" s="3"/>
    </row>
    <row r="158" spans="3:8">
      <c r="C158" s="3"/>
      <c r="D158" s="3"/>
      <c r="E158" s="3"/>
      <c r="F158" s="3"/>
      <c r="G158" s="3"/>
      <c r="H158" s="3"/>
    </row>
    <row r="159" spans="3:8">
      <c r="C159" s="3"/>
      <c r="D159" s="3"/>
      <c r="E159" s="3"/>
      <c r="F159" s="3"/>
      <c r="G159" s="3"/>
      <c r="H159" s="3"/>
    </row>
    <row r="160" spans="3:8">
      <c r="C160" s="3"/>
      <c r="D160" s="3"/>
      <c r="E160" s="3"/>
      <c r="F160" s="3"/>
      <c r="G160" s="3"/>
      <c r="H160" s="3"/>
    </row>
    <row r="161" spans="3:8">
      <c r="C161" s="3"/>
      <c r="D161" s="3"/>
      <c r="E161" s="3"/>
      <c r="F161" s="3"/>
      <c r="G161" s="3"/>
      <c r="H161" s="3"/>
    </row>
    <row r="162" spans="3:8">
      <c r="C162" s="3"/>
      <c r="D162" s="3"/>
      <c r="E162" s="3"/>
      <c r="F162" s="3"/>
      <c r="G162" s="3"/>
      <c r="H162" s="3"/>
    </row>
    <row r="163" spans="3:8">
      <c r="C163" s="3"/>
      <c r="D163" s="3"/>
      <c r="E163" s="3"/>
      <c r="F163" s="3"/>
      <c r="G163" s="3"/>
      <c r="H163" s="3"/>
    </row>
    <row r="164" spans="3:8">
      <c r="C164" s="3"/>
      <c r="D164" s="3"/>
      <c r="E164" s="3"/>
      <c r="F164" s="3"/>
      <c r="G164" s="3"/>
      <c r="H164" s="3"/>
    </row>
    <row r="165" spans="3:8">
      <c r="C165" s="3"/>
      <c r="D165" s="3"/>
      <c r="E165" s="3"/>
      <c r="F165" s="3"/>
      <c r="G165" s="3"/>
      <c r="H165" s="3"/>
    </row>
    <row r="166" spans="3:8">
      <c r="C166" s="3"/>
      <c r="D166" s="3"/>
      <c r="E166" s="3"/>
      <c r="F166" s="3"/>
      <c r="G166" s="3"/>
      <c r="H166" s="3"/>
    </row>
    <row r="167" spans="3:8">
      <c r="C167" s="3"/>
      <c r="D167" s="3"/>
      <c r="E167" s="3"/>
      <c r="F167" s="3"/>
      <c r="G167" s="3"/>
      <c r="H167" s="3"/>
    </row>
    <row r="168" spans="3:8">
      <c r="C168" s="3"/>
      <c r="D168" s="3"/>
      <c r="E168" s="3"/>
      <c r="F168" s="3"/>
      <c r="G168" s="3"/>
      <c r="H168" s="3"/>
    </row>
    <row r="169" spans="3:8">
      <c r="C169" s="3"/>
      <c r="D169" s="3"/>
      <c r="E169" s="3"/>
      <c r="F169" s="3"/>
      <c r="G169" s="3"/>
      <c r="H169" s="3"/>
    </row>
    <row r="170" spans="3:8">
      <c r="C170" s="3"/>
      <c r="D170" s="3"/>
      <c r="E170" s="3"/>
      <c r="F170" s="3"/>
      <c r="G170" s="3"/>
      <c r="H170" s="3"/>
    </row>
    <row r="171" spans="3:8">
      <c r="C171" s="3"/>
      <c r="D171" s="3"/>
      <c r="E171" s="3"/>
      <c r="F171" s="3"/>
      <c r="G171" s="3"/>
      <c r="H171" s="3"/>
    </row>
    <row r="172" spans="3:8">
      <c r="C172" s="3"/>
      <c r="D172" s="3"/>
      <c r="E172" s="3"/>
      <c r="F172" s="3"/>
      <c r="G172" s="3"/>
      <c r="H172" s="3"/>
    </row>
    <row r="173" spans="3:8">
      <c r="C173" s="3"/>
      <c r="D173" s="3"/>
      <c r="E173" s="3"/>
      <c r="F173" s="3"/>
      <c r="G173" s="3"/>
      <c r="H173" s="3"/>
    </row>
    <row r="174" spans="3:8">
      <c r="C174" s="3"/>
      <c r="D174" s="3"/>
      <c r="E174" s="3"/>
      <c r="F174" s="3"/>
      <c r="G174" s="3"/>
      <c r="H174" s="3"/>
    </row>
    <row r="175" spans="3:8">
      <c r="C175" s="3"/>
      <c r="D175" s="3"/>
      <c r="E175" s="3"/>
      <c r="F175" s="3"/>
      <c r="G175" s="3"/>
      <c r="H175" s="3"/>
    </row>
    <row r="176" spans="3:8">
      <c r="C176" s="3"/>
      <c r="D176" s="3"/>
      <c r="E176" s="3"/>
      <c r="F176" s="3"/>
      <c r="G176" s="3"/>
      <c r="H176" s="3"/>
    </row>
    <row r="177" spans="3:8">
      <c r="C177" s="3"/>
      <c r="D177" s="3"/>
      <c r="E177" s="3"/>
      <c r="F177" s="3"/>
      <c r="G177" s="3"/>
      <c r="H177" s="3"/>
    </row>
    <row r="178" spans="3:8">
      <c r="C178" s="3"/>
      <c r="D178" s="3"/>
      <c r="E178" s="3"/>
      <c r="F178" s="3"/>
      <c r="G178" s="3"/>
      <c r="H178" s="3"/>
    </row>
    <row r="179" spans="3:8">
      <c r="C179" s="3"/>
      <c r="D179" s="3"/>
      <c r="E179" s="3"/>
      <c r="F179" s="3"/>
      <c r="G179" s="3"/>
      <c r="H179" s="3"/>
    </row>
    <row r="180" spans="3:8">
      <c r="C180" s="3"/>
      <c r="D180" s="3"/>
      <c r="E180" s="3"/>
      <c r="F180" s="3"/>
      <c r="G180" s="3"/>
      <c r="H180" s="3"/>
    </row>
    <row r="181" spans="3:8">
      <c r="C181" s="3"/>
      <c r="D181" s="3"/>
      <c r="E181" s="3"/>
      <c r="F181" s="3"/>
      <c r="G181" s="3"/>
      <c r="H181" s="3"/>
    </row>
    <row r="182" spans="3:8">
      <c r="C182" s="3"/>
      <c r="D182" s="3"/>
      <c r="E182" s="3"/>
      <c r="F182" s="3"/>
      <c r="G182" s="3"/>
      <c r="H182" s="3"/>
    </row>
    <row r="183" spans="3:8">
      <c r="C183" s="3"/>
      <c r="D183" s="3"/>
      <c r="E183" s="3"/>
      <c r="F183" s="3"/>
      <c r="G183" s="3"/>
      <c r="H183" s="3"/>
    </row>
    <row r="184" spans="3:8">
      <c r="C184" s="3"/>
      <c r="D184" s="3"/>
      <c r="E184" s="3"/>
      <c r="F184" s="3"/>
      <c r="G184" s="3"/>
      <c r="H184" s="3"/>
    </row>
    <row r="185" spans="3:8">
      <c r="C185" s="3"/>
      <c r="D185" s="3"/>
      <c r="E185" s="3"/>
      <c r="F185" s="3"/>
      <c r="G185" s="3"/>
      <c r="H185" s="3"/>
    </row>
    <row r="186" spans="3:8">
      <c r="C186" s="3"/>
      <c r="D186" s="3"/>
      <c r="E186" s="3"/>
      <c r="F186" s="3"/>
      <c r="G186" s="3"/>
      <c r="H186" s="3"/>
    </row>
    <row r="187" spans="3:8">
      <c r="C187" s="3"/>
      <c r="D187" s="3"/>
      <c r="E187" s="3"/>
      <c r="F187" s="3"/>
      <c r="G187" s="3"/>
      <c r="H187" s="3"/>
    </row>
    <row r="188" spans="3:8">
      <c r="C188" s="3"/>
      <c r="D188" s="3"/>
      <c r="E188" s="3"/>
      <c r="F188" s="3"/>
      <c r="G188" s="3"/>
      <c r="H188" s="3"/>
    </row>
    <row r="189" spans="3:8">
      <c r="C189" s="3"/>
      <c r="D189" s="3"/>
      <c r="E189" s="3"/>
      <c r="F189" s="3"/>
      <c r="G189" s="3"/>
      <c r="H189" s="3"/>
    </row>
    <row r="190" spans="3:8">
      <c r="C190" s="3"/>
      <c r="D190" s="3"/>
      <c r="E190" s="3"/>
      <c r="F190" s="3"/>
      <c r="G190" s="3"/>
      <c r="H190" s="3"/>
    </row>
    <row r="191" spans="3:8">
      <c r="C191" s="3"/>
      <c r="D191" s="3"/>
      <c r="E191" s="3"/>
      <c r="F191" s="3"/>
      <c r="G191" s="3"/>
      <c r="H191" s="3"/>
    </row>
    <row r="192" spans="3:8">
      <c r="C192" s="3"/>
      <c r="D192" s="3"/>
      <c r="E192" s="3"/>
      <c r="F192" s="3"/>
      <c r="G192" s="3"/>
      <c r="H192" s="3"/>
    </row>
    <row r="193" spans="3:8">
      <c r="C193" s="3"/>
      <c r="D193" s="3"/>
      <c r="E193" s="3"/>
      <c r="F193" s="3"/>
      <c r="G193" s="3"/>
      <c r="H193" s="3"/>
    </row>
    <row r="194" spans="3:8">
      <c r="C194" s="3"/>
      <c r="D194" s="3"/>
      <c r="E194" s="3"/>
      <c r="F194" s="3"/>
      <c r="G194" s="3"/>
      <c r="H194" s="3"/>
    </row>
    <row r="195" spans="3:8">
      <c r="C195" s="3"/>
      <c r="D195" s="3"/>
      <c r="E195" s="3"/>
      <c r="F195" s="3"/>
      <c r="G195" s="3"/>
      <c r="H195" s="3"/>
    </row>
    <row r="196" spans="3:8">
      <c r="C196" s="3"/>
      <c r="D196" s="3"/>
      <c r="E196" s="3"/>
      <c r="F196" s="3"/>
      <c r="G196" s="3"/>
      <c r="H196" s="3"/>
    </row>
    <row r="197" spans="3:8">
      <c r="C197" s="3"/>
      <c r="D197" s="3"/>
      <c r="E197" s="3"/>
      <c r="F197" s="3"/>
      <c r="G197" s="3"/>
      <c r="H197" s="3"/>
    </row>
    <row r="198" spans="3:8">
      <c r="C198" s="3"/>
      <c r="D198" s="3"/>
      <c r="E198" s="3"/>
      <c r="F198" s="3"/>
      <c r="G198" s="3"/>
      <c r="H198" s="3"/>
    </row>
    <row r="199" spans="3:8">
      <c r="C199" s="3"/>
      <c r="D199" s="3"/>
      <c r="E199" s="3"/>
      <c r="F199" s="3"/>
      <c r="G199" s="3"/>
      <c r="H199" s="3"/>
    </row>
    <row r="200" spans="3:8">
      <c r="C200" s="3"/>
      <c r="D200" s="3"/>
      <c r="E200" s="3"/>
      <c r="F200" s="3"/>
      <c r="G200" s="3"/>
      <c r="H200" s="3"/>
    </row>
    <row r="201" spans="3:8">
      <c r="C201" s="3"/>
      <c r="D201" s="3"/>
      <c r="E201" s="3"/>
      <c r="F201" s="3"/>
      <c r="G201" s="3"/>
      <c r="H201" s="3"/>
    </row>
    <row r="202" spans="3:8">
      <c r="C202" s="3"/>
      <c r="D202" s="3"/>
      <c r="E202" s="3"/>
      <c r="F202" s="3"/>
      <c r="G202" s="3"/>
      <c r="H202" s="3"/>
    </row>
    <row r="203" spans="3:8">
      <c r="C203" s="3"/>
      <c r="D203" s="3"/>
      <c r="E203" s="3"/>
      <c r="F203" s="3"/>
      <c r="G203" s="3"/>
      <c r="H203" s="3"/>
    </row>
    <row r="204" spans="3:8">
      <c r="C204" s="3"/>
      <c r="D204" s="3"/>
      <c r="E204" s="3"/>
      <c r="F204" s="3"/>
      <c r="G204" s="3"/>
      <c r="H204" s="3"/>
    </row>
    <row r="205" spans="3:8">
      <c r="C205" s="3"/>
      <c r="D205" s="3"/>
      <c r="E205" s="3"/>
      <c r="F205" s="3"/>
      <c r="G205" s="3"/>
      <c r="H205" s="3"/>
    </row>
    <row r="206" spans="3:8">
      <c r="C206" s="3"/>
      <c r="D206" s="3"/>
      <c r="E206" s="3"/>
      <c r="F206" s="3"/>
      <c r="G206" s="3"/>
      <c r="H206" s="3"/>
    </row>
    <row r="207" spans="3:8">
      <c r="C207" s="3"/>
      <c r="D207" s="3"/>
      <c r="E207" s="3"/>
      <c r="F207" s="3"/>
      <c r="G207" s="3"/>
      <c r="H207" s="3"/>
    </row>
    <row r="208" spans="3:8">
      <c r="C208" s="3"/>
      <c r="D208" s="3"/>
      <c r="E208" s="3"/>
      <c r="F208" s="3"/>
      <c r="G208" s="3"/>
      <c r="H208" s="3"/>
    </row>
    <row r="209" spans="3:8">
      <c r="C209" s="3"/>
      <c r="D209" s="3"/>
      <c r="E209" s="3"/>
      <c r="F209" s="3"/>
      <c r="G209" s="3"/>
      <c r="H209" s="3"/>
    </row>
    <row r="210" spans="3:8">
      <c r="C210" s="3"/>
      <c r="D210" s="3"/>
      <c r="E210" s="3"/>
      <c r="F210" s="3"/>
      <c r="G210" s="3"/>
      <c r="H210" s="3"/>
    </row>
    <row r="211" spans="3:8">
      <c r="C211" s="3"/>
      <c r="D211" s="3"/>
      <c r="E211" s="3"/>
      <c r="F211" s="3"/>
      <c r="G211" s="3"/>
      <c r="H211" s="3"/>
    </row>
    <row r="212" spans="3:8">
      <c r="C212" s="3"/>
      <c r="D212" s="3"/>
      <c r="E212" s="3"/>
      <c r="F212" s="3"/>
      <c r="G212" s="3"/>
      <c r="H212" s="3"/>
    </row>
    <row r="213" spans="3:8">
      <c r="C213" s="3"/>
      <c r="D213" s="3"/>
      <c r="E213" s="3"/>
      <c r="F213" s="3"/>
      <c r="G213" s="3"/>
      <c r="H213" s="3"/>
    </row>
    <row r="214" spans="3:8">
      <c r="C214" s="3"/>
      <c r="D214" s="3"/>
      <c r="E214" s="3"/>
      <c r="F214" s="3"/>
      <c r="G214" s="3"/>
      <c r="H214" s="3"/>
    </row>
    <row r="215" spans="3:8">
      <c r="C215" s="3"/>
      <c r="D215" s="3"/>
      <c r="E215" s="3"/>
      <c r="F215" s="3"/>
      <c r="G215" s="3"/>
      <c r="H215" s="3"/>
    </row>
    <row r="216" spans="3:8">
      <c r="C216" s="3"/>
      <c r="D216" s="3"/>
      <c r="E216" s="3"/>
      <c r="F216" s="3"/>
      <c r="G216" s="3"/>
      <c r="H216" s="3"/>
    </row>
    <row r="217" spans="3:8">
      <c r="C217" s="3"/>
      <c r="D217" s="3"/>
      <c r="E217" s="3"/>
      <c r="F217" s="3"/>
      <c r="G217" s="3"/>
      <c r="H217" s="3"/>
    </row>
    <row r="218" spans="3:8">
      <c r="C218" s="3"/>
      <c r="D218" s="3"/>
      <c r="E218" s="3"/>
      <c r="F218" s="3"/>
      <c r="G218" s="3"/>
      <c r="H218" s="3"/>
    </row>
    <row r="219" spans="3:8">
      <c r="C219" s="3"/>
      <c r="D219" s="3"/>
      <c r="E219" s="3"/>
      <c r="F219" s="3"/>
      <c r="G219" s="3"/>
      <c r="H219" s="3"/>
    </row>
    <row r="220" spans="3:8">
      <c r="C220" s="3"/>
      <c r="D220" s="3"/>
      <c r="E220" s="3"/>
      <c r="F220" s="3"/>
      <c r="G220" s="3"/>
      <c r="H220" s="3"/>
    </row>
    <row r="221" spans="3:8">
      <c r="C221" s="3"/>
      <c r="D221" s="3"/>
      <c r="E221" s="3"/>
      <c r="F221" s="3"/>
      <c r="G221" s="3"/>
      <c r="H221" s="3"/>
    </row>
    <row r="222" spans="3:8">
      <c r="C222" s="3"/>
      <c r="D222" s="3"/>
      <c r="E222" s="3"/>
      <c r="F222" s="3"/>
      <c r="G222" s="3"/>
      <c r="H222" s="3"/>
    </row>
    <row r="223" spans="3:8">
      <c r="C223" s="3"/>
      <c r="D223" s="3"/>
      <c r="E223" s="3"/>
      <c r="F223" s="3"/>
      <c r="G223" s="3"/>
      <c r="H223" s="3"/>
    </row>
    <row r="224" spans="3:8">
      <c r="C224" s="3"/>
      <c r="D224" s="3"/>
      <c r="E224" s="3"/>
      <c r="F224" s="3"/>
      <c r="G224" s="3"/>
      <c r="H224" s="3"/>
    </row>
    <row r="225" spans="3:8">
      <c r="C225" s="3"/>
      <c r="D225" s="3"/>
      <c r="E225" s="3"/>
      <c r="F225" s="3"/>
      <c r="G225" s="3"/>
      <c r="H225" s="3"/>
    </row>
    <row r="226" spans="3:8">
      <c r="C226" s="3"/>
      <c r="D226" s="3"/>
      <c r="E226" s="3"/>
      <c r="F226" s="3"/>
      <c r="G226" s="3"/>
      <c r="H226" s="3"/>
    </row>
    <row r="227" spans="3:8">
      <c r="C227" s="3"/>
      <c r="D227" s="3"/>
      <c r="E227" s="3"/>
      <c r="F227" s="3"/>
      <c r="G227" s="3"/>
      <c r="H227" s="3"/>
    </row>
    <row r="228" spans="3:8">
      <c r="C228" s="3"/>
      <c r="D228" s="3"/>
      <c r="E228" s="3"/>
      <c r="F228" s="3"/>
      <c r="G228" s="3"/>
      <c r="H228" s="3"/>
    </row>
    <row r="229" spans="3:8">
      <c r="C229" s="3"/>
      <c r="D229" s="3"/>
      <c r="E229" s="3"/>
      <c r="F229" s="3"/>
      <c r="G229" s="3"/>
      <c r="H229" s="3"/>
    </row>
    <row r="230" spans="3:8">
      <c r="C230" s="3"/>
      <c r="D230" s="3"/>
      <c r="E230" s="3"/>
      <c r="F230" s="3"/>
      <c r="G230" s="3"/>
      <c r="H230" s="3"/>
    </row>
    <row r="231" spans="3:8">
      <c r="C231" s="3"/>
      <c r="D231" s="3"/>
      <c r="E231" s="3"/>
      <c r="F231" s="3"/>
      <c r="G231" s="3"/>
      <c r="H231" s="3"/>
    </row>
    <row r="232" spans="3:8">
      <c r="C232" s="3"/>
      <c r="D232" s="3"/>
      <c r="E232" s="3"/>
      <c r="F232" s="3"/>
      <c r="G232" s="3"/>
      <c r="H232" s="3"/>
    </row>
    <row r="233" spans="3:8">
      <c r="C233" s="3"/>
      <c r="D233" s="3"/>
      <c r="E233" s="3"/>
      <c r="F233" s="3"/>
      <c r="G233" s="3"/>
      <c r="H233" s="3"/>
    </row>
    <row r="234" spans="3:8">
      <c r="C234" s="3"/>
      <c r="D234" s="3"/>
      <c r="E234" s="3"/>
      <c r="F234" s="3"/>
      <c r="G234" s="3"/>
      <c r="H234" s="3"/>
    </row>
    <row r="235" spans="3:8">
      <c r="C235" s="3"/>
      <c r="D235" s="3"/>
      <c r="E235" s="3"/>
      <c r="F235" s="3"/>
      <c r="G235" s="3"/>
      <c r="H235" s="3"/>
    </row>
    <row r="236" spans="3:8">
      <c r="C236" s="3"/>
      <c r="D236" s="3"/>
      <c r="E236" s="3"/>
      <c r="F236" s="3"/>
      <c r="G236" s="3"/>
      <c r="H236" s="3"/>
    </row>
    <row r="237" spans="3:8">
      <c r="C237" s="3"/>
      <c r="D237" s="3"/>
      <c r="E237" s="3"/>
      <c r="F237" s="3"/>
      <c r="G237" s="3"/>
      <c r="H237" s="3"/>
    </row>
    <row r="238" spans="3:8">
      <c r="C238" s="3"/>
      <c r="D238" s="3"/>
      <c r="E238" s="3"/>
      <c r="F238" s="3"/>
      <c r="G238" s="3"/>
      <c r="H238" s="3"/>
    </row>
    <row r="239" spans="3:8">
      <c r="C239" s="3"/>
      <c r="D239" s="3"/>
      <c r="E239" s="3"/>
      <c r="F239" s="3"/>
      <c r="G239" s="3"/>
      <c r="H239" s="3"/>
    </row>
  </sheetData>
  <autoFilter ref="A6:CJ58" xr:uid="{B89B4BD6-8C7D-4905-A477-653A729F24D2}"/>
  <mergeCells count="4">
    <mergeCell ref="A4:B4"/>
    <mergeCell ref="A3:E3"/>
    <mergeCell ref="C4:D4"/>
    <mergeCell ref="F3:F6"/>
  </mergeCells>
  <phoneticPr fontId="1"/>
  <pageMargins left="0.70866141732283472" right="0.70866141732283472" top="0.74803149606299213" bottom="0.74803149606299213" header="0.31496062992125984" footer="0.31496062992125984"/>
  <pageSetup paperSize="8" scale="23" pageOrder="overThenDown"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BE92F-933B-4B24-AE61-426E679C697A}">
  <dimension ref="A1:AF217"/>
  <sheetViews>
    <sheetView zoomScale="75" zoomScaleNormal="75" workbookViewId="0">
      <selection sqref="A1:Y1"/>
    </sheetView>
  </sheetViews>
  <sheetFormatPr defaultColWidth="6.6328125" defaultRowHeight="13"/>
  <cols>
    <col min="1" max="1" width="6.54296875" style="199" customWidth="1"/>
    <col min="2" max="16384" width="6.6328125" style="199"/>
  </cols>
  <sheetData>
    <row r="1" spans="1:32" ht="23.5">
      <c r="A1" s="244" t="s">
        <v>851</v>
      </c>
      <c r="B1" s="244"/>
      <c r="C1" s="244"/>
      <c r="D1" s="244"/>
      <c r="E1" s="244"/>
      <c r="F1" s="244"/>
      <c r="G1" s="244"/>
      <c r="H1" s="244"/>
      <c r="I1" s="244"/>
      <c r="J1" s="244"/>
      <c r="K1" s="244"/>
      <c r="L1" s="244"/>
      <c r="M1" s="244"/>
      <c r="N1" s="244"/>
      <c r="O1" s="244"/>
      <c r="P1" s="244"/>
      <c r="Q1" s="244"/>
      <c r="R1" s="244"/>
      <c r="S1" s="244"/>
      <c r="T1" s="244"/>
      <c r="U1" s="244"/>
      <c r="V1" s="244"/>
      <c r="W1" s="244"/>
      <c r="X1" s="244"/>
      <c r="Y1" s="244"/>
    </row>
    <row r="2" spans="1:32" ht="14">
      <c r="B2" s="200"/>
      <c r="L2" s="201"/>
      <c r="M2" s="202"/>
      <c r="N2" s="202"/>
      <c r="O2" s="202"/>
      <c r="P2" s="202"/>
      <c r="Q2" s="202"/>
      <c r="R2" s="202"/>
    </row>
    <row r="4" spans="1:32">
      <c r="A4" s="203"/>
    </row>
    <row r="5" spans="1:32" ht="14">
      <c r="B5" s="204" t="s">
        <v>631</v>
      </c>
      <c r="C5" s="243" t="str">
        <f>HYPERLINK("#List_of_Classified_Items! $B$3 "," Sex")</f>
        <v xml:space="preserve"> Sex</v>
      </c>
      <c r="D5" s="243"/>
      <c r="E5" s="243"/>
      <c r="F5" s="243"/>
      <c r="G5" s="243"/>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row>
    <row r="6" spans="1:32" ht="14">
      <c r="B6" s="204" t="s">
        <v>632</v>
      </c>
      <c r="C6" s="243" t="str">
        <f>HYPERLINK("#List_of_Classified_Items! $B$12 "," Marital Status")</f>
        <v xml:space="preserve"> Marital Status</v>
      </c>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row>
    <row r="7" spans="1:32" ht="14">
      <c r="B7" s="204" t="s">
        <v>633</v>
      </c>
      <c r="C7" s="243" t="str">
        <f>HYPERLINK("#List_of_Classified_Items! $B$22 "," Relationship to the Head of Household")</f>
        <v xml:space="preserve"> Relationship to the Head of Household</v>
      </c>
      <c r="D7" s="243"/>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row>
    <row r="8" spans="1:32" ht="14">
      <c r="B8" s="204" t="s">
        <v>634</v>
      </c>
      <c r="C8" s="243" t="str">
        <f>HYPERLINK("#List_of_Classified_Items! $B$33 "," Relationship to the Head of Household, Marital Status")</f>
        <v xml:space="preserve"> Relationship to the Head of Household, Marital Status</v>
      </c>
      <c r="D8" s="243"/>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row>
    <row r="9" spans="1:32" ht="14">
      <c r="B9" s="204" t="s">
        <v>635</v>
      </c>
      <c r="C9" s="243" t="str">
        <f>HYPERLINK("#List_of_Classified_Items! $B$42 "," Relationship to the Head of Household, Ordinary Households, One-person Households, Marital Status")</f>
        <v xml:space="preserve"> Relationship to the Head of Household, Ordinary Households, One-person Households, Marital Status</v>
      </c>
      <c r="D9" s="243"/>
      <c r="E9" s="243"/>
      <c r="F9" s="243"/>
      <c r="G9" s="243"/>
      <c r="H9" s="243"/>
      <c r="I9" s="243"/>
      <c r="J9" s="243"/>
      <c r="K9" s="243"/>
      <c r="L9" s="243"/>
      <c r="M9" s="243"/>
      <c r="N9" s="243"/>
      <c r="O9" s="243"/>
      <c r="P9" s="243"/>
      <c r="Q9" s="243"/>
      <c r="R9" s="243"/>
      <c r="S9" s="243"/>
      <c r="T9" s="243"/>
      <c r="U9" s="243"/>
      <c r="V9" s="243"/>
      <c r="W9" s="243"/>
      <c r="X9" s="243"/>
      <c r="Y9" s="243"/>
      <c r="Z9" s="243"/>
      <c r="AA9" s="243"/>
      <c r="AB9" s="243"/>
      <c r="AC9" s="243"/>
      <c r="AD9" s="243"/>
      <c r="AE9" s="243"/>
      <c r="AF9" s="243"/>
    </row>
    <row r="10" spans="1:32" ht="14">
      <c r="B10" s="204" t="s">
        <v>636</v>
      </c>
      <c r="C10" s="243" t="str">
        <f>HYPERLINK("#List_of_Classified_Items! $B$57 "," Age")</f>
        <v xml:space="preserve"> Age</v>
      </c>
      <c r="D10" s="243"/>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row>
    <row r="11" spans="1:32" ht="14">
      <c r="B11" s="204" t="s">
        <v>637</v>
      </c>
      <c r="C11" s="243" t="str">
        <f>HYPERLINK("#List_of_Classified_Items! $B$99 "," Age, Education")</f>
        <v xml:space="preserve"> Age, Education</v>
      </c>
      <c r="D11" s="243"/>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row>
    <row r="12" spans="1:32" ht="14">
      <c r="B12" s="204" t="s">
        <v>638</v>
      </c>
      <c r="C12" s="243" t="str">
        <f>HYPERLINK("#List_of_Classified_Items! $B$377 "," Education")</f>
        <v xml:space="preserve"> Education</v>
      </c>
      <c r="D12" s="243"/>
      <c r="E12" s="243"/>
      <c r="F12" s="243"/>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row>
    <row r="13" spans="1:32" ht="14">
      <c r="B13" s="204" t="s">
        <v>639</v>
      </c>
      <c r="C13" s="243" t="str">
        <f>HYPERLINK("#List_of_Classified_Items! $B$410 "," Year of Graduation")</f>
        <v xml:space="preserve"> Year of Graduation</v>
      </c>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row>
    <row r="14" spans="1:32" ht="14">
      <c r="B14" s="204" t="s">
        <v>640</v>
      </c>
      <c r="C14" s="243" t="str">
        <f>HYPERLINK("#List_of_Classified_Items! $B$447 "," Period from Graduation to Taking up the ''First Job''")</f>
        <v xml:space="preserve"> Period from Graduation to Taking up the ''First Job''</v>
      </c>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row>
    <row r="15" spans="1:32" ht="14">
      <c r="B15" s="204" t="s">
        <v>641</v>
      </c>
      <c r="C15" s="243" t="str">
        <f>HYPERLINK("#List_of_Classified_Items! $B$459 "," Labour Force Status, Working Mainly or Partly")</f>
        <v xml:space="preserve"> Labour Force Status, Working Mainly or Partly</v>
      </c>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row>
    <row r="16" spans="1:32" ht="14">
      <c r="B16" s="204" t="s">
        <v>642</v>
      </c>
      <c r="C16" s="243" t="str">
        <f>HYPERLINK("#List_of_Classified_Items! $B$476 "," Labour Force Status, Working Mainly or Partly, When Took up the Job")</f>
        <v xml:space="preserve"> Labour Force Status, Working Mainly or Partly, When Took up the Job</v>
      </c>
      <c r="D16" s="243"/>
      <c r="E16" s="243"/>
      <c r="F16" s="243"/>
      <c r="G16" s="243"/>
      <c r="H16" s="243"/>
      <c r="I16" s="243"/>
      <c r="J16" s="243"/>
      <c r="K16" s="243"/>
      <c r="L16" s="243"/>
      <c r="M16" s="243"/>
      <c r="N16" s="243"/>
      <c r="O16" s="243"/>
      <c r="P16" s="243"/>
      <c r="Q16" s="243"/>
      <c r="R16" s="243"/>
      <c r="S16" s="243"/>
      <c r="T16" s="243"/>
      <c r="U16" s="243"/>
      <c r="V16" s="243"/>
      <c r="W16" s="243"/>
      <c r="X16" s="243"/>
      <c r="Y16" s="243"/>
      <c r="Z16" s="243"/>
      <c r="AA16" s="243"/>
      <c r="AB16" s="243"/>
      <c r="AC16" s="243"/>
      <c r="AD16" s="243"/>
      <c r="AE16" s="243"/>
      <c r="AF16" s="243"/>
    </row>
    <row r="17" spans="2:32" ht="14">
      <c r="B17" s="204" t="s">
        <v>643</v>
      </c>
      <c r="C17" s="243" t="str">
        <f>HYPERLINK("#List_of_Classified_Items! $B$561 "," Labour Force Status, Working Mainly or Partly, Whether Seeking a Job")</f>
        <v xml:space="preserve"> Labour Force Status, Working Mainly or Partly, Whether Seeking a Job</v>
      </c>
      <c r="D17" s="243"/>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row>
    <row r="18" spans="2:32" ht="14">
      <c r="B18" s="204" t="s">
        <v>644</v>
      </c>
      <c r="C18" s="243" t="str">
        <f>HYPERLINK("#List_of_Classified_Items! $B$571 "," Labour Force Status, Working Mainly or Partly, Status in Employment, Type of Employment")</f>
        <v xml:space="preserve"> Labour Force Status, Working Mainly or Partly, Status in Employment, Type of Employment</v>
      </c>
      <c r="D18" s="243"/>
      <c r="E18" s="243"/>
      <c r="F18" s="243"/>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row>
    <row r="19" spans="2:32" ht="14">
      <c r="B19" s="204" t="s">
        <v>645</v>
      </c>
      <c r="C19" s="243" t="str">
        <f>HYPERLINK("#List_of_Classified_Items! $B$611 "," Labour Force Status, Working Mainly or Partly, Status in Employment, Type of Employment, Whether Seeking a Job")</f>
        <v xml:space="preserve"> Labour Force Status, Working Mainly or Partly, Status in Employment, Type of Employment, Whether Seeking a Job</v>
      </c>
      <c r="D19" s="243"/>
      <c r="E19" s="243"/>
      <c r="F19" s="243"/>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row>
    <row r="20" spans="2:32" ht="14">
      <c r="B20" s="204" t="s">
        <v>646</v>
      </c>
      <c r="C20" s="243" t="str">
        <f>HYPERLINK("#List_of_Classified_Items! $B$622 "," Status in Employment, Type of Employment, Whether Starting a Business for Oneself, Number of Persons Engaged in Enterprise")</f>
        <v xml:space="preserve"> Status in Employment, Type of Employment, Whether Starting a Business for Oneself, Number of Persons Engaged in Enterprise</v>
      </c>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row>
    <row r="21" spans="2:32" ht="14">
      <c r="B21" s="204" t="s">
        <v>647</v>
      </c>
      <c r="C21" s="243" t="str">
        <f>HYPERLINK("#List_of_Classified_Items! $B$666 "," Labour Force Status, Working Mainly or Partly, Whether Wishing to Work, Whether Seeking a Job")</f>
        <v xml:space="preserve"> Labour Force Status, Working Mainly or Partly, Whether Wishing to Work, Whether Seeking a Job</v>
      </c>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row>
    <row r="22" spans="2:32" ht="14">
      <c r="B22" s="204" t="s">
        <v>648</v>
      </c>
      <c r="C22" s="243" t="str">
        <f>HYPERLINK("#List_of_Classified_Items! $B$677 "," Labour Force Status, Working Mainly or Partly, Whether Wishing to Work, Whether Seeking a Job, Reason for Wishing to Work")</f>
        <v xml:space="preserve"> Labour Force Status, Working Mainly or Partly, Whether Wishing to Work, Whether Seeking a Job, Reason for Wishing to Work</v>
      </c>
      <c r="D22" s="243"/>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row>
    <row r="23" spans="2:32" ht="14">
      <c r="B23" s="204" t="s">
        <v>649</v>
      </c>
      <c r="C23" s="243" t="str">
        <f>HYPERLINK("#List_of_Classified_Items! $B$704 "," Labour Force Status, Working Mainly or Partly, Status in Employment, Type of Employment, Wish for Work, Whether Wishing to Work, Whether Seeking a Job")</f>
        <v xml:space="preserve"> Labour Force Status, Working Mainly or Partly, Status in Employment, Type of Employment, Wish for Work, Whether Wishing to Work, Whether Seeking a Job</v>
      </c>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row>
    <row r="24" spans="2:32" ht="14">
      <c r="B24" s="204" t="s">
        <v>650</v>
      </c>
      <c r="C24" s="243" t="str">
        <f>HYPERLINK("#List_of_Classified_Items! $B$729 "," Status in Employment, Type of Employment")</f>
        <v xml:space="preserve"> Status in Employment, Type of Employment</v>
      </c>
      <c r="D24" s="243"/>
      <c r="E24" s="243"/>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row>
    <row r="25" spans="2:32" ht="14">
      <c r="B25" s="204" t="s">
        <v>651</v>
      </c>
      <c r="C25" s="243" t="str">
        <f>HYPERLINK("#List_of_Classified_Items! $B$753 "," Status in Employment, Type of Employment, Whether Starting a Business for Oneself")</f>
        <v xml:space="preserve"> Status in Employment, Type of Employment, Whether Starting a Business for Oneself</v>
      </c>
      <c r="D25" s="243"/>
      <c r="E25" s="243"/>
      <c r="F25" s="243"/>
      <c r="G25" s="243"/>
      <c r="H25" s="243"/>
      <c r="I25" s="243"/>
      <c r="J25" s="243"/>
      <c r="K25" s="243"/>
      <c r="L25" s="243"/>
      <c r="M25" s="243"/>
      <c r="N25" s="243"/>
      <c r="O25" s="243"/>
      <c r="P25" s="243"/>
      <c r="Q25" s="243"/>
      <c r="R25" s="243"/>
      <c r="S25" s="243"/>
      <c r="T25" s="243"/>
      <c r="U25" s="243"/>
      <c r="V25" s="243"/>
      <c r="W25" s="243"/>
      <c r="X25" s="243"/>
      <c r="Y25" s="243"/>
      <c r="Z25" s="243"/>
      <c r="AA25" s="243"/>
      <c r="AB25" s="243"/>
      <c r="AC25" s="243"/>
      <c r="AD25" s="243"/>
      <c r="AE25" s="243"/>
      <c r="AF25" s="243"/>
    </row>
    <row r="26" spans="2:32" ht="14">
      <c r="B26" s="204" t="s">
        <v>652</v>
      </c>
      <c r="C26" s="243" t="str">
        <f>HYPERLINK("#List_of_Classified_Items! $B$780 "," Status in Employment, Type of Employment, Whether Starting a Business for Oneself, Employed with or without a Definite Contract Term")</f>
        <v xml:space="preserve"> Status in Employment, Type of Employment, Whether Starting a Business for Oneself, Employed with or without a Definite Contract Term</v>
      </c>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row>
    <row r="27" spans="2:32" ht="14">
      <c r="B27" s="204" t="s">
        <v>653</v>
      </c>
      <c r="C27" s="243" t="str">
        <f>HYPERLINK("#List_of_Classified_Items! $B$816 "," Status in Employment, Type of Employment, Employed with or without a Definite Contract Term")</f>
        <v xml:space="preserve"> Status in Employment, Type of Employment, Employed with or without a Definite Contract Term</v>
      </c>
      <c r="D27" s="243"/>
      <c r="E27" s="243"/>
      <c r="F27" s="243"/>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row>
    <row r="28" spans="2:32" ht="14">
      <c r="B28" s="204" t="s">
        <v>654</v>
      </c>
      <c r="C28" s="243" t="str">
        <f>HYPERLINK("#List_of_Classified_Items! $B$847 "," Employed with or without a Definite Contract Term")</f>
        <v xml:space="preserve"> Employed with or without a Definite Contract Term</v>
      </c>
      <c r="D28" s="243"/>
      <c r="E28" s="243"/>
      <c r="F28" s="243"/>
      <c r="G28" s="243"/>
      <c r="H28" s="243"/>
      <c r="I28" s="243"/>
      <c r="J28" s="243"/>
      <c r="K28" s="243"/>
      <c r="L28" s="243"/>
      <c r="M28" s="243"/>
      <c r="N28" s="243"/>
      <c r="O28" s="243"/>
      <c r="P28" s="243"/>
      <c r="Q28" s="243"/>
      <c r="R28" s="243"/>
      <c r="S28" s="243"/>
      <c r="T28" s="243"/>
      <c r="U28" s="243"/>
      <c r="V28" s="243"/>
      <c r="W28" s="243"/>
      <c r="X28" s="243"/>
      <c r="Y28" s="243"/>
      <c r="Z28" s="243"/>
      <c r="AA28" s="243"/>
      <c r="AB28" s="243"/>
      <c r="AC28" s="243"/>
      <c r="AD28" s="243"/>
      <c r="AE28" s="243"/>
      <c r="AF28" s="243"/>
    </row>
    <row r="29" spans="2:32" ht="14">
      <c r="B29" s="204" t="s">
        <v>655</v>
      </c>
      <c r="C29" s="243" t="str">
        <f>HYPERLINK("#List_of_Classified_Items! $B$865 "," Number of Renewals of Employment Contract")</f>
        <v xml:space="preserve"> Number of Renewals of Employment Contract</v>
      </c>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row>
    <row r="30" spans="2:32" ht="14">
      <c r="B30" s="204" t="s">
        <v>656</v>
      </c>
      <c r="C30" s="243" t="str">
        <f>HYPERLINK("#List_of_Classified_Items! $B$879 "," Industry")</f>
        <v xml:space="preserve"> Industry</v>
      </c>
      <c r="D30" s="243"/>
      <c r="E30" s="243"/>
      <c r="F30" s="243"/>
      <c r="G30" s="243"/>
      <c r="H30" s="243"/>
      <c r="I30" s="243"/>
      <c r="J30" s="243"/>
      <c r="K30" s="243"/>
      <c r="L30" s="243"/>
      <c r="M30" s="243"/>
      <c r="N30" s="243"/>
      <c r="O30" s="243"/>
      <c r="P30" s="243"/>
      <c r="Q30" s="243"/>
      <c r="R30" s="243"/>
      <c r="S30" s="243"/>
      <c r="T30" s="243"/>
      <c r="U30" s="243"/>
      <c r="V30" s="243"/>
      <c r="W30" s="243"/>
      <c r="X30" s="243"/>
      <c r="Y30" s="243"/>
      <c r="Z30" s="243"/>
      <c r="AA30" s="243"/>
      <c r="AB30" s="243"/>
      <c r="AC30" s="243"/>
      <c r="AD30" s="243"/>
      <c r="AE30" s="243"/>
      <c r="AF30" s="243"/>
    </row>
    <row r="31" spans="2:32" ht="14">
      <c r="B31" s="204" t="s">
        <v>657</v>
      </c>
      <c r="C31" s="243" t="str">
        <f>HYPERLINK("#List_of_Classified_Items! $B$1241 "," Occupation")</f>
        <v xml:space="preserve"> Occupation</v>
      </c>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row>
    <row r="32" spans="2:32" ht="14">
      <c r="B32" s="204" t="s">
        <v>658</v>
      </c>
      <c r="C32" s="243" t="str">
        <f>HYPERLINK("#List_of_Classified_Items! $B$1549 "," Number of Persons Engaged in Enterprise")</f>
        <v xml:space="preserve"> Number of Persons Engaged in Enterprise</v>
      </c>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row>
    <row r="33" spans="2:32" ht="14">
      <c r="B33" s="204" t="s">
        <v>659</v>
      </c>
      <c r="C33" s="243" t="str">
        <f>HYPERLINK("#List_of_Classified_Items! $B$1569 "," Type of Legal Organization")</f>
        <v xml:space="preserve"> Type of Legal Organization</v>
      </c>
      <c r="D33" s="243"/>
      <c r="E33" s="243"/>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row>
    <row r="34" spans="2:32" ht="14">
      <c r="B34" s="204" t="s">
        <v>660</v>
      </c>
      <c r="C34" s="243" t="str">
        <f>HYPERLINK("#List_of_Classified_Items! $B$1582 "," Type of Legal Organization, Status in Employment, Type of Employment")</f>
        <v xml:space="preserve"> Type of Legal Organization, Status in Employment, Type of Employment</v>
      </c>
      <c r="D34" s="243"/>
      <c r="E34" s="243"/>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row>
    <row r="35" spans="2:32" ht="14">
      <c r="B35" s="204" t="s">
        <v>661</v>
      </c>
      <c r="C35" s="243" t="str">
        <f>HYPERLINK("#List_of_Classified_Items! $B$1598 "," Days Worked per Year")</f>
        <v xml:space="preserve"> Days Worked per Year</v>
      </c>
      <c r="D35" s="243"/>
      <c r="E35" s="243"/>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row>
    <row r="36" spans="2:32" ht="14">
      <c r="B36" s="204" t="s">
        <v>662</v>
      </c>
      <c r="C36" s="243" t="str">
        <f>HYPERLINK("#List_of_Classified_Items! $B$1612 "," Days Worked per Year, Regularity of Work")</f>
        <v xml:space="preserve"> Days Worked per Year, Regularity of Work</v>
      </c>
      <c r="D36" s="243"/>
      <c r="E36" s="243"/>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3"/>
    </row>
    <row r="37" spans="2:32" ht="14">
      <c r="B37" s="204" t="s">
        <v>663</v>
      </c>
      <c r="C37" s="243" t="str">
        <f>HYPERLINK("#List_of_Classified_Items! $B$1643 "," Days Worked per Year, Working Hours per Week")</f>
        <v xml:space="preserve"> Days Worked per Year, Working Hours per Week</v>
      </c>
      <c r="D37" s="243"/>
      <c r="E37" s="243"/>
      <c r="F37" s="243"/>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3"/>
      <c r="AE37" s="243"/>
      <c r="AF37" s="243"/>
    </row>
    <row r="38" spans="2:32" ht="14">
      <c r="B38" s="204" t="s">
        <v>664</v>
      </c>
      <c r="C38" s="243" t="str">
        <f>HYPERLINK("#List_of_Classified_Items! $B$1708 "," Days Worked per Year, Regularity of Work, Working Hours per Week")</f>
        <v xml:space="preserve"> Days Worked per Year, Regularity of Work, Working Hours per Week</v>
      </c>
      <c r="D38" s="243"/>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row>
    <row r="39" spans="2:32" ht="14">
      <c r="B39" s="204" t="s">
        <v>665</v>
      </c>
      <c r="C39" s="243" t="str">
        <f>HYPERLINK("#List_of_Classified_Items! $B$1869 "," Regularity of Work")</f>
        <v xml:space="preserve"> Regularity of Work</v>
      </c>
      <c r="D39" s="243"/>
      <c r="E39" s="243"/>
      <c r="F39" s="243"/>
      <c r="G39" s="243"/>
      <c r="H39" s="243"/>
      <c r="I39" s="243"/>
      <c r="J39" s="243"/>
      <c r="K39" s="243"/>
      <c r="L39" s="243"/>
      <c r="M39" s="243"/>
      <c r="N39" s="243"/>
      <c r="O39" s="243"/>
      <c r="P39" s="243"/>
      <c r="Q39" s="243"/>
      <c r="R39" s="243"/>
      <c r="S39" s="243"/>
      <c r="T39" s="243"/>
      <c r="U39" s="243"/>
      <c r="V39" s="243"/>
      <c r="W39" s="243"/>
      <c r="X39" s="243"/>
      <c r="Y39" s="243"/>
      <c r="Z39" s="243"/>
      <c r="AA39" s="243"/>
      <c r="AB39" s="243"/>
      <c r="AC39" s="243"/>
      <c r="AD39" s="243"/>
      <c r="AE39" s="243"/>
      <c r="AF39" s="243"/>
    </row>
    <row r="40" spans="2:32" ht="14">
      <c r="B40" s="204" t="s">
        <v>666</v>
      </c>
      <c r="C40" s="243" t="str">
        <f>HYPERLINK("#List_of_Classified_Items! $B$1879 "," Working Hours per Week")</f>
        <v xml:space="preserve"> Working Hours per Week</v>
      </c>
      <c r="D40" s="243"/>
      <c r="E40" s="243"/>
      <c r="F40" s="243"/>
      <c r="G40" s="243"/>
      <c r="H40" s="243"/>
      <c r="I40" s="243"/>
      <c r="J40" s="243"/>
      <c r="K40" s="243"/>
      <c r="L40" s="243"/>
      <c r="M40" s="243"/>
      <c r="N40" s="243"/>
      <c r="O40" s="243"/>
      <c r="P40" s="243"/>
      <c r="Q40" s="243"/>
      <c r="R40" s="243"/>
      <c r="S40" s="243"/>
      <c r="T40" s="243"/>
      <c r="U40" s="243"/>
      <c r="V40" s="243"/>
      <c r="W40" s="243"/>
      <c r="X40" s="243"/>
      <c r="Y40" s="243"/>
      <c r="Z40" s="243"/>
      <c r="AA40" s="243"/>
      <c r="AB40" s="243"/>
      <c r="AC40" s="243"/>
      <c r="AD40" s="243"/>
      <c r="AE40" s="243"/>
      <c r="AF40" s="243"/>
    </row>
    <row r="41" spans="2:32" ht="14">
      <c r="B41" s="204" t="s">
        <v>667</v>
      </c>
      <c r="C41" s="243" t="str">
        <f>HYPERLINK("#List_of_Classified_Items! $B$1912 "," Whether Engaged in Remote Working, Frequency of Remote Working")</f>
        <v xml:space="preserve"> Whether Engaged in Remote Working, Frequency of Remote Working</v>
      </c>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row>
    <row r="42" spans="2:32" ht="14">
      <c r="B42" s="204" t="s">
        <v>668</v>
      </c>
      <c r="C42" s="243" t="str">
        <f>HYPERLINK("#List_of_Classified_Items! $B$1926 "," Place from Which one is Remote Working")</f>
        <v xml:space="preserve"> Place from Which one is Remote Working</v>
      </c>
      <c r="D42" s="243"/>
      <c r="E42" s="243"/>
      <c r="F42" s="243"/>
      <c r="G42" s="243"/>
      <c r="H42" s="243"/>
      <c r="I42" s="243"/>
      <c r="J42" s="243"/>
      <c r="K42" s="243"/>
      <c r="L42" s="243"/>
      <c r="M42" s="243"/>
      <c r="N42" s="243"/>
      <c r="O42" s="243"/>
      <c r="P42" s="243"/>
      <c r="Q42" s="243"/>
      <c r="R42" s="243"/>
      <c r="S42" s="243"/>
      <c r="T42" s="243"/>
      <c r="U42" s="243"/>
      <c r="V42" s="243"/>
      <c r="W42" s="243"/>
      <c r="X42" s="243"/>
      <c r="Y42" s="243"/>
      <c r="Z42" s="243"/>
      <c r="AA42" s="243"/>
      <c r="AB42" s="243"/>
      <c r="AC42" s="243"/>
      <c r="AD42" s="243"/>
      <c r="AE42" s="243"/>
      <c r="AF42" s="243"/>
    </row>
    <row r="43" spans="2:32" ht="14">
      <c r="B43" s="204" t="s">
        <v>669</v>
      </c>
      <c r="C43" s="243" t="str">
        <f>HYPERLINK("#List_of_Classified_Items! $B$1936 "," Whether Engaged in Remote Working, Frequency of Remote Working, Place from Which one is Remote Working")</f>
        <v xml:space="preserve"> Whether Engaged in Remote Working, Frequency of Remote Working, Place from Which one is Remote Working</v>
      </c>
      <c r="D43" s="243"/>
      <c r="E43" s="243"/>
      <c r="F43" s="243"/>
      <c r="G43" s="243"/>
      <c r="H43" s="243"/>
      <c r="I43" s="243"/>
      <c r="J43" s="243"/>
      <c r="K43" s="243"/>
      <c r="L43" s="243"/>
      <c r="M43" s="243"/>
      <c r="N43" s="243"/>
      <c r="O43" s="243"/>
      <c r="P43" s="243"/>
      <c r="Q43" s="243"/>
      <c r="R43" s="243"/>
      <c r="S43" s="243"/>
      <c r="T43" s="243"/>
      <c r="U43" s="243"/>
      <c r="V43" s="243"/>
      <c r="W43" s="243"/>
      <c r="X43" s="243"/>
      <c r="Y43" s="243"/>
      <c r="Z43" s="243"/>
      <c r="AA43" s="243"/>
      <c r="AB43" s="243"/>
      <c r="AC43" s="243"/>
      <c r="AD43" s="243"/>
      <c r="AE43" s="243"/>
      <c r="AF43" s="243"/>
    </row>
    <row r="44" spans="2:32" ht="14">
      <c r="B44" s="204" t="s">
        <v>670</v>
      </c>
      <c r="C44" s="243" t="str">
        <f>HYPERLINK("#List_of_Classified_Items! $B$1953 "," Income")</f>
        <v xml:space="preserve"> Income</v>
      </c>
      <c r="D44" s="243"/>
      <c r="E44" s="243"/>
      <c r="F44" s="243"/>
      <c r="G44" s="243"/>
      <c r="H44" s="243"/>
      <c r="I44" s="243"/>
      <c r="J44" s="243"/>
      <c r="K44" s="243"/>
      <c r="L44" s="243"/>
      <c r="M44" s="243"/>
      <c r="N44" s="243"/>
      <c r="O44" s="243"/>
      <c r="P44" s="243"/>
      <c r="Q44" s="243"/>
      <c r="R44" s="243"/>
      <c r="S44" s="243"/>
      <c r="T44" s="243"/>
      <c r="U44" s="243"/>
      <c r="V44" s="243"/>
      <c r="W44" s="243"/>
      <c r="X44" s="243"/>
      <c r="Y44" s="243"/>
      <c r="Z44" s="243"/>
      <c r="AA44" s="243"/>
      <c r="AB44" s="243"/>
      <c r="AC44" s="243"/>
      <c r="AD44" s="243"/>
      <c r="AE44" s="243"/>
      <c r="AF44" s="243"/>
    </row>
    <row r="45" spans="2:32" ht="14">
      <c r="B45" s="204" t="s">
        <v>671</v>
      </c>
      <c r="C45" s="243" t="str">
        <f>HYPERLINK("#List_of_Classified_Items! $B$1977 "," When Took up the Job")</f>
        <v xml:space="preserve"> When Took up the Job</v>
      </c>
      <c r="D45" s="243"/>
      <c r="E45" s="243"/>
      <c r="F45" s="243"/>
      <c r="G45" s="243"/>
      <c r="H45" s="243"/>
      <c r="I45" s="243"/>
      <c r="J45" s="243"/>
      <c r="K45" s="243"/>
      <c r="L45" s="243"/>
      <c r="M45" s="243"/>
      <c r="N45" s="243"/>
      <c r="O45" s="243"/>
      <c r="P45" s="243"/>
      <c r="Q45" s="243"/>
      <c r="R45" s="243"/>
      <c r="S45" s="243"/>
      <c r="T45" s="243"/>
      <c r="U45" s="243"/>
      <c r="V45" s="243"/>
      <c r="W45" s="243"/>
      <c r="X45" s="243"/>
      <c r="Y45" s="243"/>
      <c r="Z45" s="243"/>
      <c r="AA45" s="243"/>
      <c r="AB45" s="243"/>
      <c r="AC45" s="243"/>
      <c r="AD45" s="243"/>
      <c r="AE45" s="243"/>
      <c r="AF45" s="243"/>
    </row>
    <row r="46" spans="2:32" ht="14">
      <c r="B46" s="204" t="s">
        <v>672</v>
      </c>
      <c r="C46" s="243" t="str">
        <f>HYPERLINK("#List_of_Classified_Items! $B$2010 "," Duration Engaged in Work")</f>
        <v xml:space="preserve"> Duration Engaged in Work</v>
      </c>
      <c r="D46" s="243"/>
      <c r="E46" s="243"/>
      <c r="F46" s="243"/>
      <c r="G46" s="243"/>
      <c r="H46" s="243"/>
      <c r="I46" s="243"/>
      <c r="J46" s="243"/>
      <c r="K46" s="243"/>
      <c r="L46" s="243"/>
      <c r="M46" s="243"/>
      <c r="N46" s="243"/>
      <c r="O46" s="243"/>
      <c r="P46" s="243"/>
      <c r="Q46" s="243"/>
      <c r="R46" s="243"/>
      <c r="S46" s="243"/>
      <c r="T46" s="243"/>
      <c r="U46" s="243"/>
      <c r="V46" s="243"/>
      <c r="W46" s="243"/>
      <c r="X46" s="243"/>
      <c r="Y46" s="243"/>
      <c r="Z46" s="243"/>
      <c r="AA46" s="243"/>
      <c r="AB46" s="243"/>
      <c r="AC46" s="243"/>
      <c r="AD46" s="243"/>
      <c r="AE46" s="243"/>
      <c r="AF46" s="243"/>
    </row>
    <row r="47" spans="2:32" ht="14">
      <c r="B47" s="204" t="s">
        <v>673</v>
      </c>
      <c r="C47" s="243" t="str">
        <f>HYPERLINK("#List_of_Classified_Items! $B$2027 "," Reason to Work")</f>
        <v xml:space="preserve"> Reason to Work</v>
      </c>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row>
    <row r="48" spans="2:32" ht="14">
      <c r="B48" s="204" t="s">
        <v>674</v>
      </c>
      <c r="C48" s="243" t="str">
        <f>HYPERLINK("#List_of_Classified_Items! $B$2043 "," Reason for Working in the Current Type of Employment")</f>
        <v xml:space="preserve"> Reason for Working in the Current Type of Employment</v>
      </c>
      <c r="D48" s="243"/>
      <c r="E48" s="243"/>
      <c r="F48" s="243"/>
      <c r="G48" s="243"/>
      <c r="H48" s="243"/>
      <c r="I48" s="243"/>
      <c r="J48" s="243"/>
      <c r="K48" s="243"/>
      <c r="L48" s="243"/>
      <c r="M48" s="243"/>
      <c r="N48" s="243"/>
      <c r="O48" s="243"/>
      <c r="P48" s="243"/>
      <c r="Q48" s="243"/>
      <c r="R48" s="243"/>
      <c r="S48" s="243"/>
      <c r="T48" s="243"/>
      <c r="U48" s="243"/>
      <c r="V48" s="243"/>
      <c r="W48" s="243"/>
      <c r="X48" s="243"/>
      <c r="Y48" s="243"/>
      <c r="Z48" s="243"/>
      <c r="AA48" s="243"/>
      <c r="AB48" s="243"/>
      <c r="AC48" s="243"/>
      <c r="AD48" s="243"/>
      <c r="AE48" s="243"/>
      <c r="AF48" s="243"/>
    </row>
    <row r="49" spans="2:32" ht="14">
      <c r="B49" s="204" t="s">
        <v>675</v>
      </c>
      <c r="C49" s="243" t="str">
        <f>HYPERLINK("#List_of_Classified_Items! $B$2064 "," Whether Adjusting Working Hours and Days")</f>
        <v xml:space="preserve"> Whether Adjusting Working Hours and Days</v>
      </c>
      <c r="D49" s="243"/>
      <c r="E49" s="243"/>
      <c r="F49" s="243"/>
      <c r="G49" s="243"/>
      <c r="H49" s="243"/>
      <c r="I49" s="243"/>
      <c r="J49" s="243"/>
      <c r="K49" s="243"/>
      <c r="L49" s="243"/>
      <c r="M49" s="243"/>
      <c r="N49" s="243"/>
      <c r="O49" s="243"/>
      <c r="P49" s="243"/>
      <c r="Q49" s="243"/>
      <c r="R49" s="243"/>
      <c r="S49" s="243"/>
      <c r="T49" s="243"/>
      <c r="U49" s="243"/>
      <c r="V49" s="243"/>
      <c r="W49" s="243"/>
      <c r="X49" s="243"/>
      <c r="Y49" s="243"/>
      <c r="Z49" s="243"/>
      <c r="AA49" s="243"/>
      <c r="AB49" s="243"/>
      <c r="AC49" s="243"/>
      <c r="AD49" s="243"/>
      <c r="AE49" s="243"/>
      <c r="AF49" s="243"/>
    </row>
    <row r="50" spans="2:32" ht="14">
      <c r="B50" s="204" t="s">
        <v>676</v>
      </c>
      <c r="C50" s="243" t="str">
        <f>HYPERLINK("#List_of_Classified_Items! $B$2073 "," Wish for Work")</f>
        <v xml:space="preserve"> Wish for Work</v>
      </c>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row>
    <row r="51" spans="2:32" ht="14">
      <c r="B51" s="204" t="s">
        <v>677</v>
      </c>
      <c r="C51" s="243" t="str">
        <f>HYPERLINK("#List_of_Classified_Items! $B$2084 "," Wish for Work, Whether Seeking a Job")</f>
        <v xml:space="preserve"> Wish for Work, Whether Seeking a Job</v>
      </c>
      <c r="D51" s="243"/>
      <c r="E51" s="243"/>
      <c r="F51" s="243"/>
      <c r="G51" s="243"/>
      <c r="H51" s="243"/>
      <c r="I51" s="243"/>
      <c r="J51" s="243"/>
      <c r="K51" s="243"/>
      <c r="L51" s="243"/>
      <c r="M51" s="243"/>
      <c r="N51" s="243"/>
      <c r="O51" s="243"/>
      <c r="P51" s="243"/>
      <c r="Q51" s="243"/>
      <c r="R51" s="243"/>
      <c r="S51" s="243"/>
      <c r="T51" s="243"/>
      <c r="U51" s="243"/>
      <c r="V51" s="243"/>
      <c r="W51" s="243"/>
      <c r="X51" s="243"/>
      <c r="Y51" s="243"/>
      <c r="Z51" s="243"/>
      <c r="AA51" s="243"/>
      <c r="AB51" s="243"/>
      <c r="AC51" s="243"/>
      <c r="AD51" s="243"/>
      <c r="AE51" s="243"/>
      <c r="AF51" s="243"/>
    </row>
    <row r="52" spans="2:32" ht="14">
      <c r="B52" s="204" t="s">
        <v>678</v>
      </c>
      <c r="C52" s="243" t="str">
        <f>HYPERLINK("#List_of_Classified_Items! $B$2097 "," Wish for Work, Wish for Working Hours, Whether Seeking a Job")</f>
        <v xml:space="preserve"> Wish for Work, Wish for Working Hours, Whether Seeking a Job</v>
      </c>
      <c r="D52" s="243"/>
      <c r="E52" s="243"/>
      <c r="F52" s="243"/>
      <c r="G52" s="243"/>
      <c r="H52" s="243"/>
      <c r="I52" s="243"/>
      <c r="J52" s="243"/>
      <c r="K52" s="243"/>
      <c r="L52" s="243"/>
      <c r="M52" s="243"/>
      <c r="N52" s="243"/>
      <c r="O52" s="243"/>
      <c r="P52" s="243"/>
      <c r="Q52" s="243"/>
      <c r="R52" s="243"/>
      <c r="S52" s="243"/>
      <c r="T52" s="243"/>
      <c r="U52" s="243"/>
      <c r="V52" s="243"/>
      <c r="W52" s="243"/>
      <c r="X52" s="243"/>
      <c r="Y52" s="243"/>
      <c r="Z52" s="243"/>
      <c r="AA52" s="243"/>
      <c r="AB52" s="243"/>
      <c r="AC52" s="243"/>
      <c r="AD52" s="243"/>
      <c r="AE52" s="243"/>
      <c r="AF52" s="243"/>
    </row>
    <row r="53" spans="2:32" ht="14">
      <c r="B53" s="204" t="s">
        <v>679</v>
      </c>
      <c r="C53" s="243" t="str">
        <f>HYPERLINK("#List_of_Classified_Items! $B$2118 "," Reason for Wishing to Switch to Another Job")</f>
        <v xml:space="preserve"> Reason for Wishing to Switch to Another Job</v>
      </c>
      <c r="D53" s="243"/>
      <c r="E53" s="243"/>
      <c r="F53" s="243"/>
      <c r="G53" s="243"/>
      <c r="H53" s="243"/>
      <c r="I53" s="243"/>
      <c r="J53" s="243"/>
      <c r="K53" s="243"/>
      <c r="L53" s="243"/>
      <c r="M53" s="243"/>
      <c r="N53" s="243"/>
      <c r="O53" s="243"/>
      <c r="P53" s="243"/>
      <c r="Q53" s="243"/>
      <c r="R53" s="243"/>
      <c r="S53" s="243"/>
      <c r="T53" s="243"/>
      <c r="U53" s="243"/>
      <c r="V53" s="243"/>
      <c r="W53" s="243"/>
      <c r="X53" s="243"/>
      <c r="Y53" s="243"/>
      <c r="Z53" s="243"/>
      <c r="AA53" s="243"/>
      <c r="AB53" s="243"/>
      <c r="AC53" s="243"/>
      <c r="AD53" s="243"/>
      <c r="AE53" s="243"/>
      <c r="AF53" s="243"/>
    </row>
    <row r="54" spans="2:32" ht="14">
      <c r="B54" s="204" t="s">
        <v>680</v>
      </c>
      <c r="C54" s="243" t="str">
        <f>HYPERLINK("#List_of_Classified_Items! $B$2134 "," Wish for Working Hours")</f>
        <v xml:space="preserve"> Wish for Working Hours</v>
      </c>
      <c r="D54" s="243"/>
      <c r="E54" s="243"/>
      <c r="F54" s="243"/>
      <c r="G54" s="243"/>
      <c r="H54" s="243"/>
      <c r="I54" s="243"/>
      <c r="J54" s="243"/>
      <c r="K54" s="243"/>
      <c r="L54" s="243"/>
      <c r="M54" s="243"/>
      <c r="N54" s="243"/>
      <c r="O54" s="243"/>
      <c r="P54" s="243"/>
      <c r="Q54" s="243"/>
      <c r="R54" s="243"/>
      <c r="S54" s="243"/>
      <c r="T54" s="243"/>
      <c r="U54" s="243"/>
      <c r="V54" s="243"/>
      <c r="W54" s="243"/>
      <c r="X54" s="243"/>
      <c r="Y54" s="243"/>
      <c r="Z54" s="243"/>
      <c r="AA54" s="243"/>
      <c r="AB54" s="243"/>
      <c r="AC54" s="243"/>
      <c r="AD54" s="243"/>
      <c r="AE54" s="243"/>
      <c r="AF54" s="243"/>
    </row>
    <row r="55" spans="2:32" ht="14">
      <c r="B55" s="204" t="s">
        <v>681</v>
      </c>
      <c r="C55" s="243" t="str">
        <f>HYPERLINK("#List_of_Classified_Items! $B$2144 "," Whether Having a Secondary Job")</f>
        <v xml:space="preserve"> Whether Having a Secondary Job</v>
      </c>
      <c r="D55" s="243"/>
      <c r="E55" s="243"/>
      <c r="F55" s="243"/>
      <c r="G55" s="243"/>
      <c r="H55" s="243"/>
      <c r="I55" s="243"/>
      <c r="J55" s="243"/>
      <c r="K55" s="243"/>
      <c r="L55" s="243"/>
      <c r="M55" s="243"/>
      <c r="N55" s="243"/>
      <c r="O55" s="243"/>
      <c r="P55" s="243"/>
      <c r="Q55" s="243"/>
      <c r="R55" s="243"/>
      <c r="S55" s="243"/>
      <c r="T55" s="243"/>
      <c r="U55" s="243"/>
      <c r="V55" s="243"/>
      <c r="W55" s="243"/>
      <c r="X55" s="243"/>
      <c r="Y55" s="243"/>
      <c r="Z55" s="243"/>
      <c r="AA55" s="243"/>
      <c r="AB55" s="243"/>
      <c r="AC55" s="243"/>
      <c r="AD55" s="243"/>
      <c r="AE55" s="243"/>
      <c r="AF55" s="243"/>
    </row>
    <row r="56" spans="2:32" ht="14">
      <c r="B56" s="204" t="s">
        <v>682</v>
      </c>
      <c r="C56" s="243" t="str">
        <f>HYPERLINK("#List_of_Classified_Items! $B$2153 "," Whether Having a Secondary Job, Status in Employment, Type of Employment (Secondary Job)")</f>
        <v xml:space="preserve"> Whether Having a Secondary Job, Status in Employment, Type of Employment (Secondary Job)</v>
      </c>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row>
    <row r="57" spans="2:32" ht="14">
      <c r="B57" s="204" t="s">
        <v>683</v>
      </c>
      <c r="C57" s="243" t="str">
        <f>HYPERLINK("#List_of_Classified_Items! $B$2164 "," Whether Freelance Work is one’s Main Job or Secondary Job")</f>
        <v xml:space="preserve"> Whether Freelance Work is one’s Main Job or Secondary Job</v>
      </c>
      <c r="D57" s="243"/>
      <c r="E57" s="243"/>
      <c r="F57" s="243"/>
      <c r="G57" s="243"/>
      <c r="H57" s="243"/>
      <c r="I57" s="243"/>
      <c r="J57" s="243"/>
      <c r="K57" s="243"/>
      <c r="L57" s="243"/>
      <c r="M57" s="243"/>
      <c r="N57" s="243"/>
      <c r="O57" s="243"/>
      <c r="P57" s="243"/>
      <c r="Q57" s="243"/>
      <c r="R57" s="243"/>
      <c r="S57" s="243"/>
      <c r="T57" s="243"/>
      <c r="U57" s="243"/>
      <c r="V57" s="243"/>
      <c r="W57" s="243"/>
      <c r="X57" s="243"/>
      <c r="Y57" s="243"/>
      <c r="Z57" s="243"/>
      <c r="AA57" s="243"/>
      <c r="AB57" s="243"/>
      <c r="AC57" s="243"/>
      <c r="AD57" s="243"/>
      <c r="AE57" s="243"/>
      <c r="AF57" s="243"/>
    </row>
    <row r="58" spans="2:32" ht="14">
      <c r="B58" s="204" t="s">
        <v>684</v>
      </c>
      <c r="C58" s="243" t="str">
        <f>HYPERLINK("#List_of_Classified_Items! $B$2174 "," Whether Freelance Work is one’s Main Job or Secondary Job, Status in Employment, Type of Employment (Freelance)")</f>
        <v xml:space="preserve"> Whether Freelance Work is one’s Main Job or Secondary Job, Status in Employment, Type of Employment (Freelance)</v>
      </c>
      <c r="D58" s="243"/>
      <c r="E58" s="243"/>
      <c r="F58" s="243"/>
      <c r="G58" s="243"/>
      <c r="H58" s="243"/>
      <c r="I58" s="243"/>
      <c r="J58" s="243"/>
      <c r="K58" s="243"/>
      <c r="L58" s="243"/>
      <c r="M58" s="243"/>
      <c r="N58" s="243"/>
      <c r="O58" s="243"/>
      <c r="P58" s="243"/>
      <c r="Q58" s="243"/>
      <c r="R58" s="243"/>
      <c r="S58" s="243"/>
      <c r="T58" s="243"/>
      <c r="U58" s="243"/>
      <c r="V58" s="243"/>
      <c r="W58" s="243"/>
      <c r="X58" s="243"/>
      <c r="Y58" s="243"/>
      <c r="Z58" s="243"/>
      <c r="AA58" s="243"/>
      <c r="AB58" s="243"/>
      <c r="AC58" s="243"/>
      <c r="AD58" s="243"/>
      <c r="AE58" s="243"/>
      <c r="AF58" s="243"/>
    </row>
    <row r="59" spans="2:32" ht="14">
      <c r="B59" s="204" t="s">
        <v>685</v>
      </c>
      <c r="C59" s="243" t="str">
        <f>HYPERLINK("#List_of_Classified_Items! $B$2192 "," Whether Wishing to Work, Whether Seeking a Job")</f>
        <v xml:space="preserve"> Whether Wishing to Work, Whether Seeking a Job</v>
      </c>
      <c r="D59" s="243"/>
      <c r="E59" s="243"/>
      <c r="F59" s="243"/>
      <c r="G59" s="243"/>
      <c r="H59" s="243"/>
      <c r="I59" s="243"/>
      <c r="J59" s="243"/>
      <c r="K59" s="243"/>
      <c r="L59" s="243"/>
      <c r="M59" s="243"/>
      <c r="N59" s="243"/>
      <c r="O59" s="243"/>
      <c r="P59" s="243"/>
      <c r="Q59" s="243"/>
      <c r="R59" s="243"/>
      <c r="S59" s="243"/>
      <c r="T59" s="243"/>
      <c r="U59" s="243"/>
      <c r="V59" s="243"/>
      <c r="W59" s="243"/>
      <c r="X59" s="243"/>
      <c r="Y59" s="243"/>
      <c r="Z59" s="243"/>
      <c r="AA59" s="243"/>
      <c r="AB59" s="243"/>
      <c r="AC59" s="243"/>
      <c r="AD59" s="243"/>
      <c r="AE59" s="243"/>
      <c r="AF59" s="243"/>
    </row>
    <row r="60" spans="2:32" ht="14">
      <c r="B60" s="204" t="s">
        <v>686</v>
      </c>
      <c r="C60" s="243" t="str">
        <f>HYPERLINK("#List_of_Classified_Items! $B$2203 "," Whether Wishing to Work, Status of Job Wished to Take, Intention to Take up a Job")</f>
        <v xml:space="preserve"> Whether Wishing to Work, Status of Job Wished to Take, Intention to Take up a Job</v>
      </c>
      <c r="D60" s="243"/>
      <c r="E60" s="243"/>
      <c r="F60" s="243"/>
      <c r="G60" s="243"/>
      <c r="H60" s="243"/>
      <c r="I60" s="243"/>
      <c r="J60" s="243"/>
      <c r="K60" s="243"/>
      <c r="L60" s="243"/>
      <c r="M60" s="243"/>
      <c r="N60" s="243"/>
      <c r="O60" s="243"/>
      <c r="P60" s="243"/>
      <c r="Q60" s="243"/>
      <c r="R60" s="243"/>
      <c r="S60" s="243"/>
      <c r="T60" s="243"/>
      <c r="U60" s="243"/>
      <c r="V60" s="243"/>
      <c r="W60" s="243"/>
      <c r="X60" s="243"/>
      <c r="Y60" s="243"/>
      <c r="Z60" s="243"/>
      <c r="AA60" s="243"/>
      <c r="AB60" s="243"/>
      <c r="AC60" s="243"/>
      <c r="AD60" s="243"/>
      <c r="AE60" s="243"/>
      <c r="AF60" s="243"/>
    </row>
    <row r="61" spans="2:32" ht="14">
      <c r="B61" s="204" t="s">
        <v>687</v>
      </c>
      <c r="C61" s="243" t="str">
        <f>HYPERLINK("#List_of_Classified_Items! $B$2215 "," Whether Wishing to Work, Whether Seeking a Job, Status of Job Wished to Take")</f>
        <v xml:space="preserve"> Whether Wishing to Work, Whether Seeking a Job, Status of Job Wished to Take</v>
      </c>
      <c r="D61" s="243"/>
      <c r="E61" s="243"/>
      <c r="F61" s="243"/>
      <c r="G61" s="243"/>
      <c r="H61" s="243"/>
      <c r="I61" s="243"/>
      <c r="J61" s="243"/>
      <c r="K61" s="243"/>
      <c r="L61" s="243"/>
      <c r="M61" s="243"/>
      <c r="N61" s="243"/>
      <c r="O61" s="243"/>
      <c r="P61" s="243"/>
      <c r="Q61" s="243"/>
      <c r="R61" s="243"/>
      <c r="S61" s="243"/>
      <c r="T61" s="243"/>
      <c r="U61" s="243"/>
      <c r="V61" s="243"/>
      <c r="W61" s="243"/>
      <c r="X61" s="243"/>
      <c r="Y61" s="243"/>
      <c r="Z61" s="243"/>
      <c r="AA61" s="243"/>
      <c r="AB61" s="243"/>
      <c r="AC61" s="243"/>
      <c r="AD61" s="243"/>
      <c r="AE61" s="243"/>
      <c r="AF61" s="243"/>
    </row>
    <row r="62" spans="2:32" ht="14">
      <c r="B62" s="204" t="s">
        <v>688</v>
      </c>
      <c r="C62" s="243" t="str">
        <f>HYPERLINK("#List_of_Classified_Items! $B$2234 "," Whether Wishing to Work, Whether Seeking a Job, Reason for Not Seeking a Job, Reason for Not Wishing to Work")</f>
        <v xml:space="preserve"> Whether Wishing to Work, Whether Seeking a Job, Reason for Not Seeking a Job, Reason for Not Wishing to Work</v>
      </c>
      <c r="D62" s="243"/>
      <c r="E62" s="243"/>
      <c r="F62" s="243"/>
      <c r="G62" s="243"/>
      <c r="H62" s="243"/>
      <c r="I62" s="243"/>
      <c r="J62" s="243"/>
      <c r="K62" s="243"/>
      <c r="L62" s="243"/>
      <c r="M62" s="243"/>
      <c r="N62" s="243"/>
      <c r="O62" s="243"/>
      <c r="P62" s="243"/>
      <c r="Q62" s="243"/>
      <c r="R62" s="243"/>
      <c r="S62" s="243"/>
      <c r="T62" s="243"/>
      <c r="U62" s="243"/>
      <c r="V62" s="243"/>
      <c r="W62" s="243"/>
      <c r="X62" s="243"/>
      <c r="Y62" s="243"/>
      <c r="Z62" s="243"/>
      <c r="AA62" s="243"/>
      <c r="AB62" s="243"/>
      <c r="AC62" s="243"/>
      <c r="AD62" s="243"/>
      <c r="AE62" s="243"/>
      <c r="AF62" s="243"/>
    </row>
    <row r="63" spans="2:32" ht="14">
      <c r="B63" s="204" t="s">
        <v>689</v>
      </c>
      <c r="C63" s="243" t="str">
        <f>HYPERLINK("#List_of_Classified_Items! $B$2267 "," Reason for Wishing to Work")</f>
        <v xml:space="preserve"> Reason for Wishing to Work</v>
      </c>
      <c r="D63" s="243"/>
      <c r="E63" s="243"/>
      <c r="F63" s="243"/>
      <c r="G63" s="243"/>
      <c r="H63" s="243"/>
      <c r="I63" s="243"/>
      <c r="J63" s="243"/>
      <c r="K63" s="243"/>
      <c r="L63" s="243"/>
      <c r="M63" s="243"/>
      <c r="N63" s="243"/>
      <c r="O63" s="243"/>
      <c r="P63" s="243"/>
      <c r="Q63" s="243"/>
      <c r="R63" s="243"/>
      <c r="S63" s="243"/>
      <c r="T63" s="243"/>
      <c r="U63" s="243"/>
      <c r="V63" s="243"/>
      <c r="W63" s="243"/>
      <c r="X63" s="243"/>
      <c r="Y63" s="243"/>
      <c r="Z63" s="243"/>
      <c r="AA63" s="243"/>
      <c r="AB63" s="243"/>
      <c r="AC63" s="243"/>
      <c r="AD63" s="243"/>
      <c r="AE63" s="243"/>
      <c r="AF63" s="243"/>
    </row>
    <row r="64" spans="2:32" ht="14">
      <c r="B64" s="204" t="s">
        <v>690</v>
      </c>
      <c r="C64" s="243" t="str">
        <f>HYPERLINK("#List_of_Classified_Items! $B$2282 "," Kind of Job Wished to Take")</f>
        <v xml:space="preserve"> Kind of Job Wished to Take</v>
      </c>
      <c r="D64" s="243"/>
      <c r="E64" s="243"/>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row>
    <row r="65" spans="2:32" ht="14">
      <c r="B65" s="204" t="s">
        <v>691</v>
      </c>
      <c r="C65" s="243" t="str">
        <f>HYPERLINK("#List_of_Classified_Items! $B$2301 "," Status of Job Wished to Take")</f>
        <v xml:space="preserve"> Status of Job Wished to Take</v>
      </c>
      <c r="D65" s="243"/>
      <c r="E65" s="243"/>
      <c r="F65" s="243"/>
      <c r="G65" s="243"/>
      <c r="H65" s="243"/>
      <c r="I65" s="243"/>
      <c r="J65" s="243"/>
      <c r="K65" s="243"/>
      <c r="L65" s="243"/>
      <c r="M65" s="243"/>
      <c r="N65" s="243"/>
      <c r="O65" s="243"/>
      <c r="P65" s="243"/>
      <c r="Q65" s="243"/>
      <c r="R65" s="243"/>
      <c r="S65" s="243"/>
      <c r="T65" s="243"/>
      <c r="U65" s="243"/>
      <c r="V65" s="243"/>
      <c r="W65" s="243"/>
      <c r="X65" s="243"/>
      <c r="Y65" s="243"/>
      <c r="Z65" s="243"/>
      <c r="AA65" s="243"/>
      <c r="AB65" s="243"/>
      <c r="AC65" s="243"/>
      <c r="AD65" s="243"/>
      <c r="AE65" s="243"/>
      <c r="AF65" s="243"/>
    </row>
    <row r="66" spans="2:32" ht="14">
      <c r="B66" s="204" t="s">
        <v>692</v>
      </c>
      <c r="C66" s="243" t="str">
        <f>HYPERLINK("#List_of_Classified_Items! $B$2316 "," Whether Seeking a Job")</f>
        <v xml:space="preserve"> Whether Seeking a Job</v>
      </c>
      <c r="D66" s="243"/>
      <c r="E66" s="243"/>
      <c r="F66" s="243"/>
      <c r="G66" s="243"/>
      <c r="H66" s="243"/>
      <c r="I66" s="243"/>
      <c r="J66" s="243"/>
      <c r="K66" s="243"/>
      <c r="L66" s="243"/>
      <c r="M66" s="243"/>
      <c r="N66" s="243"/>
      <c r="O66" s="243"/>
      <c r="P66" s="243"/>
      <c r="Q66" s="243"/>
      <c r="R66" s="243"/>
      <c r="S66" s="243"/>
      <c r="T66" s="243"/>
      <c r="U66" s="243"/>
      <c r="V66" s="243"/>
      <c r="W66" s="243"/>
      <c r="X66" s="243"/>
      <c r="Y66" s="243"/>
      <c r="Z66" s="243"/>
      <c r="AA66" s="243"/>
      <c r="AB66" s="243"/>
      <c r="AC66" s="243"/>
      <c r="AD66" s="243"/>
      <c r="AE66" s="243"/>
      <c r="AF66" s="243"/>
    </row>
    <row r="67" spans="2:32" ht="14">
      <c r="B67" s="204" t="s">
        <v>693</v>
      </c>
      <c r="C67" s="243" t="str">
        <f>HYPERLINK("#List_of_Classified_Items! $B$2324 "," Whether Seeking a Job, Intention to Take up a Job")</f>
        <v xml:space="preserve"> Whether Seeking a Job, Intention to Take up a Job</v>
      </c>
      <c r="D67" s="243"/>
      <c r="E67" s="243"/>
      <c r="F67" s="243"/>
      <c r="G67" s="243"/>
      <c r="H67" s="243"/>
      <c r="I67" s="243"/>
      <c r="J67" s="243"/>
      <c r="K67" s="243"/>
      <c r="L67" s="243"/>
      <c r="M67" s="243"/>
      <c r="N67" s="243"/>
      <c r="O67" s="243"/>
      <c r="P67" s="243"/>
      <c r="Q67" s="243"/>
      <c r="R67" s="243"/>
      <c r="S67" s="243"/>
      <c r="T67" s="243"/>
      <c r="U67" s="243"/>
      <c r="V67" s="243"/>
      <c r="W67" s="243"/>
      <c r="X67" s="243"/>
      <c r="Y67" s="243"/>
      <c r="Z67" s="243"/>
      <c r="AA67" s="243"/>
      <c r="AB67" s="243"/>
      <c r="AC67" s="243"/>
      <c r="AD67" s="243"/>
      <c r="AE67" s="243"/>
      <c r="AF67" s="243"/>
    </row>
    <row r="68" spans="2:32" ht="14">
      <c r="B68" s="204" t="s">
        <v>694</v>
      </c>
      <c r="C68" s="243" t="str">
        <f>HYPERLINK("#List_of_Classified_Items! $B$2335 "," Reason for Not Seeking a Job")</f>
        <v xml:space="preserve"> Reason for Not Seeking a Job</v>
      </c>
      <c r="D68" s="243"/>
      <c r="E68" s="243"/>
      <c r="F68" s="243"/>
      <c r="G68" s="243"/>
      <c r="H68" s="243"/>
      <c r="I68" s="243"/>
      <c r="J68" s="243"/>
      <c r="K68" s="243"/>
      <c r="L68" s="243"/>
      <c r="M68" s="243"/>
      <c r="N68" s="243"/>
      <c r="O68" s="243"/>
      <c r="P68" s="243"/>
      <c r="Q68" s="243"/>
      <c r="R68" s="243"/>
      <c r="S68" s="243"/>
      <c r="T68" s="243"/>
      <c r="U68" s="243"/>
      <c r="V68" s="243"/>
      <c r="W68" s="243"/>
      <c r="X68" s="243"/>
      <c r="Y68" s="243"/>
      <c r="Z68" s="243"/>
      <c r="AA68" s="243"/>
      <c r="AB68" s="243"/>
      <c r="AC68" s="243"/>
      <c r="AD68" s="243"/>
      <c r="AE68" s="243"/>
      <c r="AF68" s="243"/>
    </row>
    <row r="69" spans="2:32" ht="14">
      <c r="B69" s="204" t="s">
        <v>695</v>
      </c>
      <c r="C69" s="243" t="str">
        <f>HYPERLINK("#List_of_Classified_Items! $B$2353 "," Duration of Seeking a Job")</f>
        <v xml:space="preserve"> Duration of Seeking a Job</v>
      </c>
      <c r="D69" s="243"/>
      <c r="E69" s="243"/>
      <c r="F69" s="243"/>
      <c r="G69" s="243"/>
      <c r="H69" s="243"/>
      <c r="I69" s="243"/>
      <c r="J69" s="243"/>
      <c r="K69" s="243"/>
      <c r="L69" s="243"/>
      <c r="M69" s="243"/>
      <c r="N69" s="243"/>
      <c r="O69" s="243"/>
      <c r="P69" s="243"/>
      <c r="Q69" s="243"/>
      <c r="R69" s="243"/>
      <c r="S69" s="243"/>
      <c r="T69" s="243"/>
      <c r="U69" s="243"/>
      <c r="V69" s="243"/>
      <c r="W69" s="243"/>
      <c r="X69" s="243"/>
      <c r="Y69" s="243"/>
      <c r="Z69" s="243"/>
      <c r="AA69" s="243"/>
      <c r="AB69" s="243"/>
      <c r="AC69" s="243"/>
      <c r="AD69" s="243"/>
      <c r="AE69" s="243"/>
      <c r="AF69" s="243"/>
    </row>
    <row r="70" spans="2:32" ht="14">
      <c r="B70" s="204" t="s">
        <v>696</v>
      </c>
      <c r="C70" s="243" t="str">
        <f>HYPERLINK("#List_of_Classified_Items! $B$2397 "," Intention to Take up a Job")</f>
        <v xml:space="preserve"> Intention to Take up a Job</v>
      </c>
      <c r="D70" s="243"/>
      <c r="E70" s="243"/>
      <c r="F70" s="243"/>
      <c r="G70" s="243"/>
      <c r="H70" s="243"/>
      <c r="I70" s="243"/>
      <c r="J70" s="243"/>
      <c r="K70" s="243"/>
      <c r="L70" s="243"/>
      <c r="M70" s="243"/>
      <c r="N70" s="243"/>
      <c r="O70" s="243"/>
      <c r="P70" s="243"/>
      <c r="Q70" s="243"/>
      <c r="R70" s="243"/>
      <c r="S70" s="243"/>
      <c r="T70" s="243"/>
      <c r="U70" s="243"/>
      <c r="V70" s="243"/>
      <c r="W70" s="243"/>
      <c r="X70" s="243"/>
      <c r="Y70" s="243"/>
      <c r="Z70" s="243"/>
      <c r="AA70" s="243"/>
      <c r="AB70" s="243"/>
      <c r="AC70" s="243"/>
      <c r="AD70" s="243"/>
      <c r="AE70" s="243"/>
      <c r="AF70" s="243"/>
    </row>
    <row r="71" spans="2:32" ht="14">
      <c r="B71" s="204" t="s">
        <v>697</v>
      </c>
      <c r="C71" s="243" t="str">
        <f>HYPERLINK("#List_of_Classified_Items! $B$2407 "," Reason for Not Wishing to Work")</f>
        <v xml:space="preserve"> Reason for Not Wishing to Work</v>
      </c>
      <c r="D71" s="243"/>
      <c r="E71" s="243"/>
      <c r="F71" s="243"/>
      <c r="G71" s="243"/>
      <c r="H71" s="243"/>
      <c r="I71" s="243"/>
      <c r="J71" s="243"/>
      <c r="K71" s="243"/>
      <c r="L71" s="243"/>
      <c r="M71" s="243"/>
      <c r="N71" s="243"/>
      <c r="O71" s="243"/>
      <c r="P71" s="243"/>
      <c r="Q71" s="243"/>
      <c r="R71" s="243"/>
      <c r="S71" s="243"/>
      <c r="T71" s="243"/>
      <c r="U71" s="243"/>
      <c r="V71" s="243"/>
      <c r="W71" s="243"/>
      <c r="X71" s="243"/>
      <c r="Y71" s="243"/>
      <c r="Z71" s="243"/>
      <c r="AA71" s="243"/>
      <c r="AB71" s="243"/>
      <c r="AC71" s="243"/>
      <c r="AD71" s="243"/>
      <c r="AE71" s="243"/>
      <c r="AF71" s="243"/>
    </row>
    <row r="72" spans="2:32" ht="14">
      <c r="B72" s="204" t="s">
        <v>698</v>
      </c>
      <c r="C72" s="243" t="str">
        <f>HYPERLINK("#List_of_Classified_Items! $B$2425 "," Change of Labour Force Status")</f>
        <v xml:space="preserve"> Change of Labour Force Status</v>
      </c>
      <c r="D72" s="243"/>
      <c r="E72" s="243"/>
      <c r="F72" s="243"/>
      <c r="G72" s="243"/>
      <c r="H72" s="243"/>
      <c r="I72" s="243"/>
      <c r="J72" s="243"/>
      <c r="K72" s="243"/>
      <c r="L72" s="243"/>
      <c r="M72" s="243"/>
      <c r="N72" s="243"/>
      <c r="O72" s="243"/>
      <c r="P72" s="243"/>
      <c r="Q72" s="243"/>
      <c r="R72" s="243"/>
      <c r="S72" s="243"/>
      <c r="T72" s="243"/>
      <c r="U72" s="243"/>
      <c r="V72" s="243"/>
      <c r="W72" s="243"/>
      <c r="X72" s="243"/>
      <c r="Y72" s="243"/>
      <c r="Z72" s="243"/>
      <c r="AA72" s="243"/>
      <c r="AB72" s="243"/>
      <c r="AC72" s="243"/>
      <c r="AD72" s="243"/>
      <c r="AE72" s="243"/>
      <c r="AF72" s="243"/>
    </row>
    <row r="73" spans="2:32" ht="14">
      <c r="B73" s="204" t="s">
        <v>699</v>
      </c>
      <c r="C73" s="243" t="str">
        <f>HYPERLINK("#List_of_Classified_Items! $B$2436 "," Change of Labour Force Status within the past Year")</f>
        <v xml:space="preserve"> Change of Labour Force Status within the past Year</v>
      </c>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row>
    <row r="74" spans="2:32" ht="14">
      <c r="B74" s="204" t="s">
        <v>700</v>
      </c>
      <c r="C74" s="243" t="str">
        <f>HYPERLINK("#List_of_Classified_Items! $B$2448 "," Change of Status in Employment")</f>
        <v xml:space="preserve"> Change of Status in Employment</v>
      </c>
      <c r="D74" s="243"/>
      <c r="E74" s="243"/>
      <c r="F74" s="243"/>
      <c r="G74" s="243"/>
      <c r="H74" s="243"/>
      <c r="I74" s="243"/>
      <c r="J74" s="243"/>
      <c r="K74" s="243"/>
      <c r="L74" s="243"/>
      <c r="M74" s="243"/>
      <c r="N74" s="243"/>
      <c r="O74" s="243"/>
      <c r="P74" s="243"/>
      <c r="Q74" s="243"/>
      <c r="R74" s="243"/>
      <c r="S74" s="243"/>
      <c r="T74" s="243"/>
      <c r="U74" s="243"/>
      <c r="V74" s="243"/>
      <c r="W74" s="243"/>
      <c r="X74" s="243"/>
      <c r="Y74" s="243"/>
      <c r="Z74" s="243"/>
      <c r="AA74" s="243"/>
      <c r="AB74" s="243"/>
      <c r="AC74" s="243"/>
      <c r="AD74" s="243"/>
      <c r="AE74" s="243"/>
      <c r="AF74" s="243"/>
    </row>
    <row r="75" spans="2:32" ht="14">
      <c r="B75" s="204" t="s">
        <v>701</v>
      </c>
      <c r="C75" s="243" t="str">
        <f>HYPERLINK("#List_of_Classified_Items! $B$2472 "," Whether Had a Job")</f>
        <v xml:space="preserve"> Whether Had a Job</v>
      </c>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row>
    <row r="76" spans="2:32" ht="14">
      <c r="B76" s="204" t="s">
        <v>702</v>
      </c>
      <c r="C76" s="243" t="str">
        <f>HYPERLINK("#List_of_Classified_Items! $B$2481 "," Whether Had a Job, When Left the Previous Job")</f>
        <v xml:space="preserve"> Whether Had a Job, When Left the Previous Job</v>
      </c>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row>
    <row r="77" spans="2:32" ht="14">
      <c r="B77" s="204" t="s">
        <v>703</v>
      </c>
      <c r="C77" s="243" t="str">
        <f>HYPERLINK("#List_of_Classified_Items! $B$2566 "," Whether Had a Job, Duration of Leaving the Previous Job")</f>
        <v xml:space="preserve"> Whether Had a Job, Duration of Leaving the Previous Job</v>
      </c>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row>
    <row r="78" spans="2:32" ht="14">
      <c r="B78" s="204" t="s">
        <v>704</v>
      </c>
      <c r="C78" s="243" t="str">
        <f>HYPERLINK("#List_of_Classified_Items! $B$2589 "," Whether Had a Job, Reason for Leaving the Previous Job")</f>
        <v xml:space="preserve"> Whether Had a Job, Reason for Leaving the Previous Job</v>
      </c>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row>
    <row r="79" spans="2:32" ht="14">
      <c r="B79" s="204" t="s">
        <v>705</v>
      </c>
      <c r="C79" s="243" t="str">
        <f>HYPERLINK("#List_of_Classified_Items! $B$2613 "," When Left the Previous Job")</f>
        <v xml:space="preserve"> When Left the Previous Job</v>
      </c>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row>
    <row r="80" spans="2:32" ht="14">
      <c r="B80" s="204" t="s">
        <v>706</v>
      </c>
      <c r="C80" s="243" t="str">
        <f>HYPERLINK("#List_of_Classified_Items! $B$2650 "," Duration of Leaving the Previous Job")</f>
        <v xml:space="preserve"> Duration of Leaving the Previous Job</v>
      </c>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row>
    <row r="81" spans="2:32" ht="14">
      <c r="B81" s="204" t="s">
        <v>707</v>
      </c>
      <c r="C81" s="243" t="str">
        <f>HYPERLINK("#List_of_Classified_Items! $B$2676 "," Reason for Leaving the Previous Job")</f>
        <v xml:space="preserve"> Reason for Leaving the Previous Job</v>
      </c>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row>
    <row r="82" spans="2:32" ht="14">
      <c r="B82" s="204" t="s">
        <v>708</v>
      </c>
      <c r="C82" s="243" t="str">
        <f>HYPERLINK("#List_of_Classified_Items! $B$2698 "," Whether Had a ''First Job''")</f>
        <v xml:space="preserve"> Whether Had a ''First Job''</v>
      </c>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row>
    <row r="83" spans="2:32" ht="14">
      <c r="B83" s="204" t="s">
        <v>709</v>
      </c>
      <c r="C83" s="243" t="str">
        <f>HYPERLINK("#List_of_Classified_Items! $B$2707 "," Relationship between Present Job or Previous Job and ''First Job''")</f>
        <v xml:space="preserve"> Relationship between Present Job or Previous Job and ''First Job''</v>
      </c>
      <c r="D83" s="243"/>
      <c r="E83" s="243"/>
      <c r="F83" s="243"/>
      <c r="G83" s="243"/>
      <c r="H83" s="243"/>
      <c r="I83" s="243"/>
      <c r="J83" s="243"/>
      <c r="K83" s="243"/>
      <c r="L83" s="243"/>
      <c r="M83" s="243"/>
      <c r="N83" s="243"/>
      <c r="O83" s="243"/>
      <c r="P83" s="243"/>
      <c r="Q83" s="243"/>
      <c r="R83" s="243"/>
      <c r="S83" s="243"/>
      <c r="T83" s="243"/>
      <c r="U83" s="243"/>
      <c r="V83" s="243"/>
      <c r="W83" s="243"/>
      <c r="X83" s="243"/>
      <c r="Y83" s="243"/>
      <c r="Z83" s="243"/>
      <c r="AA83" s="243"/>
      <c r="AB83" s="243"/>
      <c r="AC83" s="243"/>
      <c r="AD83" s="243"/>
      <c r="AE83" s="243"/>
      <c r="AF83" s="243"/>
    </row>
    <row r="84" spans="2:32" ht="14">
      <c r="B84" s="204" t="s">
        <v>710</v>
      </c>
      <c r="C84" s="243" t="str">
        <f>HYPERLINK("#List_of_Classified_Items! $B$2717 "," When Took up the ''First Job''")</f>
        <v xml:space="preserve"> When Took up the ''First Job''</v>
      </c>
      <c r="D84" s="243"/>
      <c r="E84" s="243"/>
      <c r="F84" s="243"/>
      <c r="G84" s="243"/>
      <c r="H84" s="243"/>
      <c r="I84" s="243"/>
      <c r="J84" s="243"/>
      <c r="K84" s="243"/>
      <c r="L84" s="243"/>
      <c r="M84" s="243"/>
      <c r="N84" s="243"/>
      <c r="O84" s="243"/>
      <c r="P84" s="243"/>
      <c r="Q84" s="243"/>
      <c r="R84" s="243"/>
      <c r="S84" s="243"/>
      <c r="T84" s="243"/>
      <c r="U84" s="243"/>
      <c r="V84" s="243"/>
      <c r="W84" s="243"/>
      <c r="X84" s="243"/>
      <c r="Y84" s="243"/>
      <c r="Z84" s="243"/>
      <c r="AA84" s="243"/>
      <c r="AB84" s="243"/>
      <c r="AC84" s="243"/>
      <c r="AD84" s="243"/>
      <c r="AE84" s="243"/>
      <c r="AF84" s="243"/>
    </row>
    <row r="85" spans="2:32" ht="14">
      <c r="B85" s="204" t="s">
        <v>711</v>
      </c>
      <c r="C85" s="243" t="str">
        <f>HYPERLINK("#List_of_Classified_Items! $B$2738 "," Age Took up the ''First Job''")</f>
        <v xml:space="preserve"> Age Took up the ''First Job''</v>
      </c>
      <c r="D85" s="243"/>
      <c r="E85" s="243"/>
      <c r="F85" s="243"/>
      <c r="G85" s="243"/>
      <c r="H85" s="243"/>
      <c r="I85" s="243"/>
      <c r="J85" s="243"/>
      <c r="K85" s="243"/>
      <c r="L85" s="243"/>
      <c r="M85" s="243"/>
      <c r="N85" s="243"/>
      <c r="O85" s="243"/>
      <c r="P85" s="243"/>
      <c r="Q85" s="243"/>
      <c r="R85" s="243"/>
      <c r="S85" s="243"/>
      <c r="T85" s="243"/>
      <c r="U85" s="243"/>
      <c r="V85" s="243"/>
      <c r="W85" s="243"/>
      <c r="X85" s="243"/>
      <c r="Y85" s="243"/>
      <c r="Z85" s="243"/>
      <c r="AA85" s="243"/>
      <c r="AB85" s="243"/>
      <c r="AC85" s="243"/>
      <c r="AD85" s="243"/>
      <c r="AE85" s="243"/>
      <c r="AF85" s="243"/>
    </row>
    <row r="86" spans="2:32" ht="14">
      <c r="B86" s="204" t="s">
        <v>712</v>
      </c>
      <c r="C86" s="243" t="str">
        <f>HYPERLINK("#List_of_Classified_Items! $B$2762 "," Status in Employment, Type of Employment (First Job)")</f>
        <v xml:space="preserve"> Status in Employment, Type of Employment (First Job)</v>
      </c>
      <c r="D86" s="243"/>
      <c r="E86" s="243"/>
      <c r="F86" s="243"/>
      <c r="G86" s="243"/>
      <c r="H86" s="243"/>
      <c r="I86" s="243"/>
      <c r="J86" s="243"/>
      <c r="K86" s="243"/>
      <c r="L86" s="243"/>
      <c r="M86" s="243"/>
      <c r="N86" s="243"/>
      <c r="O86" s="243"/>
      <c r="P86" s="243"/>
      <c r="Q86" s="243"/>
      <c r="R86" s="243"/>
      <c r="S86" s="243"/>
      <c r="T86" s="243"/>
      <c r="U86" s="243"/>
      <c r="V86" s="243"/>
      <c r="W86" s="243"/>
      <c r="X86" s="243"/>
      <c r="Y86" s="243"/>
      <c r="Z86" s="243"/>
      <c r="AA86" s="243"/>
      <c r="AB86" s="243"/>
      <c r="AC86" s="243"/>
      <c r="AD86" s="243"/>
      <c r="AE86" s="243"/>
      <c r="AF86" s="243"/>
    </row>
    <row r="87" spans="2:32" ht="14">
      <c r="B87" s="204" t="s">
        <v>713</v>
      </c>
      <c r="C87" s="243" t="str">
        <f>HYPERLINK("#List_of_Classified_Items! $B$2785 "," Relationship between Present Job or Previous Job and ''First Job'', Labour Force Status, Status in Employment, Type of Employment (First Job)")</f>
        <v xml:space="preserve"> Relationship between Present Job or Previous Job and ''First Job'', Labour Force Status, Status in Employment, Type of Employment (First Job)</v>
      </c>
      <c r="D87" s="243"/>
      <c r="E87" s="243"/>
      <c r="F87" s="243"/>
      <c r="G87" s="243"/>
      <c r="H87" s="243"/>
      <c r="I87" s="243"/>
      <c r="J87" s="243"/>
      <c r="K87" s="243"/>
      <c r="L87" s="243"/>
      <c r="M87" s="243"/>
      <c r="N87" s="243"/>
      <c r="O87" s="243"/>
      <c r="P87" s="243"/>
      <c r="Q87" s="243"/>
      <c r="R87" s="243"/>
      <c r="S87" s="243"/>
      <c r="T87" s="243"/>
      <c r="U87" s="243"/>
      <c r="V87" s="243"/>
      <c r="W87" s="243"/>
      <c r="X87" s="243"/>
      <c r="Y87" s="243"/>
      <c r="Z87" s="243"/>
      <c r="AA87" s="243"/>
      <c r="AB87" s="243"/>
      <c r="AC87" s="243"/>
      <c r="AD87" s="243"/>
      <c r="AE87" s="243"/>
      <c r="AF87" s="243"/>
    </row>
    <row r="88" spans="2:32" ht="14">
      <c r="B88" s="204" t="s">
        <v>714</v>
      </c>
      <c r="C88" s="243" t="str">
        <f>HYPERLINK("#List_of_Classified_Items! $B$2801 "," Whether Did Training or Self-development")</f>
        <v xml:space="preserve"> Whether Did Training or Self-development</v>
      </c>
      <c r="D88" s="243"/>
      <c r="E88" s="243"/>
      <c r="F88" s="243"/>
      <c r="G88" s="243"/>
      <c r="H88" s="243"/>
      <c r="I88" s="243"/>
      <c r="J88" s="243"/>
      <c r="K88" s="243"/>
      <c r="L88" s="243"/>
      <c r="M88" s="243"/>
      <c r="N88" s="243"/>
      <c r="O88" s="243"/>
      <c r="P88" s="243"/>
      <c r="Q88" s="243"/>
      <c r="R88" s="243"/>
      <c r="S88" s="243"/>
      <c r="T88" s="243"/>
      <c r="U88" s="243"/>
      <c r="V88" s="243"/>
      <c r="W88" s="243"/>
      <c r="X88" s="243"/>
      <c r="Y88" s="243"/>
      <c r="Z88" s="243"/>
      <c r="AA88" s="243"/>
      <c r="AB88" s="243"/>
      <c r="AC88" s="243"/>
      <c r="AD88" s="243"/>
      <c r="AE88" s="243"/>
      <c r="AF88" s="243"/>
    </row>
    <row r="89" spans="2:32" ht="14">
      <c r="B89" s="204" t="s">
        <v>715</v>
      </c>
      <c r="C89" s="243" t="str">
        <f>HYPERLINK("#List_of_Classified_Items! $B$2809 "," Whether Did Training or Self-development, Type of Training or Self-development")</f>
        <v xml:space="preserve"> Whether Did Training or Self-development, Type of Training or Self-development</v>
      </c>
      <c r="D89" s="243"/>
      <c r="E89" s="243"/>
      <c r="F89" s="243"/>
      <c r="G89" s="243"/>
      <c r="H89" s="243"/>
      <c r="I89" s="243"/>
      <c r="J89" s="243"/>
      <c r="K89" s="243"/>
      <c r="L89" s="243"/>
      <c r="M89" s="243"/>
      <c r="N89" s="243"/>
      <c r="O89" s="243"/>
      <c r="P89" s="243"/>
      <c r="Q89" s="243"/>
      <c r="R89" s="243"/>
      <c r="S89" s="243"/>
      <c r="T89" s="243"/>
      <c r="U89" s="243"/>
      <c r="V89" s="243"/>
      <c r="W89" s="243"/>
      <c r="X89" s="243"/>
      <c r="Y89" s="243"/>
      <c r="Z89" s="243"/>
      <c r="AA89" s="243"/>
      <c r="AB89" s="243"/>
      <c r="AC89" s="243"/>
      <c r="AD89" s="243"/>
      <c r="AE89" s="243"/>
      <c r="AF89" s="243"/>
    </row>
    <row r="90" spans="2:32" ht="14">
      <c r="B90" s="204" t="s">
        <v>716</v>
      </c>
      <c r="C90" s="243" t="str">
        <f>HYPERLINK("#List_of_Classified_Items! $B$2844 "," Whether Changed Address, When Started Living at Present Address, Address before Changing Address")</f>
        <v xml:space="preserve"> Whether Changed Address, When Started Living at Present Address, Address before Changing Address</v>
      </c>
      <c r="D90" s="243"/>
      <c r="E90" s="243"/>
      <c r="F90" s="243"/>
      <c r="G90" s="243"/>
      <c r="H90" s="243"/>
      <c r="I90" s="243"/>
      <c r="J90" s="243"/>
      <c r="K90" s="243"/>
      <c r="L90" s="243"/>
      <c r="M90" s="243"/>
      <c r="N90" s="243"/>
      <c r="O90" s="243"/>
      <c r="P90" s="243"/>
      <c r="Q90" s="243"/>
      <c r="R90" s="243"/>
      <c r="S90" s="243"/>
      <c r="T90" s="243"/>
      <c r="U90" s="243"/>
      <c r="V90" s="243"/>
      <c r="W90" s="243"/>
      <c r="X90" s="243"/>
      <c r="Y90" s="243"/>
      <c r="Z90" s="243"/>
      <c r="AA90" s="243"/>
      <c r="AB90" s="243"/>
      <c r="AC90" s="243"/>
      <c r="AD90" s="243"/>
      <c r="AE90" s="243"/>
      <c r="AF90" s="243"/>
    </row>
    <row r="91" spans="2:32" ht="14">
      <c r="B91" s="204" t="s">
        <v>717</v>
      </c>
      <c r="C91" s="243" t="str">
        <f>HYPERLINK("#List_of_Classified_Items! $B$2864 "," Whether Changed Address, Address before Changing Address")</f>
        <v xml:space="preserve"> Whether Changed Address, Address before Changing Address</v>
      </c>
      <c r="D91" s="243"/>
      <c r="E91" s="243"/>
      <c r="F91" s="243"/>
      <c r="G91" s="243"/>
      <c r="H91" s="243"/>
      <c r="I91" s="243"/>
      <c r="J91" s="243"/>
      <c r="K91" s="243"/>
      <c r="L91" s="243"/>
      <c r="M91" s="243"/>
      <c r="N91" s="243"/>
      <c r="O91" s="243"/>
      <c r="P91" s="243"/>
      <c r="Q91" s="243"/>
      <c r="R91" s="243"/>
      <c r="S91" s="243"/>
      <c r="T91" s="243"/>
      <c r="U91" s="243"/>
      <c r="V91" s="243"/>
      <c r="W91" s="243"/>
      <c r="X91" s="243"/>
      <c r="Y91" s="243"/>
      <c r="Z91" s="243"/>
      <c r="AA91" s="243"/>
      <c r="AB91" s="243"/>
      <c r="AC91" s="243"/>
      <c r="AD91" s="243"/>
      <c r="AE91" s="243"/>
      <c r="AF91" s="243"/>
    </row>
    <row r="92" spans="2:32" ht="14">
      <c r="B92" s="204" t="s">
        <v>718</v>
      </c>
      <c r="C92" s="243" t="str">
        <f>HYPERLINK("#List_of_Classified_Items! $B$2925 "," Whether Changed Address during the past Year, Address before Changing Address")</f>
        <v xml:space="preserve"> Whether Changed Address during the past Year, Address before Changing Address</v>
      </c>
      <c r="D92" s="243"/>
      <c r="E92" s="243"/>
      <c r="F92" s="243"/>
      <c r="G92" s="243"/>
      <c r="H92" s="243"/>
      <c r="I92" s="243"/>
      <c r="J92" s="243"/>
      <c r="K92" s="243"/>
      <c r="L92" s="243"/>
      <c r="M92" s="243"/>
      <c r="N92" s="243"/>
      <c r="O92" s="243"/>
      <c r="P92" s="243"/>
      <c r="Q92" s="243"/>
      <c r="R92" s="243"/>
      <c r="S92" s="243"/>
      <c r="T92" s="243"/>
      <c r="U92" s="243"/>
      <c r="V92" s="243"/>
      <c r="W92" s="243"/>
      <c r="X92" s="243"/>
      <c r="Y92" s="243"/>
      <c r="Z92" s="243"/>
      <c r="AA92" s="243"/>
      <c r="AB92" s="243"/>
      <c r="AC92" s="243"/>
      <c r="AD92" s="243"/>
      <c r="AE92" s="243"/>
      <c r="AF92" s="243"/>
    </row>
    <row r="93" spans="2:32" ht="14">
      <c r="B93" s="204" t="s">
        <v>719</v>
      </c>
      <c r="C93" s="243" t="str">
        <f>HYPERLINK("#List_of_Classified_Items! $B$2986 "," Whether Changed Address during the past Year, Change of Labour Force Status within the past Year")</f>
        <v xml:space="preserve"> Whether Changed Address during the past Year, Change of Labour Force Status within the past Year</v>
      </c>
      <c r="D93" s="243"/>
      <c r="E93" s="243"/>
      <c r="F93" s="243"/>
      <c r="G93" s="243"/>
      <c r="H93" s="243"/>
      <c r="I93" s="243"/>
      <c r="J93" s="243"/>
      <c r="K93" s="243"/>
      <c r="L93" s="243"/>
      <c r="M93" s="243"/>
      <c r="N93" s="243"/>
      <c r="O93" s="243"/>
      <c r="P93" s="243"/>
      <c r="Q93" s="243"/>
      <c r="R93" s="243"/>
      <c r="S93" s="243"/>
      <c r="T93" s="243"/>
      <c r="U93" s="243"/>
      <c r="V93" s="243"/>
      <c r="W93" s="243"/>
      <c r="X93" s="243"/>
      <c r="Y93" s="243"/>
      <c r="Z93" s="243"/>
      <c r="AA93" s="243"/>
      <c r="AB93" s="243"/>
      <c r="AC93" s="243"/>
      <c r="AD93" s="243"/>
      <c r="AE93" s="243"/>
      <c r="AF93" s="243"/>
    </row>
    <row r="94" spans="2:32" ht="14">
      <c r="B94" s="204" t="s">
        <v>720</v>
      </c>
      <c r="C94" s="243" t="str">
        <f>HYPERLINK("#List_of_Classified_Items! $B$3005 "," When Started Living at Present Address")</f>
        <v xml:space="preserve"> When Started Living at Present Address</v>
      </c>
      <c r="D94" s="243"/>
      <c r="E94" s="243"/>
      <c r="F94" s="243"/>
      <c r="G94" s="243"/>
      <c r="H94" s="243"/>
      <c r="I94" s="243"/>
      <c r="J94" s="243"/>
      <c r="K94" s="243"/>
      <c r="L94" s="243"/>
      <c r="M94" s="243"/>
      <c r="N94" s="243"/>
      <c r="O94" s="243"/>
      <c r="P94" s="243"/>
      <c r="Q94" s="243"/>
      <c r="R94" s="243"/>
      <c r="S94" s="243"/>
      <c r="T94" s="243"/>
      <c r="U94" s="243"/>
      <c r="V94" s="243"/>
      <c r="W94" s="243"/>
      <c r="X94" s="243"/>
      <c r="Y94" s="243"/>
      <c r="Z94" s="243"/>
      <c r="AA94" s="243"/>
      <c r="AB94" s="243"/>
      <c r="AC94" s="243"/>
      <c r="AD94" s="243"/>
      <c r="AE94" s="243"/>
      <c r="AF94" s="243"/>
    </row>
    <row r="95" spans="2:32" ht="14">
      <c r="B95" s="204" t="s">
        <v>721</v>
      </c>
      <c r="C95" s="243" t="str">
        <f>HYPERLINK("#List_of_Classified_Items! $B$3026 "," Reason for Changing Address")</f>
        <v xml:space="preserve"> Reason for Changing Address</v>
      </c>
      <c r="D95" s="243"/>
      <c r="E95" s="243"/>
      <c r="F95" s="243"/>
      <c r="G95" s="243"/>
      <c r="H95" s="243"/>
      <c r="I95" s="243"/>
      <c r="J95" s="243"/>
      <c r="K95" s="243"/>
      <c r="L95" s="243"/>
      <c r="M95" s="243"/>
      <c r="N95" s="243"/>
      <c r="O95" s="243"/>
      <c r="P95" s="243"/>
      <c r="Q95" s="243"/>
      <c r="R95" s="243"/>
      <c r="S95" s="243"/>
      <c r="T95" s="243"/>
      <c r="U95" s="243"/>
      <c r="V95" s="243"/>
      <c r="W95" s="243"/>
      <c r="X95" s="243"/>
      <c r="Y95" s="243"/>
      <c r="Z95" s="243"/>
      <c r="AA95" s="243"/>
      <c r="AB95" s="243"/>
      <c r="AC95" s="243"/>
      <c r="AD95" s="243"/>
      <c r="AE95" s="243"/>
      <c r="AF95" s="243"/>
    </row>
    <row r="96" spans="2:32" ht="14">
      <c r="B96" s="204" t="s">
        <v>722</v>
      </c>
      <c r="C96" s="243" t="str">
        <f>HYPERLINK("#List_of_Classified_Items! $B$3044 "," Present Address")</f>
        <v xml:space="preserve"> Present Address</v>
      </c>
      <c r="D96" s="243"/>
      <c r="E96" s="243"/>
      <c r="F96" s="243"/>
      <c r="G96" s="243"/>
      <c r="H96" s="243"/>
      <c r="I96" s="243"/>
      <c r="J96" s="243"/>
      <c r="K96" s="243"/>
      <c r="L96" s="243"/>
      <c r="M96" s="243"/>
      <c r="N96" s="243"/>
      <c r="O96" s="243"/>
      <c r="P96" s="243"/>
      <c r="Q96" s="243"/>
      <c r="R96" s="243"/>
      <c r="S96" s="243"/>
      <c r="T96" s="243"/>
      <c r="U96" s="243"/>
      <c r="V96" s="243"/>
      <c r="W96" s="243"/>
      <c r="X96" s="243"/>
      <c r="Y96" s="243"/>
      <c r="Z96" s="243"/>
      <c r="AA96" s="243"/>
      <c r="AB96" s="243"/>
      <c r="AC96" s="243"/>
      <c r="AD96" s="243"/>
      <c r="AE96" s="243"/>
      <c r="AF96" s="243"/>
    </row>
    <row r="97" spans="2:32" ht="14">
      <c r="B97" s="204" t="s">
        <v>723</v>
      </c>
      <c r="C97" s="243" t="str">
        <f>HYPERLINK("#List_of_Classified_Items! $B$3098 "," Address before Changing Address")</f>
        <v xml:space="preserve"> Address before Changing Address</v>
      </c>
      <c r="D97" s="243"/>
      <c r="E97" s="243"/>
      <c r="F97" s="243"/>
      <c r="G97" s="243"/>
      <c r="H97" s="243"/>
      <c r="I97" s="243"/>
      <c r="J97" s="243"/>
      <c r="K97" s="243"/>
      <c r="L97" s="243"/>
      <c r="M97" s="243"/>
      <c r="N97" s="243"/>
      <c r="O97" s="243"/>
      <c r="P97" s="243"/>
      <c r="Q97" s="243"/>
      <c r="R97" s="243"/>
      <c r="S97" s="243"/>
      <c r="T97" s="243"/>
      <c r="U97" s="243"/>
      <c r="V97" s="243"/>
      <c r="W97" s="243"/>
      <c r="X97" s="243"/>
      <c r="Y97" s="243"/>
      <c r="Z97" s="243"/>
      <c r="AA97" s="243"/>
      <c r="AB97" s="243"/>
      <c r="AC97" s="243"/>
      <c r="AD97" s="243"/>
      <c r="AE97" s="243"/>
      <c r="AF97" s="243"/>
    </row>
    <row r="98" spans="2:32" ht="14">
      <c r="B98" s="204" t="s">
        <v>724</v>
      </c>
      <c r="C98" s="243" t="str">
        <f>HYPERLINK("#List_of_Classified_Items! $B$3153 "," Whether Providing Childcare, Frequency of Childcare")</f>
        <v xml:space="preserve"> Whether Providing Childcare, Frequency of Childcare</v>
      </c>
      <c r="D98" s="243"/>
      <c r="E98" s="243"/>
      <c r="F98" s="243"/>
      <c r="G98" s="243"/>
      <c r="H98" s="243"/>
      <c r="I98" s="243"/>
      <c r="J98" s="243"/>
      <c r="K98" s="243"/>
      <c r="L98" s="243"/>
      <c r="M98" s="243"/>
      <c r="N98" s="243"/>
      <c r="O98" s="243"/>
      <c r="P98" s="243"/>
      <c r="Q98" s="243"/>
      <c r="R98" s="243"/>
      <c r="S98" s="243"/>
      <c r="T98" s="243"/>
      <c r="U98" s="243"/>
      <c r="V98" s="243"/>
      <c r="W98" s="243"/>
      <c r="X98" s="243"/>
      <c r="Y98" s="243"/>
      <c r="Z98" s="243"/>
      <c r="AA98" s="243"/>
      <c r="AB98" s="243"/>
      <c r="AC98" s="243"/>
      <c r="AD98" s="243"/>
      <c r="AE98" s="243"/>
      <c r="AF98" s="243"/>
    </row>
    <row r="99" spans="2:32" ht="14">
      <c r="B99" s="204" t="s">
        <v>725</v>
      </c>
      <c r="C99" s="243" t="str">
        <f>HYPERLINK("#List_of_Classified_Items! $B$3168 "," Whether Providing Childcare, Frequency of Childcare, Whether Used Childcare Leave or Other Support System")</f>
        <v xml:space="preserve"> Whether Providing Childcare, Frequency of Childcare, Whether Used Childcare Leave or Other Support System</v>
      </c>
      <c r="D99" s="243"/>
      <c r="E99" s="243"/>
      <c r="F99" s="243"/>
      <c r="G99" s="243"/>
      <c r="H99" s="243"/>
      <c r="I99" s="243"/>
      <c r="J99" s="243"/>
      <c r="K99" s="243"/>
      <c r="L99" s="243"/>
      <c r="M99" s="243"/>
      <c r="N99" s="243"/>
      <c r="O99" s="243"/>
      <c r="P99" s="243"/>
      <c r="Q99" s="243"/>
      <c r="R99" s="243"/>
      <c r="S99" s="243"/>
      <c r="T99" s="243"/>
      <c r="U99" s="243"/>
      <c r="V99" s="243"/>
      <c r="W99" s="243"/>
      <c r="X99" s="243"/>
      <c r="Y99" s="243"/>
      <c r="Z99" s="243"/>
      <c r="AA99" s="243"/>
      <c r="AB99" s="243"/>
      <c r="AC99" s="243"/>
      <c r="AD99" s="243"/>
      <c r="AE99" s="243"/>
      <c r="AF99" s="243"/>
    </row>
    <row r="100" spans="2:32" ht="14">
      <c r="B100" s="204" t="s">
        <v>726</v>
      </c>
      <c r="C100" s="243" t="str">
        <f>HYPERLINK("#List_of_Classified_Items! $B$3179 "," Whether Used Childcare Leave or Other Support System")</f>
        <v xml:space="preserve"> Whether Used Childcare Leave or Other Support System</v>
      </c>
      <c r="D100" s="243"/>
      <c r="E100" s="243"/>
      <c r="F100" s="243"/>
      <c r="G100" s="243"/>
      <c r="H100" s="243"/>
      <c r="I100" s="243"/>
      <c r="J100" s="243"/>
      <c r="K100" s="243"/>
      <c r="L100" s="243"/>
      <c r="M100" s="243"/>
      <c r="N100" s="243"/>
      <c r="O100" s="243"/>
      <c r="P100" s="243"/>
      <c r="Q100" s="243"/>
      <c r="R100" s="243"/>
      <c r="S100" s="243"/>
      <c r="T100" s="243"/>
      <c r="U100" s="243"/>
      <c r="V100" s="243"/>
      <c r="W100" s="243"/>
      <c r="X100" s="243"/>
      <c r="Y100" s="243"/>
      <c r="Z100" s="243"/>
      <c r="AA100" s="243"/>
      <c r="AB100" s="243"/>
      <c r="AC100" s="243"/>
      <c r="AD100" s="243"/>
      <c r="AE100" s="243"/>
      <c r="AF100" s="243"/>
    </row>
    <row r="101" spans="2:32" ht="14">
      <c r="B101" s="204" t="s">
        <v>727</v>
      </c>
      <c r="C101" s="243" t="str">
        <f>HYPERLINK("#List_of_Classified_Items! $B$3188 "," Whether Used Childcare Leave or Other Support System, Kind of Childcare Leave System, etc.")</f>
        <v xml:space="preserve"> Whether Used Childcare Leave or Other Support System, Kind of Childcare Leave System, etc.</v>
      </c>
      <c r="D101" s="243"/>
      <c r="E101" s="243"/>
      <c r="F101" s="243"/>
      <c r="G101" s="243"/>
      <c r="H101" s="243"/>
      <c r="I101" s="243"/>
      <c r="J101" s="243"/>
      <c r="K101" s="243"/>
      <c r="L101" s="243"/>
      <c r="M101" s="243"/>
      <c r="N101" s="243"/>
      <c r="O101" s="243"/>
      <c r="P101" s="243"/>
      <c r="Q101" s="243"/>
      <c r="R101" s="243"/>
      <c r="S101" s="243"/>
      <c r="T101" s="243"/>
      <c r="U101" s="243"/>
      <c r="V101" s="243"/>
      <c r="W101" s="243"/>
      <c r="X101" s="243"/>
      <c r="Y101" s="243"/>
      <c r="Z101" s="243"/>
      <c r="AA101" s="243"/>
      <c r="AB101" s="243"/>
      <c r="AC101" s="243"/>
      <c r="AD101" s="243"/>
      <c r="AE101" s="243"/>
      <c r="AF101" s="243"/>
    </row>
    <row r="102" spans="2:32" ht="14">
      <c r="B102" s="204" t="s">
        <v>728</v>
      </c>
      <c r="C102" s="243" t="str">
        <f>HYPERLINK("#List_of_Classified_Items! $B$3203 "," Whether Providing Family Care, Frequency of Family Care")</f>
        <v xml:space="preserve"> Whether Providing Family Care, Frequency of Family Care</v>
      </c>
      <c r="D102" s="243"/>
      <c r="E102" s="243"/>
      <c r="F102" s="243"/>
      <c r="G102" s="243"/>
      <c r="H102" s="243"/>
      <c r="I102" s="243"/>
      <c r="J102" s="243"/>
      <c r="K102" s="243"/>
      <c r="L102" s="243"/>
      <c r="M102" s="243"/>
      <c r="N102" s="243"/>
      <c r="O102" s="243"/>
      <c r="P102" s="243"/>
      <c r="Q102" s="243"/>
      <c r="R102" s="243"/>
      <c r="S102" s="243"/>
      <c r="T102" s="243"/>
      <c r="U102" s="243"/>
      <c r="V102" s="243"/>
      <c r="W102" s="243"/>
      <c r="X102" s="243"/>
      <c r="Y102" s="243"/>
      <c r="Z102" s="243"/>
      <c r="AA102" s="243"/>
      <c r="AB102" s="243"/>
      <c r="AC102" s="243"/>
      <c r="AD102" s="243"/>
      <c r="AE102" s="243"/>
      <c r="AF102" s="243"/>
    </row>
    <row r="103" spans="2:32" ht="14">
      <c r="B103" s="204" t="s">
        <v>729</v>
      </c>
      <c r="C103" s="243" t="str">
        <f>HYPERLINK("#List_of_Classified_Items! $B$3218 "," Whether Providing Family Care, Frequency of Family Care, Whether Used Family Care Leave or Other Support System")</f>
        <v xml:space="preserve"> Whether Providing Family Care, Frequency of Family Care, Whether Used Family Care Leave or Other Support System</v>
      </c>
      <c r="D103" s="243"/>
      <c r="E103" s="243"/>
      <c r="F103" s="243"/>
      <c r="G103" s="243"/>
      <c r="H103" s="243"/>
      <c r="I103" s="243"/>
      <c r="J103" s="243"/>
      <c r="K103" s="243"/>
      <c r="L103" s="243"/>
      <c r="M103" s="243"/>
      <c r="N103" s="243"/>
      <c r="O103" s="243"/>
      <c r="P103" s="243"/>
      <c r="Q103" s="243"/>
      <c r="R103" s="243"/>
      <c r="S103" s="243"/>
      <c r="T103" s="243"/>
      <c r="U103" s="243"/>
      <c r="V103" s="243"/>
      <c r="W103" s="243"/>
      <c r="X103" s="243"/>
      <c r="Y103" s="243"/>
      <c r="Z103" s="243"/>
      <c r="AA103" s="243"/>
      <c r="AB103" s="243"/>
      <c r="AC103" s="243"/>
      <c r="AD103" s="243"/>
      <c r="AE103" s="243"/>
      <c r="AF103" s="243"/>
    </row>
    <row r="104" spans="2:32" ht="14">
      <c r="B104" s="204" t="s">
        <v>730</v>
      </c>
      <c r="C104" s="243" t="str">
        <f>HYPERLINK("#List_of_Classified_Items! $B$3229 "," Whether Used Family Care Leave or Other Support System")</f>
        <v xml:space="preserve"> Whether Used Family Care Leave or Other Support System</v>
      </c>
      <c r="D104" s="243"/>
      <c r="E104" s="243"/>
      <c r="F104" s="243"/>
      <c r="G104" s="243"/>
      <c r="H104" s="243"/>
      <c r="I104" s="243"/>
      <c r="J104" s="243"/>
      <c r="K104" s="243"/>
      <c r="L104" s="243"/>
      <c r="M104" s="243"/>
      <c r="N104" s="243"/>
      <c r="O104" s="243"/>
      <c r="P104" s="243"/>
      <c r="Q104" s="243"/>
      <c r="R104" s="243"/>
      <c r="S104" s="243"/>
      <c r="T104" s="243"/>
      <c r="U104" s="243"/>
      <c r="V104" s="243"/>
      <c r="W104" s="243"/>
      <c r="X104" s="243"/>
      <c r="Y104" s="243"/>
      <c r="Z104" s="243"/>
      <c r="AA104" s="243"/>
      <c r="AB104" s="243"/>
      <c r="AC104" s="243"/>
      <c r="AD104" s="243"/>
      <c r="AE104" s="243"/>
      <c r="AF104" s="243"/>
    </row>
    <row r="105" spans="2:32" ht="14">
      <c r="B105" s="204" t="s">
        <v>731</v>
      </c>
      <c r="C105" s="243" t="str">
        <f>HYPERLINK("#List_of_Classified_Items! $B$3238 "," Whether Used Family Care Leave or Other Support System, Kind of Family Care Leave System, etc.")</f>
        <v xml:space="preserve"> Whether Used Family Care Leave or Other Support System, Kind of Family Care Leave System, etc.</v>
      </c>
      <c r="D105" s="243"/>
      <c r="E105" s="243"/>
      <c r="F105" s="243"/>
      <c r="G105" s="243"/>
      <c r="H105" s="243"/>
      <c r="I105" s="243"/>
      <c r="J105" s="243"/>
      <c r="K105" s="243"/>
      <c r="L105" s="243"/>
      <c r="M105" s="243"/>
      <c r="N105" s="243"/>
      <c r="O105" s="243"/>
      <c r="P105" s="243"/>
      <c r="Q105" s="243"/>
      <c r="R105" s="243"/>
      <c r="S105" s="243"/>
      <c r="T105" s="243"/>
      <c r="U105" s="243"/>
      <c r="V105" s="243"/>
      <c r="W105" s="243"/>
      <c r="X105" s="243"/>
      <c r="Y105" s="243"/>
      <c r="Z105" s="243"/>
      <c r="AA105" s="243"/>
      <c r="AB105" s="243"/>
      <c r="AC105" s="243"/>
      <c r="AD105" s="243"/>
      <c r="AE105" s="243"/>
      <c r="AF105" s="243"/>
    </row>
    <row r="106" spans="2:32" ht="14">
      <c r="B106" s="204" t="s">
        <v>732</v>
      </c>
      <c r="C106" s="243" t="str">
        <f>HYPERLINK("#List_of_Classified_Items! $B$3253 "," Type of Income Sources")</f>
        <v xml:space="preserve"> Type of Income Sources</v>
      </c>
      <c r="D106" s="243"/>
      <c r="E106" s="243"/>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row>
    <row r="107" spans="2:32" ht="14">
      <c r="B107" s="204" t="s">
        <v>733</v>
      </c>
      <c r="C107" s="243" t="str">
        <f>HYPERLINK("#List_of_Classified_Items! $B$3283 "," Type of Main Income Sources")</f>
        <v xml:space="preserve"> Type of Main Income Sources</v>
      </c>
      <c r="D107" s="243"/>
      <c r="E107" s="243"/>
      <c r="F107" s="243"/>
      <c r="G107" s="243"/>
      <c r="H107" s="243"/>
      <c r="I107" s="243"/>
      <c r="J107" s="243"/>
      <c r="K107" s="243"/>
      <c r="L107" s="243"/>
      <c r="M107" s="243"/>
      <c r="N107" s="243"/>
      <c r="O107" s="243"/>
      <c r="P107" s="243"/>
      <c r="Q107" s="243"/>
      <c r="R107" s="243"/>
      <c r="S107" s="243"/>
      <c r="T107" s="243"/>
      <c r="U107" s="243"/>
      <c r="V107" s="243"/>
      <c r="W107" s="243"/>
      <c r="X107" s="243"/>
      <c r="Y107" s="243"/>
      <c r="Z107" s="243"/>
      <c r="AA107" s="243"/>
      <c r="AB107" s="243"/>
      <c r="AC107" s="243"/>
      <c r="AD107" s="243"/>
      <c r="AE107" s="243"/>
      <c r="AF107" s="243"/>
    </row>
    <row r="108" spans="2:32" ht="14">
      <c r="B108" s="204" t="s">
        <v>734</v>
      </c>
      <c r="C108" s="243" t="str">
        <f>HYPERLINK("#List_of_Classified_Items! $B$3302 "," Status in Employment, Type of Employment (Present Job)")</f>
        <v xml:space="preserve"> Status in Employment, Type of Employment (Present Job)</v>
      </c>
      <c r="D108" s="243"/>
      <c r="E108" s="243"/>
      <c r="F108" s="243"/>
      <c r="G108" s="243"/>
      <c r="H108" s="243"/>
      <c r="I108" s="243"/>
      <c r="J108" s="243"/>
      <c r="K108" s="243"/>
      <c r="L108" s="243"/>
      <c r="M108" s="243"/>
      <c r="N108" s="243"/>
      <c r="O108" s="243"/>
      <c r="P108" s="243"/>
      <c r="Q108" s="243"/>
      <c r="R108" s="243"/>
      <c r="S108" s="243"/>
      <c r="T108" s="243"/>
      <c r="U108" s="243"/>
      <c r="V108" s="243"/>
      <c r="W108" s="243"/>
      <c r="X108" s="243"/>
      <c r="Y108" s="243"/>
      <c r="Z108" s="243"/>
      <c r="AA108" s="243"/>
      <c r="AB108" s="243"/>
      <c r="AC108" s="243"/>
      <c r="AD108" s="243"/>
      <c r="AE108" s="243"/>
      <c r="AF108" s="243"/>
    </row>
    <row r="109" spans="2:32" ht="14">
      <c r="B109" s="204" t="s">
        <v>735</v>
      </c>
      <c r="C109" s="243" t="str">
        <f>HYPERLINK("#List_of_Classified_Items! $B$3325 "," Status in Employment, Type of Employment, Whether Starting a Business for Oneself, Number of Persons Engaged in Enterprise (Present Job)")</f>
        <v xml:space="preserve"> Status in Employment, Type of Employment, Whether Starting a Business for Oneself, Number of Persons Engaged in Enterprise (Present Job)</v>
      </c>
      <c r="D109" s="243"/>
      <c r="E109" s="243"/>
      <c r="F109" s="243"/>
      <c r="G109" s="243"/>
      <c r="H109" s="243"/>
      <c r="I109" s="243"/>
      <c r="J109" s="243"/>
      <c r="K109" s="243"/>
      <c r="L109" s="243"/>
      <c r="M109" s="243"/>
      <c r="N109" s="243"/>
      <c r="O109" s="243"/>
      <c r="P109" s="243"/>
      <c r="Q109" s="243"/>
      <c r="R109" s="243"/>
      <c r="S109" s="243"/>
      <c r="T109" s="243"/>
      <c r="U109" s="243"/>
      <c r="V109" s="243"/>
      <c r="W109" s="243"/>
      <c r="X109" s="243"/>
      <c r="Y109" s="243"/>
      <c r="Z109" s="243"/>
      <c r="AA109" s="243"/>
      <c r="AB109" s="243"/>
      <c r="AC109" s="243"/>
      <c r="AD109" s="243"/>
      <c r="AE109" s="243"/>
      <c r="AF109" s="243"/>
    </row>
    <row r="110" spans="2:32" ht="14">
      <c r="B110" s="204" t="s">
        <v>736</v>
      </c>
      <c r="C110" s="243" t="str">
        <f>HYPERLINK("#List_of_Classified_Items! $B$3365 "," Status in Employment, Type of Employment (Main Job)")</f>
        <v xml:space="preserve"> Status in Employment, Type of Employment (Main Job)</v>
      </c>
      <c r="D110" s="243"/>
      <c r="E110" s="243"/>
      <c r="F110" s="243"/>
      <c r="G110" s="243"/>
      <c r="H110" s="243"/>
      <c r="I110" s="243"/>
      <c r="J110" s="243"/>
      <c r="K110" s="243"/>
      <c r="L110" s="243"/>
      <c r="M110" s="243"/>
      <c r="N110" s="243"/>
      <c r="O110" s="243"/>
      <c r="P110" s="243"/>
      <c r="Q110" s="243"/>
      <c r="R110" s="243"/>
      <c r="S110" s="243"/>
      <c r="T110" s="243"/>
      <c r="U110" s="243"/>
      <c r="V110" s="243"/>
      <c r="W110" s="243"/>
      <c r="X110" s="243"/>
      <c r="Y110" s="243"/>
      <c r="Z110" s="243"/>
      <c r="AA110" s="243"/>
      <c r="AB110" s="243"/>
      <c r="AC110" s="243"/>
      <c r="AD110" s="243"/>
      <c r="AE110" s="243"/>
      <c r="AF110" s="243"/>
    </row>
    <row r="111" spans="2:32" ht="14">
      <c r="B111" s="204" t="s">
        <v>737</v>
      </c>
      <c r="C111" s="243" t="str">
        <f>HYPERLINK("#List_of_Classified_Items! $B$3379 "," Status in Employment, Type of Employment, Whether Starting a Business for Oneself (Main Job)")</f>
        <v xml:space="preserve"> Status in Employment, Type of Employment, Whether Starting a Business for Oneself (Main Job)</v>
      </c>
      <c r="D111" s="243"/>
      <c r="E111" s="243"/>
      <c r="F111" s="243"/>
      <c r="G111" s="243"/>
      <c r="H111" s="243"/>
      <c r="I111" s="243"/>
      <c r="J111" s="243"/>
      <c r="K111" s="243"/>
      <c r="L111" s="243"/>
      <c r="M111" s="243"/>
      <c r="N111" s="243"/>
      <c r="O111" s="243"/>
      <c r="P111" s="243"/>
      <c r="Q111" s="243"/>
      <c r="R111" s="243"/>
      <c r="S111" s="243"/>
      <c r="T111" s="243"/>
      <c r="U111" s="243"/>
      <c r="V111" s="243"/>
      <c r="W111" s="243"/>
      <c r="X111" s="243"/>
      <c r="Y111" s="243"/>
      <c r="Z111" s="243"/>
      <c r="AA111" s="243"/>
      <c r="AB111" s="243"/>
      <c r="AC111" s="243"/>
      <c r="AD111" s="243"/>
      <c r="AE111" s="243"/>
      <c r="AF111" s="243"/>
    </row>
    <row r="112" spans="2:32" ht="14">
      <c r="B112" s="204" t="s">
        <v>738</v>
      </c>
      <c r="C112" s="243" t="str">
        <f>HYPERLINK("#List_of_Classified_Items! $B$3401 "," Whether Starting a Business for Oneself of the Present Job")</f>
        <v xml:space="preserve"> Whether Starting a Business for Oneself of the Present Job</v>
      </c>
      <c r="D112" s="243"/>
      <c r="E112" s="243"/>
      <c r="F112" s="243"/>
      <c r="G112" s="243"/>
      <c r="H112" s="243"/>
      <c r="I112" s="243"/>
      <c r="J112" s="243"/>
      <c r="K112" s="243"/>
      <c r="L112" s="243"/>
      <c r="M112" s="243"/>
      <c r="N112" s="243"/>
      <c r="O112" s="243"/>
      <c r="P112" s="243"/>
      <c r="Q112" s="243"/>
      <c r="R112" s="243"/>
      <c r="S112" s="243"/>
      <c r="T112" s="243"/>
      <c r="U112" s="243"/>
      <c r="V112" s="243"/>
      <c r="W112" s="243"/>
      <c r="X112" s="243"/>
      <c r="Y112" s="243"/>
      <c r="Z112" s="243"/>
      <c r="AA112" s="243"/>
      <c r="AB112" s="243"/>
      <c r="AC112" s="243"/>
      <c r="AD112" s="243"/>
      <c r="AE112" s="243"/>
      <c r="AF112" s="243"/>
    </row>
    <row r="113" spans="2:32" ht="14">
      <c r="B113" s="204" t="s">
        <v>739</v>
      </c>
      <c r="C113" s="243" t="str">
        <f>HYPERLINK("#List_of_Classified_Items! $B$3409 "," Industry of the Present Job")</f>
        <v xml:space="preserve"> Industry of the Present Job</v>
      </c>
      <c r="D113" s="243"/>
      <c r="E113" s="243"/>
      <c r="F113" s="243"/>
      <c r="G113" s="243"/>
      <c r="H113" s="243"/>
      <c r="I113" s="243"/>
      <c r="J113" s="243"/>
      <c r="K113" s="243"/>
      <c r="L113" s="243"/>
      <c r="M113" s="243"/>
      <c r="N113" s="243"/>
      <c r="O113" s="243"/>
      <c r="P113" s="243"/>
      <c r="Q113" s="243"/>
      <c r="R113" s="243"/>
      <c r="S113" s="243"/>
      <c r="T113" s="243"/>
      <c r="U113" s="243"/>
      <c r="V113" s="243"/>
      <c r="W113" s="243"/>
      <c r="X113" s="243"/>
      <c r="Y113" s="243"/>
      <c r="Z113" s="243"/>
      <c r="AA113" s="243"/>
      <c r="AB113" s="243"/>
      <c r="AC113" s="243"/>
      <c r="AD113" s="243"/>
      <c r="AE113" s="243"/>
      <c r="AF113" s="243"/>
    </row>
    <row r="114" spans="2:32" ht="14">
      <c r="B114" s="204" t="s">
        <v>740</v>
      </c>
      <c r="C114" s="243" t="str">
        <f>HYPERLINK("#List_of_Classified_Items! $B$3436 "," Industry of the Main Job")</f>
        <v xml:space="preserve"> Industry of the Main Job</v>
      </c>
      <c r="D114" s="243"/>
      <c r="E114" s="243"/>
      <c r="F114" s="243"/>
      <c r="G114" s="243"/>
      <c r="H114" s="243"/>
      <c r="I114" s="243"/>
      <c r="J114" s="243"/>
      <c r="K114" s="243"/>
      <c r="L114" s="243"/>
      <c r="M114" s="243"/>
      <c r="N114" s="243"/>
      <c r="O114" s="243"/>
      <c r="P114" s="243"/>
      <c r="Q114" s="243"/>
      <c r="R114" s="243"/>
      <c r="S114" s="243"/>
      <c r="T114" s="243"/>
      <c r="U114" s="243"/>
      <c r="V114" s="243"/>
      <c r="W114" s="243"/>
      <c r="X114" s="243"/>
      <c r="Y114" s="243"/>
      <c r="Z114" s="243"/>
      <c r="AA114" s="243"/>
      <c r="AB114" s="243"/>
      <c r="AC114" s="243"/>
      <c r="AD114" s="243"/>
      <c r="AE114" s="243"/>
      <c r="AF114" s="243"/>
    </row>
    <row r="115" spans="2:32" ht="14">
      <c r="B115" s="204" t="s">
        <v>741</v>
      </c>
      <c r="C115" s="243" t="str">
        <f>HYPERLINK("#List_of_Classified_Items! $B$3463 "," Occupation of the Present Job")</f>
        <v xml:space="preserve"> Occupation of the Present Job</v>
      </c>
      <c r="D115" s="243"/>
      <c r="E115" s="243"/>
      <c r="F115" s="243"/>
      <c r="G115" s="243"/>
      <c r="H115" s="243"/>
      <c r="I115" s="243"/>
      <c r="J115" s="243"/>
      <c r="K115" s="243"/>
      <c r="L115" s="243"/>
      <c r="M115" s="243"/>
      <c r="N115" s="243"/>
      <c r="O115" s="243"/>
      <c r="P115" s="243"/>
      <c r="Q115" s="243"/>
      <c r="R115" s="243"/>
      <c r="S115" s="243"/>
      <c r="T115" s="243"/>
      <c r="U115" s="243"/>
      <c r="V115" s="243"/>
      <c r="W115" s="243"/>
      <c r="X115" s="243"/>
      <c r="Y115" s="243"/>
      <c r="Z115" s="243"/>
      <c r="AA115" s="243"/>
      <c r="AB115" s="243"/>
      <c r="AC115" s="243"/>
      <c r="AD115" s="243"/>
      <c r="AE115" s="243"/>
      <c r="AF115" s="243"/>
    </row>
    <row r="116" spans="2:32" ht="14">
      <c r="B116" s="204" t="s">
        <v>742</v>
      </c>
      <c r="C116" s="243" t="str">
        <f>HYPERLINK("#List_of_Classified_Items! $B$3482 "," Occupation of the Main Job")</f>
        <v xml:space="preserve"> Occupation of the Main Job</v>
      </c>
      <c r="D116" s="243"/>
      <c r="E116" s="243"/>
      <c r="F116" s="243"/>
      <c r="G116" s="243"/>
      <c r="H116" s="243"/>
      <c r="I116" s="243"/>
      <c r="J116" s="243"/>
      <c r="K116" s="243"/>
      <c r="L116" s="243"/>
      <c r="M116" s="243"/>
      <c r="N116" s="243"/>
      <c r="O116" s="243"/>
      <c r="P116" s="243"/>
      <c r="Q116" s="243"/>
      <c r="R116" s="243"/>
      <c r="S116" s="243"/>
      <c r="T116" s="243"/>
      <c r="U116" s="243"/>
      <c r="V116" s="243"/>
      <c r="W116" s="243"/>
      <c r="X116" s="243"/>
      <c r="Y116" s="243"/>
      <c r="Z116" s="243"/>
      <c r="AA116" s="243"/>
      <c r="AB116" s="243"/>
      <c r="AC116" s="243"/>
      <c r="AD116" s="243"/>
      <c r="AE116" s="243"/>
      <c r="AF116" s="243"/>
    </row>
    <row r="117" spans="2:32" ht="14">
      <c r="B117" s="204" t="s">
        <v>743</v>
      </c>
      <c r="C117" s="243" t="str">
        <f>HYPERLINK("#List_of_Classified_Items! $B$3501 "," Number of Persons Engaged in Enterprise (Main Job)")</f>
        <v xml:space="preserve"> Number of Persons Engaged in Enterprise (Main Job)</v>
      </c>
      <c r="D117" s="243"/>
      <c r="E117" s="243"/>
      <c r="F117" s="243"/>
      <c r="G117" s="243"/>
      <c r="H117" s="243"/>
      <c r="I117" s="243"/>
      <c r="J117" s="243"/>
      <c r="K117" s="243"/>
      <c r="L117" s="243"/>
      <c r="M117" s="243"/>
      <c r="N117" s="243"/>
      <c r="O117" s="243"/>
      <c r="P117" s="243"/>
      <c r="Q117" s="243"/>
      <c r="R117" s="243"/>
      <c r="S117" s="243"/>
      <c r="T117" s="243"/>
      <c r="U117" s="243"/>
      <c r="V117" s="243"/>
      <c r="W117" s="243"/>
      <c r="X117" s="243"/>
      <c r="Y117" s="243"/>
      <c r="Z117" s="243"/>
      <c r="AA117" s="243"/>
      <c r="AB117" s="243"/>
      <c r="AC117" s="243"/>
      <c r="AD117" s="243"/>
      <c r="AE117" s="243"/>
      <c r="AF117" s="243"/>
    </row>
    <row r="118" spans="2:32" ht="14">
      <c r="B118" s="204" t="s">
        <v>744</v>
      </c>
      <c r="C118" s="243" t="str">
        <f>HYPERLINK("#List_of_Classified_Items! $B$3521 "," Days Worked per Year (Main Job)")</f>
        <v xml:space="preserve"> Days Worked per Year (Main Job)</v>
      </c>
      <c r="D118" s="243"/>
      <c r="E118" s="243"/>
      <c r="F118" s="243"/>
      <c r="G118" s="243"/>
      <c r="H118" s="243"/>
      <c r="I118" s="243"/>
      <c r="J118" s="243"/>
      <c r="K118" s="243"/>
      <c r="L118" s="243"/>
      <c r="M118" s="243"/>
      <c r="N118" s="243"/>
      <c r="O118" s="243"/>
      <c r="P118" s="243"/>
      <c r="Q118" s="243"/>
      <c r="R118" s="243"/>
      <c r="S118" s="243"/>
      <c r="T118" s="243"/>
      <c r="U118" s="243"/>
      <c r="V118" s="243"/>
      <c r="W118" s="243"/>
      <c r="X118" s="243"/>
      <c r="Y118" s="243"/>
      <c r="Z118" s="243"/>
      <c r="AA118" s="243"/>
      <c r="AB118" s="243"/>
      <c r="AC118" s="243"/>
      <c r="AD118" s="243"/>
      <c r="AE118" s="243"/>
      <c r="AF118" s="243"/>
    </row>
    <row r="119" spans="2:32" ht="14">
      <c r="B119" s="204" t="s">
        <v>745</v>
      </c>
      <c r="C119" s="243" t="str">
        <f>HYPERLINK("#List_of_Classified_Items! $B$3532 "," Duration Engaged in Work of Present Job")</f>
        <v xml:space="preserve"> Duration Engaged in Work of Present Job</v>
      </c>
      <c r="D119" s="243"/>
      <c r="E119" s="243"/>
      <c r="F119" s="243"/>
      <c r="G119" s="243"/>
      <c r="H119" s="243"/>
      <c r="I119" s="243"/>
      <c r="J119" s="243"/>
      <c r="K119" s="243"/>
      <c r="L119" s="243"/>
      <c r="M119" s="243"/>
      <c r="N119" s="243"/>
      <c r="O119" s="243"/>
      <c r="P119" s="243"/>
      <c r="Q119" s="243"/>
      <c r="R119" s="243"/>
      <c r="S119" s="243"/>
      <c r="T119" s="243"/>
      <c r="U119" s="243"/>
      <c r="V119" s="243"/>
      <c r="W119" s="243"/>
      <c r="X119" s="243"/>
      <c r="Y119" s="243"/>
      <c r="Z119" s="243"/>
      <c r="AA119" s="243"/>
      <c r="AB119" s="243"/>
      <c r="AC119" s="243"/>
      <c r="AD119" s="243"/>
      <c r="AE119" s="243"/>
      <c r="AF119" s="243"/>
    </row>
    <row r="120" spans="2:32" ht="14">
      <c r="B120" s="204" t="s">
        <v>746</v>
      </c>
      <c r="C120" s="243" t="str">
        <f>HYPERLINK("#List_of_Classified_Items! $B$3559 "," Days Worked per Year, Regularity of Work, Working Hours per Week (Main Job)")</f>
        <v xml:space="preserve"> Days Worked per Year, Regularity of Work, Working Hours per Week (Main Job)</v>
      </c>
      <c r="D120" s="243"/>
      <c r="E120" s="243"/>
      <c r="F120" s="243"/>
      <c r="G120" s="243"/>
      <c r="H120" s="243"/>
      <c r="I120" s="243"/>
      <c r="J120" s="243"/>
      <c r="K120" s="243"/>
      <c r="L120" s="243"/>
      <c r="M120" s="243"/>
      <c r="N120" s="243"/>
      <c r="O120" s="243"/>
      <c r="P120" s="243"/>
      <c r="Q120" s="243"/>
      <c r="R120" s="243"/>
      <c r="S120" s="243"/>
      <c r="T120" s="243"/>
      <c r="U120" s="243"/>
      <c r="V120" s="243"/>
      <c r="W120" s="243"/>
      <c r="X120" s="243"/>
      <c r="Y120" s="243"/>
      <c r="Z120" s="243"/>
      <c r="AA120" s="243"/>
      <c r="AB120" s="243"/>
      <c r="AC120" s="243"/>
      <c r="AD120" s="243"/>
      <c r="AE120" s="243"/>
      <c r="AF120" s="243"/>
    </row>
    <row r="121" spans="2:32" ht="14">
      <c r="B121" s="204" t="s">
        <v>747</v>
      </c>
      <c r="C121" s="243" t="str">
        <f>HYPERLINK("#List_of_Classified_Items! $B$3614 "," Whether Engaged in Remote Working, Frequency of Remote Working (Main Job)")</f>
        <v xml:space="preserve"> Whether Engaged in Remote Working, Frequency of Remote Working (Main Job)</v>
      </c>
      <c r="D121" s="243"/>
      <c r="E121" s="243"/>
      <c r="F121" s="243"/>
      <c r="G121" s="243"/>
      <c r="H121" s="243"/>
      <c r="I121" s="243"/>
      <c r="J121" s="243"/>
      <c r="K121" s="243"/>
      <c r="L121" s="243"/>
      <c r="M121" s="243"/>
      <c r="N121" s="243"/>
      <c r="O121" s="243"/>
      <c r="P121" s="243"/>
      <c r="Q121" s="243"/>
      <c r="R121" s="243"/>
      <c r="S121" s="243"/>
      <c r="T121" s="243"/>
      <c r="U121" s="243"/>
      <c r="V121" s="243"/>
      <c r="W121" s="243"/>
      <c r="X121" s="243"/>
      <c r="Y121" s="243"/>
      <c r="Z121" s="243"/>
      <c r="AA121" s="243"/>
      <c r="AB121" s="243"/>
      <c r="AC121" s="243"/>
      <c r="AD121" s="243"/>
      <c r="AE121" s="243"/>
      <c r="AF121" s="243"/>
    </row>
    <row r="122" spans="2:32" ht="14">
      <c r="B122" s="204" t="s">
        <v>748</v>
      </c>
      <c r="C122" s="243" t="str">
        <f>HYPERLINK("#List_of_Classified_Items! $B$3628 "," Place from Which one is Remote Working (Main Job)")</f>
        <v xml:space="preserve"> Place from Which one is Remote Working (Main Job)</v>
      </c>
      <c r="D122" s="243"/>
      <c r="E122" s="243"/>
      <c r="F122" s="243"/>
      <c r="G122" s="243"/>
      <c r="H122" s="243"/>
      <c r="I122" s="243"/>
      <c r="J122" s="243"/>
      <c r="K122" s="243"/>
      <c r="L122" s="243"/>
      <c r="M122" s="243"/>
      <c r="N122" s="243"/>
      <c r="O122" s="243"/>
      <c r="P122" s="243"/>
      <c r="Q122" s="243"/>
      <c r="R122" s="243"/>
      <c r="S122" s="243"/>
      <c r="T122" s="243"/>
      <c r="U122" s="243"/>
      <c r="V122" s="243"/>
      <c r="W122" s="243"/>
      <c r="X122" s="243"/>
      <c r="Y122" s="243"/>
      <c r="Z122" s="243"/>
      <c r="AA122" s="243"/>
      <c r="AB122" s="243"/>
      <c r="AC122" s="243"/>
      <c r="AD122" s="243"/>
      <c r="AE122" s="243"/>
      <c r="AF122" s="243"/>
    </row>
    <row r="123" spans="2:32" ht="14">
      <c r="B123" s="204" t="s">
        <v>749</v>
      </c>
      <c r="C123" s="243" t="str">
        <f>HYPERLINK("#List_of_Classified_Items! $B$3636 "," Income of the Main Job")</f>
        <v xml:space="preserve"> Income of the Main Job</v>
      </c>
      <c r="D123" s="243"/>
      <c r="E123" s="243"/>
      <c r="F123" s="243"/>
      <c r="G123" s="243"/>
      <c r="H123" s="243"/>
      <c r="I123" s="243"/>
      <c r="J123" s="243"/>
      <c r="K123" s="243"/>
      <c r="L123" s="243"/>
      <c r="M123" s="243"/>
      <c r="N123" s="243"/>
      <c r="O123" s="243"/>
      <c r="P123" s="243"/>
      <c r="Q123" s="243"/>
      <c r="R123" s="243"/>
      <c r="S123" s="243"/>
      <c r="T123" s="243"/>
      <c r="U123" s="243"/>
      <c r="V123" s="243"/>
      <c r="W123" s="243"/>
      <c r="X123" s="243"/>
      <c r="Y123" s="243"/>
      <c r="Z123" s="243"/>
      <c r="AA123" s="243"/>
      <c r="AB123" s="243"/>
      <c r="AC123" s="243"/>
      <c r="AD123" s="243"/>
      <c r="AE123" s="243"/>
      <c r="AF123" s="243"/>
    </row>
    <row r="124" spans="2:32" ht="14">
      <c r="B124" s="204" t="s">
        <v>750</v>
      </c>
      <c r="C124" s="243" t="str">
        <f>HYPERLINK("#List_of_Classified_Items! $B$3659 "," Status in Employment, Type of Employment (Secondary Job)")</f>
        <v xml:space="preserve"> Status in Employment, Type of Employment (Secondary Job)</v>
      </c>
      <c r="D124" s="243"/>
      <c r="E124" s="243"/>
      <c r="F124" s="243"/>
      <c r="G124" s="243"/>
      <c r="H124" s="243"/>
      <c r="I124" s="243"/>
      <c r="J124" s="243"/>
      <c r="K124" s="243"/>
      <c r="L124" s="243"/>
      <c r="M124" s="243"/>
      <c r="N124" s="243"/>
      <c r="O124" s="243"/>
      <c r="P124" s="243"/>
      <c r="Q124" s="243"/>
      <c r="R124" s="243"/>
      <c r="S124" s="243"/>
      <c r="T124" s="243"/>
      <c r="U124" s="243"/>
      <c r="V124" s="243"/>
      <c r="W124" s="243"/>
      <c r="X124" s="243"/>
      <c r="Y124" s="243"/>
      <c r="Z124" s="243"/>
      <c r="AA124" s="243"/>
      <c r="AB124" s="243"/>
      <c r="AC124" s="243"/>
      <c r="AD124" s="243"/>
      <c r="AE124" s="243"/>
      <c r="AF124" s="243"/>
    </row>
    <row r="125" spans="2:32" ht="14">
      <c r="B125" s="204" t="s">
        <v>751</v>
      </c>
      <c r="C125" s="243" t="str">
        <f>HYPERLINK("#List_of_Classified_Items! $B$3674 "," Industry of the Secondary Job")</f>
        <v xml:space="preserve"> Industry of the Secondary Job</v>
      </c>
      <c r="D125" s="243"/>
      <c r="E125" s="243"/>
      <c r="F125" s="243"/>
      <c r="G125" s="243"/>
      <c r="H125" s="243"/>
      <c r="I125" s="243"/>
      <c r="J125" s="243"/>
      <c r="K125" s="243"/>
      <c r="L125" s="243"/>
      <c r="M125" s="243"/>
      <c r="N125" s="243"/>
      <c r="O125" s="243"/>
      <c r="P125" s="243"/>
      <c r="Q125" s="243"/>
      <c r="R125" s="243"/>
      <c r="S125" s="243"/>
      <c r="T125" s="243"/>
      <c r="U125" s="243"/>
      <c r="V125" s="243"/>
      <c r="W125" s="243"/>
      <c r="X125" s="243"/>
      <c r="Y125" s="243"/>
      <c r="Z125" s="243"/>
      <c r="AA125" s="243"/>
      <c r="AB125" s="243"/>
      <c r="AC125" s="243"/>
      <c r="AD125" s="243"/>
      <c r="AE125" s="243"/>
      <c r="AF125" s="243"/>
    </row>
    <row r="126" spans="2:32" ht="14">
      <c r="B126" s="204" t="s">
        <v>752</v>
      </c>
      <c r="C126" s="243" t="str">
        <f>HYPERLINK("#List_of_Classified_Items! $B$3701 "," Occupation of the Secondary Job")</f>
        <v xml:space="preserve"> Occupation of the Secondary Job</v>
      </c>
      <c r="D126" s="243"/>
      <c r="E126" s="243"/>
      <c r="F126" s="243"/>
      <c r="G126" s="243"/>
      <c r="H126" s="243"/>
      <c r="I126" s="243"/>
      <c r="J126" s="243"/>
      <c r="K126" s="243"/>
      <c r="L126" s="243"/>
      <c r="M126" s="243"/>
      <c r="N126" s="243"/>
      <c r="O126" s="243"/>
      <c r="P126" s="243"/>
      <c r="Q126" s="243"/>
      <c r="R126" s="243"/>
      <c r="S126" s="243"/>
      <c r="T126" s="243"/>
      <c r="U126" s="243"/>
      <c r="V126" s="243"/>
      <c r="W126" s="243"/>
      <c r="X126" s="243"/>
      <c r="Y126" s="243"/>
      <c r="Z126" s="243"/>
      <c r="AA126" s="243"/>
      <c r="AB126" s="243"/>
      <c r="AC126" s="243"/>
      <c r="AD126" s="243"/>
      <c r="AE126" s="243"/>
      <c r="AF126" s="243"/>
    </row>
    <row r="127" spans="2:32" ht="14">
      <c r="B127" s="204" t="s">
        <v>753</v>
      </c>
      <c r="C127" s="243" t="str">
        <f>HYPERLINK("#List_of_Classified_Items! $B$3720 "," Regularity of Work, Working Hours per Week (Secondary Job)")</f>
        <v xml:space="preserve"> Regularity of Work, Working Hours per Week (Secondary Job)</v>
      </c>
      <c r="D127" s="243"/>
      <c r="E127" s="243"/>
      <c r="F127" s="243"/>
      <c r="G127" s="243"/>
      <c r="H127" s="243"/>
      <c r="I127" s="243"/>
      <c r="J127" s="243"/>
      <c r="K127" s="243"/>
      <c r="L127" s="243"/>
      <c r="M127" s="243"/>
      <c r="N127" s="243"/>
      <c r="O127" s="243"/>
      <c r="P127" s="243"/>
      <c r="Q127" s="243"/>
      <c r="R127" s="243"/>
      <c r="S127" s="243"/>
      <c r="T127" s="243"/>
      <c r="U127" s="243"/>
      <c r="V127" s="243"/>
      <c r="W127" s="243"/>
      <c r="X127" s="243"/>
      <c r="Y127" s="243"/>
      <c r="Z127" s="243"/>
      <c r="AA127" s="243"/>
      <c r="AB127" s="243"/>
      <c r="AC127" s="243"/>
      <c r="AD127" s="243"/>
      <c r="AE127" s="243"/>
      <c r="AF127" s="243"/>
    </row>
    <row r="128" spans="2:32" ht="14">
      <c r="B128" s="204" t="s">
        <v>754</v>
      </c>
      <c r="C128" s="243" t="str">
        <f>HYPERLINK("#List_of_Classified_Items! $B$3740 "," Status in Employment, Type of Employment (Previous Job)")</f>
        <v xml:space="preserve"> Status in Employment, Type of Employment (Previous Job)</v>
      </c>
      <c r="D128" s="243"/>
      <c r="E128" s="243"/>
      <c r="F128" s="243"/>
      <c r="G128" s="243"/>
      <c r="H128" s="243"/>
      <c r="I128" s="243"/>
      <c r="J128" s="243"/>
      <c r="K128" s="243"/>
      <c r="L128" s="243"/>
      <c r="M128" s="243"/>
      <c r="N128" s="243"/>
      <c r="O128" s="243"/>
      <c r="P128" s="243"/>
      <c r="Q128" s="243"/>
      <c r="R128" s="243"/>
      <c r="S128" s="243"/>
      <c r="T128" s="243"/>
      <c r="U128" s="243"/>
      <c r="V128" s="243"/>
      <c r="W128" s="243"/>
      <c r="X128" s="243"/>
      <c r="Y128" s="243"/>
      <c r="Z128" s="243"/>
      <c r="AA128" s="243"/>
      <c r="AB128" s="243"/>
      <c r="AC128" s="243"/>
      <c r="AD128" s="243"/>
      <c r="AE128" s="243"/>
      <c r="AF128" s="243"/>
    </row>
    <row r="129" spans="2:32" ht="14">
      <c r="B129" s="204" t="s">
        <v>755</v>
      </c>
      <c r="C129" s="243" t="str">
        <f>HYPERLINK("#List_of_Classified_Items! $B$3760 "," Industry of the Previous Job")</f>
        <v xml:space="preserve"> Industry of the Previous Job</v>
      </c>
      <c r="D129" s="243"/>
      <c r="E129" s="243"/>
      <c r="F129" s="243"/>
      <c r="G129" s="243"/>
      <c r="H129" s="243"/>
      <c r="I129" s="243"/>
      <c r="J129" s="243"/>
      <c r="K129" s="243"/>
      <c r="L129" s="243"/>
      <c r="M129" s="243"/>
      <c r="N129" s="243"/>
      <c r="O129" s="243"/>
      <c r="P129" s="243"/>
      <c r="Q129" s="243"/>
      <c r="R129" s="243"/>
      <c r="S129" s="243"/>
      <c r="T129" s="243"/>
      <c r="U129" s="243"/>
      <c r="V129" s="243"/>
      <c r="W129" s="243"/>
      <c r="X129" s="243"/>
      <c r="Y129" s="243"/>
      <c r="Z129" s="243"/>
      <c r="AA129" s="243"/>
      <c r="AB129" s="243"/>
      <c r="AC129" s="243"/>
      <c r="AD129" s="243"/>
      <c r="AE129" s="243"/>
      <c r="AF129" s="243"/>
    </row>
    <row r="130" spans="2:32" ht="14">
      <c r="B130" s="204" t="s">
        <v>756</v>
      </c>
      <c r="C130" s="243" t="str">
        <f>HYPERLINK("#List_of_Classified_Items! $B$3787 "," Occupation of the Previous Job")</f>
        <v xml:space="preserve"> Occupation of the Previous Job</v>
      </c>
      <c r="D130" s="243"/>
      <c r="E130" s="243"/>
      <c r="F130" s="243"/>
      <c r="G130" s="243"/>
      <c r="H130" s="243"/>
      <c r="I130" s="243"/>
      <c r="J130" s="243"/>
      <c r="K130" s="243"/>
      <c r="L130" s="243"/>
      <c r="M130" s="243"/>
      <c r="N130" s="243"/>
      <c r="O130" s="243"/>
      <c r="P130" s="243"/>
      <c r="Q130" s="243"/>
      <c r="R130" s="243"/>
      <c r="S130" s="243"/>
      <c r="T130" s="243"/>
      <c r="U130" s="243"/>
      <c r="V130" s="243"/>
      <c r="W130" s="243"/>
      <c r="X130" s="243"/>
      <c r="Y130" s="243"/>
      <c r="Z130" s="243"/>
      <c r="AA130" s="243"/>
      <c r="AB130" s="243"/>
      <c r="AC130" s="243"/>
      <c r="AD130" s="243"/>
      <c r="AE130" s="243"/>
      <c r="AF130" s="243"/>
    </row>
    <row r="131" spans="2:32" ht="14">
      <c r="B131" s="204" t="s">
        <v>757</v>
      </c>
      <c r="C131" s="243" t="str">
        <f>HYPERLINK("#List_of_Classified_Items! $B$3806 "," Duration Engaged in Work of the Previous Job")</f>
        <v xml:space="preserve"> Duration Engaged in Work of the Previous Job</v>
      </c>
      <c r="D131" s="243"/>
      <c r="E131" s="243"/>
      <c r="F131" s="243"/>
      <c r="G131" s="243"/>
      <c r="H131" s="243"/>
      <c r="I131" s="243"/>
      <c r="J131" s="243"/>
      <c r="K131" s="243"/>
      <c r="L131" s="243"/>
      <c r="M131" s="243"/>
      <c r="N131" s="243"/>
      <c r="O131" s="243"/>
      <c r="P131" s="243"/>
      <c r="Q131" s="243"/>
      <c r="R131" s="243"/>
      <c r="S131" s="243"/>
      <c r="T131" s="243"/>
      <c r="U131" s="243"/>
      <c r="V131" s="243"/>
      <c r="W131" s="243"/>
      <c r="X131" s="243"/>
      <c r="Y131" s="243"/>
      <c r="Z131" s="243"/>
      <c r="AA131" s="243"/>
      <c r="AB131" s="243"/>
      <c r="AC131" s="243"/>
      <c r="AD131" s="243"/>
      <c r="AE131" s="243"/>
      <c r="AF131" s="243"/>
    </row>
    <row r="132" spans="2:32" ht="14">
      <c r="B132" s="204" t="s">
        <v>758</v>
      </c>
      <c r="C132" s="243" t="str">
        <f>HYPERLINK("#List_of_Classified_Items! $B$3832 "," Age of the Head of Household")</f>
        <v xml:space="preserve"> Age of the Head of Household</v>
      </c>
      <c r="D132" s="243"/>
      <c r="E132" s="243"/>
      <c r="F132" s="243"/>
      <c r="G132" s="243"/>
      <c r="H132" s="243"/>
      <c r="I132" s="243"/>
      <c r="J132" s="243"/>
      <c r="K132" s="243"/>
      <c r="L132" s="243"/>
      <c r="M132" s="243"/>
      <c r="N132" s="243"/>
      <c r="O132" s="243"/>
      <c r="P132" s="243"/>
      <c r="Q132" s="243"/>
      <c r="R132" s="243"/>
      <c r="S132" s="243"/>
      <c r="T132" s="243"/>
      <c r="U132" s="243"/>
      <c r="V132" s="243"/>
      <c r="W132" s="243"/>
      <c r="X132" s="243"/>
      <c r="Y132" s="243"/>
      <c r="Z132" s="243"/>
      <c r="AA132" s="243"/>
      <c r="AB132" s="243"/>
      <c r="AC132" s="243"/>
      <c r="AD132" s="243"/>
      <c r="AE132" s="243"/>
      <c r="AF132" s="243"/>
    </row>
    <row r="133" spans="2:32" ht="14">
      <c r="B133" s="204" t="s">
        <v>759</v>
      </c>
      <c r="C133" s="243" t="str">
        <f>HYPERLINK("#List_of_Classified_Items! $B$3858 "," Labour Force Status, Working Mainly or Partly (the Head of Household)")</f>
        <v xml:space="preserve"> Labour Force Status, Working Mainly or Partly (the Head of Household)</v>
      </c>
      <c r="D133" s="243"/>
      <c r="E133" s="243"/>
      <c r="F133" s="243"/>
      <c r="G133" s="243"/>
      <c r="H133" s="243"/>
      <c r="I133" s="243"/>
      <c r="J133" s="243"/>
      <c r="K133" s="243"/>
      <c r="L133" s="243"/>
      <c r="M133" s="243"/>
      <c r="N133" s="243"/>
      <c r="O133" s="243"/>
      <c r="P133" s="243"/>
      <c r="Q133" s="243"/>
      <c r="R133" s="243"/>
      <c r="S133" s="243"/>
      <c r="T133" s="243"/>
      <c r="U133" s="243"/>
      <c r="V133" s="243"/>
      <c r="W133" s="243"/>
      <c r="X133" s="243"/>
      <c r="Y133" s="243"/>
      <c r="Z133" s="243"/>
      <c r="AA133" s="243"/>
      <c r="AB133" s="243"/>
      <c r="AC133" s="243"/>
      <c r="AD133" s="243"/>
      <c r="AE133" s="243"/>
      <c r="AF133" s="243"/>
    </row>
    <row r="134" spans="2:32" ht="14">
      <c r="B134" s="204" t="s">
        <v>760</v>
      </c>
      <c r="C134" s="243" t="str">
        <f>HYPERLINK("#List_of_Classified_Items! $B$3867 "," Labour Force Status, Working Mainly or Partly, Status in Employment, Type of Employment (the Head of Household)")</f>
        <v xml:space="preserve"> Labour Force Status, Working Mainly or Partly, Status in Employment, Type of Employment (the Head of Household)</v>
      </c>
      <c r="D134" s="243"/>
      <c r="E134" s="243"/>
      <c r="F134" s="243"/>
      <c r="G134" s="243"/>
      <c r="H134" s="243"/>
      <c r="I134" s="243"/>
      <c r="J134" s="243"/>
      <c r="K134" s="243"/>
      <c r="L134" s="243"/>
      <c r="M134" s="243"/>
      <c r="N134" s="243"/>
      <c r="O134" s="243"/>
      <c r="P134" s="243"/>
      <c r="Q134" s="243"/>
      <c r="R134" s="243"/>
      <c r="S134" s="243"/>
      <c r="T134" s="243"/>
      <c r="U134" s="243"/>
      <c r="V134" s="243"/>
      <c r="W134" s="243"/>
      <c r="X134" s="243"/>
      <c r="Y134" s="243"/>
      <c r="Z134" s="243"/>
      <c r="AA134" s="243"/>
      <c r="AB134" s="243"/>
      <c r="AC134" s="243"/>
      <c r="AD134" s="243"/>
      <c r="AE134" s="243"/>
      <c r="AF134" s="243"/>
    </row>
    <row r="135" spans="2:32" ht="14">
      <c r="B135" s="204" t="s">
        <v>761</v>
      </c>
      <c r="C135" s="243" t="str">
        <f>HYPERLINK("#List_of_Classified_Items! $B$3877 "," Status in Employment, Type of Employment (the Head of Household)")</f>
        <v xml:space="preserve"> Status in Employment, Type of Employment (the Head of Household)</v>
      </c>
      <c r="D135" s="243"/>
      <c r="E135" s="243"/>
      <c r="F135" s="243"/>
      <c r="G135" s="243"/>
      <c r="H135" s="243"/>
      <c r="I135" s="243"/>
      <c r="J135" s="243"/>
      <c r="K135" s="243"/>
      <c r="L135" s="243"/>
      <c r="M135" s="243"/>
      <c r="N135" s="243"/>
      <c r="O135" s="243"/>
      <c r="P135" s="243"/>
      <c r="Q135" s="243"/>
      <c r="R135" s="243"/>
      <c r="S135" s="243"/>
      <c r="T135" s="243"/>
      <c r="U135" s="243"/>
      <c r="V135" s="243"/>
      <c r="W135" s="243"/>
      <c r="X135" s="243"/>
      <c r="Y135" s="243"/>
      <c r="Z135" s="243"/>
      <c r="AA135" s="243"/>
      <c r="AB135" s="243"/>
      <c r="AC135" s="243"/>
      <c r="AD135" s="243"/>
      <c r="AE135" s="243"/>
      <c r="AF135" s="243"/>
    </row>
    <row r="136" spans="2:32" ht="14">
      <c r="B136" s="204" t="s">
        <v>762</v>
      </c>
      <c r="C136" s="243" t="str">
        <f>HYPERLINK("#List_of_Classified_Items! $B$3891 "," Industry of the Head of Household")</f>
        <v xml:space="preserve"> Industry of the Head of Household</v>
      </c>
      <c r="D136" s="243"/>
      <c r="E136" s="243"/>
      <c r="F136" s="243"/>
      <c r="G136" s="243"/>
      <c r="H136" s="243"/>
      <c r="I136" s="243"/>
      <c r="J136" s="243"/>
      <c r="K136" s="243"/>
      <c r="L136" s="243"/>
      <c r="M136" s="243"/>
      <c r="N136" s="243"/>
      <c r="O136" s="243"/>
      <c r="P136" s="243"/>
      <c r="Q136" s="243"/>
      <c r="R136" s="243"/>
      <c r="S136" s="243"/>
      <c r="T136" s="243"/>
      <c r="U136" s="243"/>
      <c r="V136" s="243"/>
      <c r="W136" s="243"/>
      <c r="X136" s="243"/>
      <c r="Y136" s="243"/>
      <c r="Z136" s="243"/>
      <c r="AA136" s="243"/>
      <c r="AB136" s="243"/>
      <c r="AC136" s="243"/>
      <c r="AD136" s="243"/>
      <c r="AE136" s="243"/>
      <c r="AF136" s="243"/>
    </row>
    <row r="137" spans="2:32" ht="14">
      <c r="B137" s="204" t="s">
        <v>763</v>
      </c>
      <c r="C137" s="243" t="str">
        <f>HYPERLINK("#List_of_Classified_Items! $B$3918 "," Occupation of the Head of Household")</f>
        <v xml:space="preserve"> Occupation of the Head of Household</v>
      </c>
      <c r="D137" s="243"/>
      <c r="E137" s="243"/>
      <c r="F137" s="243"/>
      <c r="G137" s="243"/>
      <c r="H137" s="243"/>
      <c r="I137" s="243"/>
      <c r="J137" s="243"/>
      <c r="K137" s="243"/>
      <c r="L137" s="243"/>
      <c r="M137" s="243"/>
      <c r="N137" s="243"/>
      <c r="O137" s="243"/>
      <c r="P137" s="243"/>
      <c r="Q137" s="243"/>
      <c r="R137" s="243"/>
      <c r="S137" s="243"/>
      <c r="T137" s="243"/>
      <c r="U137" s="243"/>
      <c r="V137" s="243"/>
      <c r="W137" s="243"/>
      <c r="X137" s="243"/>
      <c r="Y137" s="243"/>
      <c r="Z137" s="243"/>
      <c r="AA137" s="243"/>
      <c r="AB137" s="243"/>
      <c r="AC137" s="243"/>
      <c r="AD137" s="243"/>
      <c r="AE137" s="243"/>
      <c r="AF137" s="243"/>
    </row>
    <row r="138" spans="2:32" ht="14">
      <c r="B138" s="204" t="s">
        <v>764</v>
      </c>
      <c r="C138" s="243" t="str">
        <f>HYPERLINK("#List_of_Classified_Items! $B$3937 "," Income of the Head of Household")</f>
        <v xml:space="preserve"> Income of the Head of Household</v>
      </c>
      <c r="D138" s="243"/>
      <c r="E138" s="243"/>
      <c r="F138" s="243"/>
      <c r="G138" s="243"/>
      <c r="H138" s="243"/>
      <c r="I138" s="243"/>
      <c r="J138" s="243"/>
      <c r="K138" s="243"/>
      <c r="L138" s="243"/>
      <c r="M138" s="243"/>
      <c r="N138" s="243"/>
      <c r="O138" s="243"/>
      <c r="P138" s="243"/>
      <c r="Q138" s="243"/>
      <c r="R138" s="243"/>
      <c r="S138" s="243"/>
      <c r="T138" s="243"/>
      <c r="U138" s="243"/>
      <c r="V138" s="243"/>
      <c r="W138" s="243"/>
      <c r="X138" s="243"/>
      <c r="Y138" s="243"/>
      <c r="Z138" s="243"/>
      <c r="AA138" s="243"/>
      <c r="AB138" s="243"/>
      <c r="AC138" s="243"/>
      <c r="AD138" s="243"/>
      <c r="AE138" s="243"/>
      <c r="AF138" s="243"/>
    </row>
    <row r="139" spans="2:32" ht="14">
      <c r="B139" s="204" t="s">
        <v>765</v>
      </c>
      <c r="C139" s="243" t="str">
        <f>HYPERLINK("#List_of_Classified_Items! $B$3960 "," Type of Main Income Sources of the Head of Household")</f>
        <v xml:space="preserve"> Type of Main Income Sources of the Head of Household</v>
      </c>
      <c r="D139" s="243"/>
      <c r="E139" s="243"/>
      <c r="F139" s="243"/>
      <c r="G139" s="243"/>
      <c r="H139" s="243"/>
      <c r="I139" s="243"/>
      <c r="J139" s="243"/>
      <c r="K139" s="243"/>
      <c r="L139" s="243"/>
      <c r="M139" s="243"/>
      <c r="N139" s="243"/>
      <c r="O139" s="243"/>
      <c r="P139" s="243"/>
      <c r="Q139" s="243"/>
      <c r="R139" s="243"/>
      <c r="S139" s="243"/>
      <c r="T139" s="243"/>
      <c r="U139" s="243"/>
      <c r="V139" s="243"/>
      <c r="W139" s="243"/>
      <c r="X139" s="243"/>
      <c r="Y139" s="243"/>
      <c r="Z139" s="243"/>
      <c r="AA139" s="243"/>
      <c r="AB139" s="243"/>
      <c r="AC139" s="243"/>
      <c r="AD139" s="243"/>
      <c r="AE139" s="243"/>
      <c r="AF139" s="243"/>
    </row>
    <row r="140" spans="2:32" ht="14">
      <c r="B140" s="204" t="s">
        <v>766</v>
      </c>
      <c r="C140" s="243" t="str">
        <f>HYPERLINK("#List_of_Classified_Items! $B$3979 "," Whether Having a Secondary Job of the Head of Household")</f>
        <v xml:space="preserve"> Whether Having a Secondary Job of the Head of Household</v>
      </c>
      <c r="D140" s="243"/>
      <c r="E140" s="243"/>
      <c r="F140" s="243"/>
      <c r="G140" s="243"/>
      <c r="H140" s="243"/>
      <c r="I140" s="243"/>
      <c r="J140" s="243"/>
      <c r="K140" s="243"/>
      <c r="L140" s="243"/>
      <c r="M140" s="243"/>
      <c r="N140" s="243"/>
      <c r="O140" s="243"/>
      <c r="P140" s="243"/>
      <c r="Q140" s="243"/>
      <c r="R140" s="243"/>
      <c r="S140" s="243"/>
      <c r="T140" s="243"/>
      <c r="U140" s="243"/>
      <c r="V140" s="243"/>
      <c r="W140" s="243"/>
      <c r="X140" s="243"/>
      <c r="Y140" s="243"/>
      <c r="Z140" s="243"/>
      <c r="AA140" s="243"/>
      <c r="AB140" s="243"/>
      <c r="AC140" s="243"/>
      <c r="AD140" s="243"/>
      <c r="AE140" s="243"/>
      <c r="AF140" s="243"/>
    </row>
    <row r="141" spans="2:32" ht="14">
      <c r="B141" s="204" t="s">
        <v>767</v>
      </c>
      <c r="C141" s="243" t="str">
        <f>HYPERLINK("#List_of_Classified_Items! $B$3988 "," Age of Husband")</f>
        <v xml:space="preserve"> Age of Husband</v>
      </c>
      <c r="D141" s="243"/>
      <c r="E141" s="243"/>
      <c r="F141" s="243"/>
      <c r="G141" s="243"/>
      <c r="H141" s="243"/>
      <c r="I141" s="243"/>
      <c r="J141" s="243"/>
      <c r="K141" s="243"/>
      <c r="L141" s="243"/>
      <c r="M141" s="243"/>
      <c r="N141" s="243"/>
      <c r="O141" s="243"/>
      <c r="P141" s="243"/>
      <c r="Q141" s="243"/>
      <c r="R141" s="243"/>
      <c r="S141" s="243"/>
      <c r="T141" s="243"/>
      <c r="U141" s="243"/>
      <c r="V141" s="243"/>
      <c r="W141" s="243"/>
      <c r="X141" s="243"/>
      <c r="Y141" s="243"/>
      <c r="Z141" s="243"/>
      <c r="AA141" s="243"/>
      <c r="AB141" s="243"/>
      <c r="AC141" s="243"/>
      <c r="AD141" s="243"/>
      <c r="AE141" s="243"/>
      <c r="AF141" s="243"/>
    </row>
    <row r="142" spans="2:32" ht="14">
      <c r="B142" s="204" t="s">
        <v>768</v>
      </c>
      <c r="C142" s="243" t="str">
        <f>HYPERLINK("#List_of_Classified_Items! $B$4008 "," Education of Husband")</f>
        <v xml:space="preserve"> Education of Husband</v>
      </c>
      <c r="D142" s="243"/>
      <c r="E142" s="243"/>
      <c r="F142" s="243"/>
      <c r="G142" s="243"/>
      <c r="H142" s="243"/>
      <c r="I142" s="243"/>
      <c r="J142" s="243"/>
      <c r="K142" s="243"/>
      <c r="L142" s="243"/>
      <c r="M142" s="243"/>
      <c r="N142" s="243"/>
      <c r="O142" s="243"/>
      <c r="P142" s="243"/>
      <c r="Q142" s="243"/>
      <c r="R142" s="243"/>
      <c r="S142" s="243"/>
      <c r="T142" s="243"/>
      <c r="U142" s="243"/>
      <c r="V142" s="243"/>
      <c r="W142" s="243"/>
      <c r="X142" s="243"/>
      <c r="Y142" s="243"/>
      <c r="Z142" s="243"/>
      <c r="AA142" s="243"/>
      <c r="AB142" s="243"/>
      <c r="AC142" s="243"/>
      <c r="AD142" s="243"/>
      <c r="AE142" s="243"/>
      <c r="AF142" s="243"/>
    </row>
    <row r="143" spans="2:32" ht="14">
      <c r="B143" s="204" t="s">
        <v>769</v>
      </c>
      <c r="C143" s="243" t="str">
        <f>HYPERLINK("#List_of_Classified_Items! $B$4027 "," Labour Force Status, Working Mainly or Partly (Husband)")</f>
        <v xml:space="preserve"> Labour Force Status, Working Mainly or Partly (Husband)</v>
      </c>
      <c r="D143" s="243"/>
      <c r="E143" s="243"/>
      <c r="F143" s="243"/>
      <c r="G143" s="243"/>
      <c r="H143" s="243"/>
      <c r="I143" s="243"/>
      <c r="J143" s="243"/>
      <c r="K143" s="243"/>
      <c r="L143" s="243"/>
      <c r="M143" s="243"/>
      <c r="N143" s="243"/>
      <c r="O143" s="243"/>
      <c r="P143" s="243"/>
      <c r="Q143" s="243"/>
      <c r="R143" s="243"/>
      <c r="S143" s="243"/>
      <c r="T143" s="243"/>
      <c r="U143" s="243"/>
      <c r="V143" s="243"/>
      <c r="W143" s="243"/>
      <c r="X143" s="243"/>
      <c r="Y143" s="243"/>
      <c r="Z143" s="243"/>
      <c r="AA143" s="243"/>
      <c r="AB143" s="243"/>
      <c r="AC143" s="243"/>
      <c r="AD143" s="243"/>
      <c r="AE143" s="243"/>
      <c r="AF143" s="243"/>
    </row>
    <row r="144" spans="2:32" ht="14">
      <c r="B144" s="204" t="s">
        <v>770</v>
      </c>
      <c r="C144" s="243" t="str">
        <f>HYPERLINK("#List_of_Classified_Items! $B$4036 "," Labour Force Status, Working Mainly or Partly, Status in Employment, Type of Employment (Husband)")</f>
        <v xml:space="preserve"> Labour Force Status, Working Mainly or Partly, Status in Employment, Type of Employment (Husband)</v>
      </c>
      <c r="D144" s="243"/>
      <c r="E144" s="243"/>
      <c r="F144" s="243"/>
      <c r="G144" s="243"/>
      <c r="H144" s="243"/>
      <c r="I144" s="243"/>
      <c r="J144" s="243"/>
      <c r="K144" s="243"/>
      <c r="L144" s="243"/>
      <c r="M144" s="243"/>
      <c r="N144" s="243"/>
      <c r="O144" s="243"/>
      <c r="P144" s="243"/>
      <c r="Q144" s="243"/>
      <c r="R144" s="243"/>
      <c r="S144" s="243"/>
      <c r="T144" s="243"/>
      <c r="U144" s="243"/>
      <c r="V144" s="243"/>
      <c r="W144" s="243"/>
      <c r="X144" s="243"/>
      <c r="Y144" s="243"/>
      <c r="Z144" s="243"/>
      <c r="AA144" s="243"/>
      <c r="AB144" s="243"/>
      <c r="AC144" s="243"/>
      <c r="AD144" s="243"/>
      <c r="AE144" s="243"/>
      <c r="AF144" s="243"/>
    </row>
    <row r="145" spans="2:32" ht="14">
      <c r="B145" s="204" t="s">
        <v>771</v>
      </c>
      <c r="C145" s="243" t="str">
        <f>HYPERLINK("#List_of_Classified_Items! $B$4045 "," Labour Force Status, Working Mainly or Partly, Income (Husband)")</f>
        <v xml:space="preserve"> Labour Force Status, Working Mainly or Partly, Income (Husband)</v>
      </c>
      <c r="D145" s="243"/>
      <c r="E145" s="243"/>
      <c r="F145" s="243"/>
      <c r="G145" s="243"/>
      <c r="H145" s="243"/>
      <c r="I145" s="243"/>
      <c r="J145" s="243"/>
      <c r="K145" s="243"/>
      <c r="L145" s="243"/>
      <c r="M145" s="243"/>
      <c r="N145" s="243"/>
      <c r="O145" s="243"/>
      <c r="P145" s="243"/>
      <c r="Q145" s="243"/>
      <c r="R145" s="243"/>
      <c r="S145" s="243"/>
      <c r="T145" s="243"/>
      <c r="U145" s="243"/>
      <c r="V145" s="243"/>
      <c r="W145" s="243"/>
      <c r="X145" s="243"/>
      <c r="Y145" s="243"/>
      <c r="Z145" s="243"/>
      <c r="AA145" s="243"/>
      <c r="AB145" s="243"/>
      <c r="AC145" s="243"/>
      <c r="AD145" s="243"/>
      <c r="AE145" s="243"/>
      <c r="AF145" s="243"/>
    </row>
    <row r="146" spans="2:32" ht="14">
      <c r="B146" s="204" t="s">
        <v>772</v>
      </c>
      <c r="C146" s="243" t="str">
        <f>HYPERLINK("#List_of_Classified_Items! $B$4071 "," Labour Force Status, Working Mainly or Partly, Whether Used Childcare Leave or Other Support System, Status in Employment, Type of Employment (Husband)")</f>
        <v xml:space="preserve"> Labour Force Status, Working Mainly or Partly, Whether Used Childcare Leave or Other Support System, Status in Employment, Type of Employment (Husband)</v>
      </c>
      <c r="D146" s="243"/>
      <c r="E146" s="243"/>
      <c r="F146" s="243"/>
      <c r="G146" s="243"/>
      <c r="H146" s="243"/>
      <c r="I146" s="243"/>
      <c r="J146" s="243"/>
      <c r="K146" s="243"/>
      <c r="L146" s="243"/>
      <c r="M146" s="243"/>
      <c r="N146" s="243"/>
      <c r="O146" s="243"/>
      <c r="P146" s="243"/>
      <c r="Q146" s="243"/>
      <c r="R146" s="243"/>
      <c r="S146" s="243"/>
      <c r="T146" s="243"/>
      <c r="U146" s="243"/>
      <c r="V146" s="243"/>
      <c r="W146" s="243"/>
      <c r="X146" s="243"/>
      <c r="Y146" s="243"/>
      <c r="Z146" s="243"/>
      <c r="AA146" s="243"/>
      <c r="AB146" s="243"/>
      <c r="AC146" s="243"/>
      <c r="AD146" s="243"/>
      <c r="AE146" s="243"/>
      <c r="AF146" s="243"/>
    </row>
    <row r="147" spans="2:32" ht="14">
      <c r="B147" s="204" t="s">
        <v>773</v>
      </c>
      <c r="C147" s="243" t="str">
        <f>HYPERLINK("#List_of_Classified_Items! $B$4088 "," Labour Force Status, Status in Employment, Type of Employment (Husband)")</f>
        <v xml:space="preserve"> Labour Force Status, Status in Employment, Type of Employment (Husband)</v>
      </c>
      <c r="D147" s="243"/>
      <c r="E147" s="243"/>
      <c r="F147" s="243"/>
      <c r="G147" s="243"/>
      <c r="H147" s="243"/>
      <c r="I147" s="243"/>
      <c r="J147" s="243"/>
      <c r="K147" s="243"/>
      <c r="L147" s="243"/>
      <c r="M147" s="243"/>
      <c r="N147" s="243"/>
      <c r="O147" s="243"/>
      <c r="P147" s="243"/>
      <c r="Q147" s="243"/>
      <c r="R147" s="243"/>
      <c r="S147" s="243"/>
      <c r="T147" s="243"/>
      <c r="U147" s="243"/>
      <c r="V147" s="243"/>
      <c r="W147" s="243"/>
      <c r="X147" s="243"/>
      <c r="Y147" s="243"/>
      <c r="Z147" s="243"/>
      <c r="AA147" s="243"/>
      <c r="AB147" s="243"/>
      <c r="AC147" s="243"/>
      <c r="AD147" s="243"/>
      <c r="AE147" s="243"/>
      <c r="AF147" s="243"/>
    </row>
    <row r="148" spans="2:32" ht="14">
      <c r="B148" s="204" t="s">
        <v>774</v>
      </c>
      <c r="C148" s="243" t="str">
        <f>HYPERLINK("#List_of_Classified_Items! $B$4104 "," Status in Employment, Type of Employment (Husband)")</f>
        <v xml:space="preserve"> Status in Employment, Type of Employment (Husband)</v>
      </c>
      <c r="D148" s="243"/>
      <c r="E148" s="243"/>
      <c r="F148" s="243"/>
      <c r="G148" s="243"/>
      <c r="H148" s="243"/>
      <c r="I148" s="243"/>
      <c r="J148" s="243"/>
      <c r="K148" s="243"/>
      <c r="L148" s="243"/>
      <c r="M148" s="243"/>
      <c r="N148" s="243"/>
      <c r="O148" s="243"/>
      <c r="P148" s="243"/>
      <c r="Q148" s="243"/>
      <c r="R148" s="243"/>
      <c r="S148" s="243"/>
      <c r="T148" s="243"/>
      <c r="U148" s="243"/>
      <c r="V148" s="243"/>
      <c r="W148" s="243"/>
      <c r="X148" s="243"/>
      <c r="Y148" s="243"/>
      <c r="Z148" s="243"/>
      <c r="AA148" s="243"/>
      <c r="AB148" s="243"/>
      <c r="AC148" s="243"/>
      <c r="AD148" s="243"/>
      <c r="AE148" s="243"/>
      <c r="AF148" s="243"/>
    </row>
    <row r="149" spans="2:32" ht="14">
      <c r="B149" s="204" t="s">
        <v>775</v>
      </c>
      <c r="C149" s="243" t="str">
        <f>HYPERLINK("#List_of_Classified_Items! $B$4115 "," Days Worked per Year, Working Hours per Week (Husband)")</f>
        <v xml:space="preserve"> Days Worked per Year, Working Hours per Week (Husband)</v>
      </c>
      <c r="D149" s="243"/>
      <c r="E149" s="243"/>
      <c r="F149" s="243"/>
      <c r="G149" s="243"/>
      <c r="H149" s="243"/>
      <c r="I149" s="243"/>
      <c r="J149" s="243"/>
      <c r="K149" s="243"/>
      <c r="L149" s="243"/>
      <c r="M149" s="243"/>
      <c r="N149" s="243"/>
      <c r="O149" s="243"/>
      <c r="P149" s="243"/>
      <c r="Q149" s="243"/>
      <c r="R149" s="243"/>
      <c r="S149" s="243"/>
      <c r="T149" s="243"/>
      <c r="U149" s="243"/>
      <c r="V149" s="243"/>
      <c r="W149" s="243"/>
      <c r="X149" s="243"/>
      <c r="Y149" s="243"/>
      <c r="Z149" s="243"/>
      <c r="AA149" s="243"/>
      <c r="AB149" s="243"/>
      <c r="AC149" s="243"/>
      <c r="AD149" s="243"/>
      <c r="AE149" s="243"/>
      <c r="AF149" s="243"/>
    </row>
    <row r="150" spans="2:32" ht="14">
      <c r="B150" s="204" t="s">
        <v>776</v>
      </c>
      <c r="C150" s="243" t="str">
        <f>HYPERLINK("#List_of_Classified_Items! $B$4180 "," Income of Husband")</f>
        <v xml:space="preserve"> Income of Husband</v>
      </c>
      <c r="D150" s="243"/>
      <c r="E150" s="243"/>
      <c r="F150" s="243"/>
      <c r="G150" s="243"/>
      <c r="H150" s="243"/>
      <c r="I150" s="243"/>
      <c r="J150" s="243"/>
      <c r="K150" s="243"/>
      <c r="L150" s="243"/>
      <c r="M150" s="243"/>
      <c r="N150" s="243"/>
      <c r="O150" s="243"/>
      <c r="P150" s="243"/>
      <c r="Q150" s="243"/>
      <c r="R150" s="243"/>
      <c r="S150" s="243"/>
      <c r="T150" s="243"/>
      <c r="U150" s="243"/>
      <c r="V150" s="243"/>
      <c r="W150" s="243"/>
      <c r="X150" s="243"/>
      <c r="Y150" s="243"/>
      <c r="Z150" s="243"/>
      <c r="AA150" s="243"/>
      <c r="AB150" s="243"/>
      <c r="AC150" s="243"/>
      <c r="AD150" s="243"/>
      <c r="AE150" s="243"/>
      <c r="AF150" s="243"/>
    </row>
    <row r="151" spans="2:32" ht="14">
      <c r="B151" s="204" t="s">
        <v>777</v>
      </c>
      <c r="C151" s="243" t="str">
        <f>HYPERLINK("#List_of_Classified_Items! $B$4202 "," Whether Having a Secondary Job of Husband")</f>
        <v xml:space="preserve"> Whether Having a Secondary Job of Husband</v>
      </c>
      <c r="D151" s="243"/>
      <c r="E151" s="243"/>
      <c r="F151" s="243"/>
      <c r="G151" s="243"/>
      <c r="H151" s="243"/>
      <c r="I151" s="243"/>
      <c r="J151" s="243"/>
      <c r="K151" s="243"/>
      <c r="L151" s="243"/>
      <c r="M151" s="243"/>
      <c r="N151" s="243"/>
      <c r="O151" s="243"/>
      <c r="P151" s="243"/>
      <c r="Q151" s="243"/>
      <c r="R151" s="243"/>
      <c r="S151" s="243"/>
      <c r="T151" s="243"/>
      <c r="U151" s="243"/>
      <c r="V151" s="243"/>
      <c r="W151" s="243"/>
      <c r="X151" s="243"/>
      <c r="Y151" s="243"/>
      <c r="Z151" s="243"/>
      <c r="AA151" s="243"/>
      <c r="AB151" s="243"/>
      <c r="AC151" s="243"/>
      <c r="AD151" s="243"/>
      <c r="AE151" s="243"/>
      <c r="AF151" s="243"/>
    </row>
    <row r="152" spans="2:32" ht="14">
      <c r="B152" s="204" t="s">
        <v>778</v>
      </c>
      <c r="C152" s="243" t="str">
        <f>HYPERLINK("#List_of_Classified_Items! $B$4211 "," Reason for Leaving the Previous Job of Husband")</f>
        <v xml:space="preserve"> Reason for Leaving the Previous Job of Husband</v>
      </c>
      <c r="D152" s="243"/>
      <c r="E152" s="243"/>
      <c r="F152" s="243"/>
      <c r="G152" s="243"/>
      <c r="H152" s="243"/>
      <c r="I152" s="243"/>
      <c r="J152" s="243"/>
      <c r="K152" s="243"/>
      <c r="L152" s="243"/>
      <c r="M152" s="243"/>
      <c r="N152" s="243"/>
      <c r="O152" s="243"/>
      <c r="P152" s="243"/>
      <c r="Q152" s="243"/>
      <c r="R152" s="243"/>
      <c r="S152" s="243"/>
      <c r="T152" s="243"/>
      <c r="U152" s="243"/>
      <c r="V152" s="243"/>
      <c r="W152" s="243"/>
      <c r="X152" s="243"/>
      <c r="Y152" s="243"/>
      <c r="Z152" s="243"/>
      <c r="AA152" s="243"/>
      <c r="AB152" s="243"/>
      <c r="AC152" s="243"/>
      <c r="AD152" s="243"/>
      <c r="AE152" s="243"/>
      <c r="AF152" s="243"/>
    </row>
    <row r="153" spans="2:32" ht="14">
      <c r="B153" s="204" t="s">
        <v>779</v>
      </c>
      <c r="C153" s="243" t="str">
        <f>HYPERLINK("#List_of_Classified_Items! $B$4233 "," Whether Providing Childcare, Frequency of Childcare (Husband)")</f>
        <v xml:space="preserve"> Whether Providing Childcare, Frequency of Childcare (Husband)</v>
      </c>
      <c r="D153" s="243"/>
      <c r="E153" s="243"/>
      <c r="F153" s="243"/>
      <c r="G153" s="243"/>
      <c r="H153" s="243"/>
      <c r="I153" s="243"/>
      <c r="J153" s="243"/>
      <c r="K153" s="243"/>
      <c r="L153" s="243"/>
      <c r="M153" s="243"/>
      <c r="N153" s="243"/>
      <c r="O153" s="243"/>
      <c r="P153" s="243"/>
      <c r="Q153" s="243"/>
      <c r="R153" s="243"/>
      <c r="S153" s="243"/>
      <c r="T153" s="243"/>
      <c r="U153" s="243"/>
      <c r="V153" s="243"/>
      <c r="W153" s="243"/>
      <c r="X153" s="243"/>
      <c r="Y153" s="243"/>
      <c r="Z153" s="243"/>
      <c r="AA153" s="243"/>
      <c r="AB153" s="243"/>
      <c r="AC153" s="243"/>
      <c r="AD153" s="243"/>
      <c r="AE153" s="243"/>
      <c r="AF153" s="243"/>
    </row>
    <row r="154" spans="2:32" ht="14">
      <c r="B154" s="204" t="s">
        <v>780</v>
      </c>
      <c r="C154" s="243" t="str">
        <f>HYPERLINK("#List_of_Classified_Items! $B$4248 "," Kind of Childcare Leave System, etc. of Husband")</f>
        <v xml:space="preserve"> Kind of Childcare Leave System, etc. of Husband</v>
      </c>
      <c r="D154" s="243"/>
      <c r="E154" s="243"/>
      <c r="F154" s="243"/>
      <c r="G154" s="243"/>
      <c r="H154" s="243"/>
      <c r="I154" s="243"/>
      <c r="J154" s="243"/>
      <c r="K154" s="243"/>
      <c r="L154" s="243"/>
      <c r="M154" s="243"/>
      <c r="N154" s="243"/>
      <c r="O154" s="243"/>
      <c r="P154" s="243"/>
      <c r="Q154" s="243"/>
      <c r="R154" s="243"/>
      <c r="S154" s="243"/>
      <c r="T154" s="243"/>
      <c r="U154" s="243"/>
      <c r="V154" s="243"/>
      <c r="W154" s="243"/>
      <c r="X154" s="243"/>
      <c r="Y154" s="243"/>
      <c r="Z154" s="243"/>
      <c r="AA154" s="243"/>
      <c r="AB154" s="243"/>
      <c r="AC154" s="243"/>
      <c r="AD154" s="243"/>
      <c r="AE154" s="243"/>
      <c r="AF154" s="243"/>
    </row>
    <row r="155" spans="2:32" ht="14">
      <c r="B155" s="204" t="s">
        <v>781</v>
      </c>
      <c r="C155" s="243" t="str">
        <f>HYPERLINK("#List_of_Classified_Items! $B$4257 "," Age of Wife")</f>
        <v xml:space="preserve"> Age of Wife</v>
      </c>
      <c r="D155" s="243"/>
      <c r="E155" s="243"/>
      <c r="F155" s="243"/>
      <c r="G155" s="243"/>
      <c r="H155" s="243"/>
      <c r="I155" s="243"/>
      <c r="J155" s="243"/>
      <c r="K155" s="243"/>
      <c r="L155" s="243"/>
      <c r="M155" s="243"/>
      <c r="N155" s="243"/>
      <c r="O155" s="243"/>
      <c r="P155" s="243"/>
      <c r="Q155" s="243"/>
      <c r="R155" s="243"/>
      <c r="S155" s="243"/>
      <c r="T155" s="243"/>
      <c r="U155" s="243"/>
      <c r="V155" s="243"/>
      <c r="W155" s="243"/>
      <c r="X155" s="243"/>
      <c r="Y155" s="243"/>
      <c r="Z155" s="243"/>
      <c r="AA155" s="243"/>
      <c r="AB155" s="243"/>
      <c r="AC155" s="243"/>
      <c r="AD155" s="243"/>
      <c r="AE155" s="243"/>
      <c r="AF155" s="243"/>
    </row>
    <row r="156" spans="2:32" ht="14">
      <c r="B156" s="204" t="s">
        <v>782</v>
      </c>
      <c r="C156" s="243" t="str">
        <f>HYPERLINK("#List_of_Classified_Items! $B$4277 "," Education of Wife")</f>
        <v xml:space="preserve"> Education of Wife</v>
      </c>
      <c r="D156" s="243"/>
      <c r="E156" s="243"/>
      <c r="F156" s="243"/>
      <c r="G156" s="243"/>
      <c r="H156" s="243"/>
      <c r="I156" s="243"/>
      <c r="J156" s="243"/>
      <c r="K156" s="243"/>
      <c r="L156" s="243"/>
      <c r="M156" s="243"/>
      <c r="N156" s="243"/>
      <c r="O156" s="243"/>
      <c r="P156" s="243"/>
      <c r="Q156" s="243"/>
      <c r="R156" s="243"/>
      <c r="S156" s="243"/>
      <c r="T156" s="243"/>
      <c r="U156" s="243"/>
      <c r="V156" s="243"/>
      <c r="W156" s="243"/>
      <c r="X156" s="243"/>
      <c r="Y156" s="243"/>
      <c r="Z156" s="243"/>
      <c r="AA156" s="243"/>
      <c r="AB156" s="243"/>
      <c r="AC156" s="243"/>
      <c r="AD156" s="243"/>
      <c r="AE156" s="243"/>
      <c r="AF156" s="243"/>
    </row>
    <row r="157" spans="2:32" ht="14">
      <c r="B157" s="204" t="s">
        <v>783</v>
      </c>
      <c r="C157" s="243" t="str">
        <f>HYPERLINK("#List_of_Classified_Items! $B$4296 "," Labour Force Status, Working Mainly or Partly (Wife)")</f>
        <v xml:space="preserve"> Labour Force Status, Working Mainly or Partly (Wife)</v>
      </c>
      <c r="D157" s="243"/>
      <c r="E157" s="243"/>
      <c r="F157" s="243"/>
      <c r="G157" s="243"/>
      <c r="H157" s="243"/>
      <c r="I157" s="243"/>
      <c r="J157" s="243"/>
      <c r="K157" s="243"/>
      <c r="L157" s="243"/>
      <c r="M157" s="243"/>
      <c r="N157" s="243"/>
      <c r="O157" s="243"/>
      <c r="P157" s="243"/>
      <c r="Q157" s="243"/>
      <c r="R157" s="243"/>
      <c r="S157" s="243"/>
      <c r="T157" s="243"/>
      <c r="U157" s="243"/>
      <c r="V157" s="243"/>
      <c r="W157" s="243"/>
      <c r="X157" s="243"/>
      <c r="Y157" s="243"/>
      <c r="Z157" s="243"/>
      <c r="AA157" s="243"/>
      <c r="AB157" s="243"/>
      <c r="AC157" s="243"/>
      <c r="AD157" s="243"/>
      <c r="AE157" s="243"/>
      <c r="AF157" s="243"/>
    </row>
    <row r="158" spans="2:32" ht="14">
      <c r="B158" s="204" t="s">
        <v>784</v>
      </c>
      <c r="C158" s="243" t="str">
        <f>HYPERLINK("#List_of_Classified_Items! $B$4307 "," Labour Force Status, Working Mainly or Partly, Days Worked per Year, Working Hours per Week (Wife)")</f>
        <v xml:space="preserve"> Labour Force Status, Working Mainly or Partly, Days Worked per Year, Working Hours per Week (Wife)</v>
      </c>
      <c r="D158" s="243"/>
      <c r="E158" s="243"/>
      <c r="F158" s="243"/>
      <c r="G158" s="243"/>
      <c r="H158" s="243"/>
      <c r="I158" s="243"/>
      <c r="J158" s="243"/>
      <c r="K158" s="243"/>
      <c r="L158" s="243"/>
      <c r="M158" s="243"/>
      <c r="N158" s="243"/>
      <c r="O158" s="243"/>
      <c r="P158" s="243"/>
      <c r="Q158" s="243"/>
      <c r="R158" s="243"/>
      <c r="S158" s="243"/>
      <c r="T158" s="243"/>
      <c r="U158" s="243"/>
      <c r="V158" s="243"/>
      <c r="W158" s="243"/>
      <c r="X158" s="243"/>
      <c r="Y158" s="243"/>
      <c r="Z158" s="243"/>
      <c r="AA158" s="243"/>
      <c r="AB158" s="243"/>
      <c r="AC158" s="243"/>
      <c r="AD158" s="243"/>
      <c r="AE158" s="243"/>
      <c r="AF158" s="243"/>
    </row>
    <row r="159" spans="2:32" ht="14">
      <c r="B159" s="204" t="s">
        <v>785</v>
      </c>
      <c r="C159" s="243" t="str">
        <f>HYPERLINK("#List_of_Classified_Items! $B$4392 "," Labour Force Status, Working Mainly or Partly, Status in Employment, Type of Employment, Whether Wishing to Work (Wife)")</f>
        <v xml:space="preserve"> Labour Force Status, Working Mainly or Partly, Status in Employment, Type of Employment, Whether Wishing to Work (Wife)</v>
      </c>
      <c r="D159" s="243"/>
      <c r="E159" s="243"/>
      <c r="F159" s="243"/>
      <c r="G159" s="243"/>
      <c r="H159" s="243"/>
      <c r="I159" s="243"/>
      <c r="J159" s="243"/>
      <c r="K159" s="243"/>
      <c r="L159" s="243"/>
      <c r="M159" s="243"/>
      <c r="N159" s="243"/>
      <c r="O159" s="243"/>
      <c r="P159" s="243"/>
      <c r="Q159" s="243"/>
      <c r="R159" s="243"/>
      <c r="S159" s="243"/>
      <c r="T159" s="243"/>
      <c r="U159" s="243"/>
      <c r="V159" s="243"/>
      <c r="W159" s="243"/>
      <c r="X159" s="243"/>
      <c r="Y159" s="243"/>
      <c r="Z159" s="243"/>
      <c r="AA159" s="243"/>
      <c r="AB159" s="243"/>
      <c r="AC159" s="243"/>
      <c r="AD159" s="243"/>
      <c r="AE159" s="243"/>
      <c r="AF159" s="243"/>
    </row>
    <row r="160" spans="2:32" ht="14">
      <c r="B160" s="204" t="s">
        <v>786</v>
      </c>
      <c r="C160" s="243" t="str">
        <f>HYPERLINK("#List_of_Classified_Items! $B$4410 "," Labour Force Status, Working Mainly or Partly, Status in Employment, Type of Employment, Whether Wishing to Work, Whether Seeking a Job (Wife)")</f>
        <v xml:space="preserve"> Labour Force Status, Working Mainly or Partly, Status in Employment, Type of Employment, Whether Wishing to Work, Whether Seeking a Job (Wife)</v>
      </c>
      <c r="D160" s="243"/>
      <c r="E160" s="243"/>
      <c r="F160" s="243"/>
      <c r="G160" s="243"/>
      <c r="H160" s="243"/>
      <c r="I160" s="243"/>
      <c r="J160" s="243"/>
      <c r="K160" s="243"/>
      <c r="L160" s="243"/>
      <c r="M160" s="243"/>
      <c r="N160" s="243"/>
      <c r="O160" s="243"/>
      <c r="P160" s="243"/>
      <c r="Q160" s="243"/>
      <c r="R160" s="243"/>
      <c r="S160" s="243"/>
      <c r="T160" s="243"/>
      <c r="U160" s="243"/>
      <c r="V160" s="243"/>
      <c r="W160" s="243"/>
      <c r="X160" s="243"/>
      <c r="Y160" s="243"/>
      <c r="Z160" s="243"/>
      <c r="AA160" s="243"/>
      <c r="AB160" s="243"/>
      <c r="AC160" s="243"/>
      <c r="AD160" s="243"/>
      <c r="AE160" s="243"/>
      <c r="AF160" s="243"/>
    </row>
    <row r="161" spans="2:32" ht="14">
      <c r="B161" s="204" t="s">
        <v>787</v>
      </c>
      <c r="C161" s="243" t="str">
        <f>HYPERLINK("#List_of_Classified_Items! $B$4429 "," Labour Force Status, Working Mainly or Partly, Reason to Work (Wife)")</f>
        <v xml:space="preserve"> Labour Force Status, Working Mainly or Partly, Reason to Work (Wife)</v>
      </c>
      <c r="D161" s="243"/>
      <c r="E161" s="243"/>
      <c r="F161" s="243"/>
      <c r="G161" s="243"/>
      <c r="H161" s="243"/>
      <c r="I161" s="243"/>
      <c r="J161" s="243"/>
      <c r="K161" s="243"/>
      <c r="L161" s="243"/>
      <c r="M161" s="243"/>
      <c r="N161" s="243"/>
      <c r="O161" s="243"/>
      <c r="P161" s="243"/>
      <c r="Q161" s="243"/>
      <c r="R161" s="243"/>
      <c r="S161" s="243"/>
      <c r="T161" s="243"/>
      <c r="U161" s="243"/>
      <c r="V161" s="243"/>
      <c r="W161" s="243"/>
      <c r="X161" s="243"/>
      <c r="Y161" s="243"/>
      <c r="Z161" s="243"/>
      <c r="AA161" s="243"/>
      <c r="AB161" s="243"/>
      <c r="AC161" s="243"/>
      <c r="AD161" s="243"/>
      <c r="AE161" s="243"/>
      <c r="AF161" s="243"/>
    </row>
    <row r="162" spans="2:32" ht="14">
      <c r="B162" s="204" t="s">
        <v>788</v>
      </c>
      <c r="C162" s="243" t="str">
        <f>HYPERLINK("#List_of_Classified_Items! $B$4447 "," Labour Force Status, Working Mainly or Partly, Whether Used Childcare Leave or Other Support System, Status in Employment, Type of Employment (Wife)")</f>
        <v xml:space="preserve"> Labour Force Status, Working Mainly or Partly, Whether Used Childcare Leave or Other Support System, Status in Employment, Type of Employment (Wife)</v>
      </c>
      <c r="D162" s="243"/>
      <c r="E162" s="243"/>
      <c r="F162" s="243"/>
      <c r="G162" s="243"/>
      <c r="H162" s="243"/>
      <c r="I162" s="243"/>
      <c r="J162" s="243"/>
      <c r="K162" s="243"/>
      <c r="L162" s="243"/>
      <c r="M162" s="243"/>
      <c r="N162" s="243"/>
      <c r="O162" s="243"/>
      <c r="P162" s="243"/>
      <c r="Q162" s="243"/>
      <c r="R162" s="243"/>
      <c r="S162" s="243"/>
      <c r="T162" s="243"/>
      <c r="U162" s="243"/>
      <c r="V162" s="243"/>
      <c r="W162" s="243"/>
      <c r="X162" s="243"/>
      <c r="Y162" s="243"/>
      <c r="Z162" s="243"/>
      <c r="AA162" s="243"/>
      <c r="AB162" s="243"/>
      <c r="AC162" s="243"/>
      <c r="AD162" s="243"/>
      <c r="AE162" s="243"/>
      <c r="AF162" s="243"/>
    </row>
    <row r="163" spans="2:32" ht="14">
      <c r="B163" s="204" t="s">
        <v>789</v>
      </c>
      <c r="C163" s="243" t="str">
        <f>HYPERLINK("#List_of_Classified_Items! $B$4476 "," Labour Force Status, Status in Employment, Type of Employment (Wife)")</f>
        <v xml:space="preserve"> Labour Force Status, Status in Employment, Type of Employment (Wife)</v>
      </c>
      <c r="D163" s="243"/>
      <c r="E163" s="243"/>
      <c r="F163" s="243"/>
      <c r="G163" s="243"/>
      <c r="H163" s="243"/>
      <c r="I163" s="243"/>
      <c r="J163" s="243"/>
      <c r="K163" s="243"/>
      <c r="L163" s="243"/>
      <c r="M163" s="243"/>
      <c r="N163" s="243"/>
      <c r="O163" s="243"/>
      <c r="P163" s="243"/>
      <c r="Q163" s="243"/>
      <c r="R163" s="243"/>
      <c r="S163" s="243"/>
      <c r="T163" s="243"/>
      <c r="U163" s="243"/>
      <c r="V163" s="243"/>
      <c r="W163" s="243"/>
      <c r="X163" s="243"/>
      <c r="Y163" s="243"/>
      <c r="Z163" s="243"/>
      <c r="AA163" s="243"/>
      <c r="AB163" s="243"/>
      <c r="AC163" s="243"/>
      <c r="AD163" s="243"/>
      <c r="AE163" s="243"/>
      <c r="AF163" s="243"/>
    </row>
    <row r="164" spans="2:32" ht="14">
      <c r="B164" s="204" t="s">
        <v>790</v>
      </c>
      <c r="C164" s="243" t="str">
        <f>HYPERLINK("#List_of_Classified_Items! $B$4495 "," Status in Employment, Type of Employment (Wife)")</f>
        <v xml:space="preserve"> Status in Employment, Type of Employment (Wife)</v>
      </c>
      <c r="D164" s="243"/>
      <c r="E164" s="243"/>
      <c r="F164" s="243"/>
      <c r="G164" s="243"/>
      <c r="H164" s="243"/>
      <c r="I164" s="243"/>
      <c r="J164" s="243"/>
      <c r="K164" s="243"/>
      <c r="L164" s="243"/>
      <c r="M164" s="243"/>
      <c r="N164" s="243"/>
      <c r="O164" s="243"/>
      <c r="P164" s="243"/>
      <c r="Q164" s="243"/>
      <c r="R164" s="243"/>
      <c r="S164" s="243"/>
      <c r="T164" s="243"/>
      <c r="U164" s="243"/>
      <c r="V164" s="243"/>
      <c r="W164" s="243"/>
      <c r="X164" s="243"/>
      <c r="Y164" s="243"/>
      <c r="Z164" s="243"/>
      <c r="AA164" s="243"/>
      <c r="AB164" s="243"/>
      <c r="AC164" s="243"/>
      <c r="AD164" s="243"/>
      <c r="AE164" s="243"/>
      <c r="AF164" s="243"/>
    </row>
    <row r="165" spans="2:32" ht="14">
      <c r="B165" s="204" t="s">
        <v>791</v>
      </c>
      <c r="C165" s="243" t="str">
        <f>HYPERLINK("#List_of_Classified_Items! $B$4512 "," Days Worked per Year, Working Hours per Week (Wife)")</f>
        <v xml:space="preserve"> Days Worked per Year, Working Hours per Week (Wife)</v>
      </c>
      <c r="D165" s="243"/>
      <c r="E165" s="243"/>
      <c r="F165" s="243"/>
      <c r="G165" s="243"/>
      <c r="H165" s="243"/>
      <c r="I165" s="243"/>
      <c r="J165" s="243"/>
      <c r="K165" s="243"/>
      <c r="L165" s="243"/>
      <c r="M165" s="243"/>
      <c r="N165" s="243"/>
      <c r="O165" s="243"/>
      <c r="P165" s="243"/>
      <c r="Q165" s="243"/>
      <c r="R165" s="243"/>
      <c r="S165" s="243"/>
      <c r="T165" s="243"/>
      <c r="U165" s="243"/>
      <c r="V165" s="243"/>
      <c r="W165" s="243"/>
      <c r="X165" s="243"/>
      <c r="Y165" s="243"/>
      <c r="Z165" s="243"/>
      <c r="AA165" s="243"/>
      <c r="AB165" s="243"/>
      <c r="AC165" s="243"/>
      <c r="AD165" s="243"/>
      <c r="AE165" s="243"/>
      <c r="AF165" s="243"/>
    </row>
    <row r="166" spans="2:32" ht="14">
      <c r="B166" s="204" t="s">
        <v>792</v>
      </c>
      <c r="C166" s="243" t="str">
        <f>HYPERLINK("#List_of_Classified_Items! $B$4523 "," Income of Wife")</f>
        <v xml:space="preserve"> Income of Wife</v>
      </c>
      <c r="D166" s="243"/>
      <c r="E166" s="243"/>
      <c r="F166" s="243"/>
      <c r="G166" s="243"/>
      <c r="H166" s="243"/>
      <c r="I166" s="243"/>
      <c r="J166" s="243"/>
      <c r="K166" s="243"/>
      <c r="L166" s="243"/>
      <c r="M166" s="243"/>
      <c r="N166" s="243"/>
      <c r="O166" s="243"/>
      <c r="P166" s="243"/>
      <c r="Q166" s="243"/>
      <c r="R166" s="243"/>
      <c r="S166" s="243"/>
      <c r="T166" s="243"/>
      <c r="U166" s="243"/>
      <c r="V166" s="243"/>
      <c r="W166" s="243"/>
      <c r="X166" s="243"/>
      <c r="Y166" s="243"/>
      <c r="Z166" s="243"/>
      <c r="AA166" s="243"/>
      <c r="AB166" s="243"/>
      <c r="AC166" s="243"/>
      <c r="AD166" s="243"/>
      <c r="AE166" s="243"/>
      <c r="AF166" s="243"/>
    </row>
    <row r="167" spans="2:32" ht="14">
      <c r="B167" s="204" t="s">
        <v>793</v>
      </c>
      <c r="C167" s="243" t="str">
        <f>HYPERLINK("#List_of_Classified_Items! $B$4548 "," Duration Engaged in Work of Wife")</f>
        <v xml:space="preserve"> Duration Engaged in Work of Wife</v>
      </c>
      <c r="D167" s="243"/>
      <c r="E167" s="243"/>
      <c r="F167" s="243"/>
      <c r="G167" s="243"/>
      <c r="H167" s="243"/>
      <c r="I167" s="243"/>
      <c r="J167" s="243"/>
      <c r="K167" s="243"/>
      <c r="L167" s="243"/>
      <c r="M167" s="243"/>
      <c r="N167" s="243"/>
      <c r="O167" s="243"/>
      <c r="P167" s="243"/>
      <c r="Q167" s="243"/>
      <c r="R167" s="243"/>
      <c r="S167" s="243"/>
      <c r="T167" s="243"/>
      <c r="U167" s="243"/>
      <c r="V167" s="243"/>
      <c r="W167" s="243"/>
      <c r="X167" s="243"/>
      <c r="Y167" s="243"/>
      <c r="Z167" s="243"/>
      <c r="AA167" s="243"/>
      <c r="AB167" s="243"/>
      <c r="AC167" s="243"/>
      <c r="AD167" s="243"/>
      <c r="AE167" s="243"/>
      <c r="AF167" s="243"/>
    </row>
    <row r="168" spans="2:32" ht="14">
      <c r="B168" s="204" t="s">
        <v>794</v>
      </c>
      <c r="C168" s="243" t="str">
        <f>HYPERLINK("#List_of_Classified_Items! $B$4563 "," Whether Wishing to Work, Whether Seeking a Job (Wife)")</f>
        <v xml:space="preserve"> Whether Wishing to Work, Whether Seeking a Job (Wife)</v>
      </c>
      <c r="D168" s="243"/>
      <c r="E168" s="243"/>
      <c r="F168" s="243"/>
      <c r="G168" s="243"/>
      <c r="H168" s="243"/>
      <c r="I168" s="243"/>
      <c r="J168" s="243"/>
      <c r="K168" s="243"/>
      <c r="L168" s="243"/>
      <c r="M168" s="243"/>
      <c r="N168" s="243"/>
      <c r="O168" s="243"/>
      <c r="P168" s="243"/>
      <c r="Q168" s="243"/>
      <c r="R168" s="243"/>
      <c r="S168" s="243"/>
      <c r="T168" s="243"/>
      <c r="U168" s="243"/>
      <c r="V168" s="243"/>
      <c r="W168" s="243"/>
      <c r="X168" s="243"/>
      <c r="Y168" s="243"/>
      <c r="Z168" s="243"/>
      <c r="AA168" s="243"/>
      <c r="AB168" s="243"/>
      <c r="AC168" s="243"/>
      <c r="AD168" s="243"/>
      <c r="AE168" s="243"/>
      <c r="AF168" s="243"/>
    </row>
    <row r="169" spans="2:32" ht="14">
      <c r="B169" s="204" t="s">
        <v>795</v>
      </c>
      <c r="C169" s="243" t="str">
        <f>HYPERLINK("#List_of_Classified_Items! $B$4574 "," Change of Labour Force Status within the past Year of Wife")</f>
        <v xml:space="preserve"> Change of Labour Force Status within the past Year of Wife</v>
      </c>
      <c r="D169" s="243"/>
      <c r="E169" s="243"/>
      <c r="F169" s="243"/>
      <c r="G169" s="243"/>
      <c r="H169" s="243"/>
      <c r="I169" s="243"/>
      <c r="J169" s="243"/>
      <c r="K169" s="243"/>
      <c r="L169" s="243"/>
      <c r="M169" s="243"/>
      <c r="N169" s="243"/>
      <c r="O169" s="243"/>
      <c r="P169" s="243"/>
      <c r="Q169" s="243"/>
      <c r="R169" s="243"/>
      <c r="S169" s="243"/>
      <c r="T169" s="243"/>
      <c r="U169" s="243"/>
      <c r="V169" s="243"/>
      <c r="W169" s="243"/>
      <c r="X169" s="243"/>
      <c r="Y169" s="243"/>
      <c r="Z169" s="243"/>
      <c r="AA169" s="243"/>
      <c r="AB169" s="243"/>
      <c r="AC169" s="243"/>
      <c r="AD169" s="243"/>
      <c r="AE169" s="243"/>
      <c r="AF169" s="243"/>
    </row>
    <row r="170" spans="2:32" ht="14">
      <c r="B170" s="204" t="s">
        <v>796</v>
      </c>
      <c r="C170" s="243" t="str">
        <f>HYPERLINK("#List_of_Classified_Items! $B$4586 "," Whether Providing Childcare, Frequency of Childcare (Wife)")</f>
        <v xml:space="preserve"> Whether Providing Childcare, Frequency of Childcare (Wife)</v>
      </c>
      <c r="D170" s="243"/>
      <c r="E170" s="243"/>
      <c r="F170" s="243"/>
      <c r="G170" s="243"/>
      <c r="H170" s="243"/>
      <c r="I170" s="243"/>
      <c r="J170" s="243"/>
      <c r="K170" s="243"/>
      <c r="L170" s="243"/>
      <c r="M170" s="243"/>
      <c r="N170" s="243"/>
      <c r="O170" s="243"/>
      <c r="P170" s="243"/>
      <c r="Q170" s="243"/>
      <c r="R170" s="243"/>
      <c r="S170" s="243"/>
      <c r="T170" s="243"/>
      <c r="U170" s="243"/>
      <c r="V170" s="243"/>
      <c r="W170" s="243"/>
      <c r="X170" s="243"/>
      <c r="Y170" s="243"/>
      <c r="Z170" s="243"/>
      <c r="AA170" s="243"/>
      <c r="AB170" s="243"/>
      <c r="AC170" s="243"/>
      <c r="AD170" s="243"/>
      <c r="AE170" s="243"/>
      <c r="AF170" s="243"/>
    </row>
    <row r="171" spans="2:32" ht="14">
      <c r="B171" s="204" t="s">
        <v>797</v>
      </c>
      <c r="C171" s="243" t="str">
        <f>HYPERLINK("#List_of_Classified_Items! $B$4601 "," Whether Used Childcare Leave or Other Support System of Wife")</f>
        <v xml:space="preserve"> Whether Used Childcare Leave or Other Support System of Wife</v>
      </c>
      <c r="D171" s="243"/>
      <c r="E171" s="243"/>
      <c r="F171" s="243"/>
      <c r="G171" s="243"/>
      <c r="H171" s="243"/>
      <c r="I171" s="243"/>
      <c r="J171" s="243"/>
      <c r="K171" s="243"/>
      <c r="L171" s="243"/>
      <c r="M171" s="243"/>
      <c r="N171" s="243"/>
      <c r="O171" s="243"/>
      <c r="P171" s="243"/>
      <c r="Q171" s="243"/>
      <c r="R171" s="243"/>
      <c r="S171" s="243"/>
      <c r="T171" s="243"/>
      <c r="U171" s="243"/>
      <c r="V171" s="243"/>
      <c r="W171" s="243"/>
      <c r="X171" s="243"/>
      <c r="Y171" s="243"/>
      <c r="Z171" s="243"/>
      <c r="AA171" s="243"/>
      <c r="AB171" s="243"/>
      <c r="AC171" s="243"/>
      <c r="AD171" s="243"/>
      <c r="AE171" s="243"/>
      <c r="AF171" s="243"/>
    </row>
    <row r="172" spans="2:32" ht="14">
      <c r="B172" s="204" t="s">
        <v>798</v>
      </c>
      <c r="C172" s="243" t="str">
        <f>HYPERLINK("#List_of_Classified_Items! $B$4609 "," Whether Used Childcare Leave or Other Support System, Kind of Childcare Leave System, etc. (Wife)")</f>
        <v xml:space="preserve"> Whether Used Childcare Leave or Other Support System, Kind of Childcare Leave System, etc. (Wife)</v>
      </c>
      <c r="D172" s="243"/>
      <c r="E172" s="243"/>
      <c r="F172" s="243"/>
      <c r="G172" s="243"/>
      <c r="H172" s="243"/>
      <c r="I172" s="243"/>
      <c r="J172" s="243"/>
      <c r="K172" s="243"/>
      <c r="L172" s="243"/>
      <c r="M172" s="243"/>
      <c r="N172" s="243"/>
      <c r="O172" s="243"/>
      <c r="P172" s="243"/>
      <c r="Q172" s="243"/>
      <c r="R172" s="243"/>
      <c r="S172" s="243"/>
      <c r="T172" s="243"/>
      <c r="U172" s="243"/>
      <c r="V172" s="243"/>
      <c r="W172" s="243"/>
      <c r="X172" s="243"/>
      <c r="Y172" s="243"/>
      <c r="Z172" s="243"/>
      <c r="AA172" s="243"/>
      <c r="AB172" s="243"/>
      <c r="AC172" s="243"/>
      <c r="AD172" s="243"/>
      <c r="AE172" s="243"/>
      <c r="AF172" s="243"/>
    </row>
    <row r="173" spans="2:32" ht="14">
      <c r="B173" s="204" t="s">
        <v>799</v>
      </c>
      <c r="C173" s="243" t="str">
        <f>HYPERLINK("#List_of_Classified_Items! $B$4624 "," Kind of Childcare Leave System, etc. of Wife")</f>
        <v xml:space="preserve"> Kind of Childcare Leave System, etc. of Wife</v>
      </c>
      <c r="D173" s="243"/>
      <c r="E173" s="243"/>
      <c r="F173" s="243"/>
      <c r="G173" s="243"/>
      <c r="H173" s="243"/>
      <c r="I173" s="243"/>
      <c r="J173" s="243"/>
      <c r="K173" s="243"/>
      <c r="L173" s="243"/>
      <c r="M173" s="243"/>
      <c r="N173" s="243"/>
      <c r="O173" s="243"/>
      <c r="P173" s="243"/>
      <c r="Q173" s="243"/>
      <c r="R173" s="243"/>
      <c r="S173" s="243"/>
      <c r="T173" s="243"/>
      <c r="U173" s="243"/>
      <c r="V173" s="243"/>
      <c r="W173" s="243"/>
      <c r="X173" s="243"/>
      <c r="Y173" s="243"/>
      <c r="Z173" s="243"/>
      <c r="AA173" s="243"/>
      <c r="AB173" s="243"/>
      <c r="AC173" s="243"/>
      <c r="AD173" s="243"/>
      <c r="AE173" s="243"/>
      <c r="AF173" s="243"/>
    </row>
    <row r="174" spans="2:32" ht="14">
      <c r="B174" s="204" t="s">
        <v>800</v>
      </c>
      <c r="C174" s="243" t="str">
        <f>HYPERLINK("#List_of_Classified_Items! $B$4633 "," Age of Father")</f>
        <v xml:space="preserve"> Age of Father</v>
      </c>
      <c r="D174" s="243"/>
      <c r="E174" s="243"/>
      <c r="F174" s="243"/>
      <c r="G174" s="243"/>
      <c r="H174" s="243"/>
      <c r="I174" s="243"/>
      <c r="J174" s="243"/>
      <c r="K174" s="243"/>
      <c r="L174" s="243"/>
      <c r="M174" s="243"/>
      <c r="N174" s="243"/>
      <c r="O174" s="243"/>
      <c r="P174" s="243"/>
      <c r="Q174" s="243"/>
      <c r="R174" s="243"/>
      <c r="S174" s="243"/>
      <c r="T174" s="243"/>
      <c r="U174" s="243"/>
      <c r="V174" s="243"/>
      <c r="W174" s="243"/>
      <c r="X174" s="243"/>
      <c r="Y174" s="243"/>
      <c r="Z174" s="243"/>
      <c r="AA174" s="243"/>
      <c r="AB174" s="243"/>
      <c r="AC174" s="243"/>
      <c r="AD174" s="243"/>
      <c r="AE174" s="243"/>
      <c r="AF174" s="243"/>
    </row>
    <row r="175" spans="2:32" ht="14">
      <c r="B175" s="204" t="s">
        <v>801</v>
      </c>
      <c r="C175" s="243" t="str">
        <f>HYPERLINK("#List_of_Classified_Items! $B$4648 "," Labour Force Status, Working Mainly or Partly, Whether Seeking a Job (Father)")</f>
        <v xml:space="preserve"> Labour Force Status, Working Mainly or Partly, Whether Seeking a Job (Father)</v>
      </c>
      <c r="D175" s="243"/>
      <c r="E175" s="243"/>
      <c r="F175" s="243"/>
      <c r="G175" s="243"/>
      <c r="H175" s="243"/>
      <c r="I175" s="243"/>
      <c r="J175" s="243"/>
      <c r="K175" s="243"/>
      <c r="L175" s="243"/>
      <c r="M175" s="243"/>
      <c r="N175" s="243"/>
      <c r="O175" s="243"/>
      <c r="P175" s="243"/>
      <c r="Q175" s="243"/>
      <c r="R175" s="243"/>
      <c r="S175" s="243"/>
      <c r="T175" s="243"/>
      <c r="U175" s="243"/>
      <c r="V175" s="243"/>
      <c r="W175" s="243"/>
      <c r="X175" s="243"/>
      <c r="Y175" s="243"/>
      <c r="Z175" s="243"/>
      <c r="AA175" s="243"/>
      <c r="AB175" s="243"/>
      <c r="AC175" s="243"/>
      <c r="AD175" s="243"/>
      <c r="AE175" s="243"/>
      <c r="AF175" s="243"/>
    </row>
    <row r="176" spans="2:32" ht="14">
      <c r="B176" s="204" t="s">
        <v>802</v>
      </c>
      <c r="C176" s="243" t="str">
        <f>HYPERLINK("#List_of_Classified_Items! $B$4658 "," Whether Used Childcare Leave or Other Support System of Father")</f>
        <v xml:space="preserve"> Whether Used Childcare Leave or Other Support System of Father</v>
      </c>
      <c r="D176" s="243"/>
      <c r="E176" s="243"/>
      <c r="F176" s="243"/>
      <c r="G176" s="243"/>
      <c r="H176" s="243"/>
      <c r="I176" s="243"/>
      <c r="J176" s="243"/>
      <c r="K176" s="243"/>
      <c r="L176" s="243"/>
      <c r="M176" s="243"/>
      <c r="N176" s="243"/>
      <c r="O176" s="243"/>
      <c r="P176" s="243"/>
      <c r="Q176" s="243"/>
      <c r="R176" s="243"/>
      <c r="S176" s="243"/>
      <c r="T176" s="243"/>
      <c r="U176" s="243"/>
      <c r="V176" s="243"/>
      <c r="W176" s="243"/>
      <c r="X176" s="243"/>
      <c r="Y176" s="243"/>
      <c r="Z176" s="243"/>
      <c r="AA176" s="243"/>
      <c r="AB176" s="243"/>
      <c r="AC176" s="243"/>
      <c r="AD176" s="243"/>
      <c r="AE176" s="243"/>
      <c r="AF176" s="243"/>
    </row>
    <row r="177" spans="2:32" ht="14">
      <c r="B177" s="204" t="s">
        <v>803</v>
      </c>
      <c r="C177" s="243" t="str">
        <f>HYPERLINK("#List_of_Classified_Items! $B$4667 "," Type of Main Income Sources of Father")</f>
        <v xml:space="preserve"> Type of Main Income Sources of Father</v>
      </c>
      <c r="D177" s="243"/>
      <c r="E177" s="243"/>
      <c r="F177" s="243"/>
      <c r="G177" s="243"/>
      <c r="H177" s="243"/>
      <c r="I177" s="243"/>
      <c r="J177" s="243"/>
      <c r="K177" s="243"/>
      <c r="L177" s="243"/>
      <c r="M177" s="243"/>
      <c r="N177" s="243"/>
      <c r="O177" s="243"/>
      <c r="P177" s="243"/>
      <c r="Q177" s="243"/>
      <c r="R177" s="243"/>
      <c r="S177" s="243"/>
      <c r="T177" s="243"/>
      <c r="U177" s="243"/>
      <c r="V177" s="243"/>
      <c r="W177" s="243"/>
      <c r="X177" s="243"/>
      <c r="Y177" s="243"/>
      <c r="Z177" s="243"/>
      <c r="AA177" s="243"/>
      <c r="AB177" s="243"/>
      <c r="AC177" s="243"/>
      <c r="AD177" s="243"/>
      <c r="AE177" s="243"/>
      <c r="AF177" s="243"/>
    </row>
    <row r="178" spans="2:32" ht="14">
      <c r="B178" s="204" t="s">
        <v>804</v>
      </c>
      <c r="C178" s="243" t="str">
        <f>HYPERLINK("#List_of_Classified_Items! $B$4685 "," Age of Mother")</f>
        <v xml:space="preserve"> Age of Mother</v>
      </c>
      <c r="D178" s="243"/>
      <c r="E178" s="243"/>
      <c r="F178" s="243"/>
      <c r="G178" s="243"/>
      <c r="H178" s="243"/>
      <c r="I178" s="243"/>
      <c r="J178" s="243"/>
      <c r="K178" s="243"/>
      <c r="L178" s="243"/>
      <c r="M178" s="243"/>
      <c r="N178" s="243"/>
      <c r="O178" s="243"/>
      <c r="P178" s="243"/>
      <c r="Q178" s="243"/>
      <c r="R178" s="243"/>
      <c r="S178" s="243"/>
      <c r="T178" s="243"/>
      <c r="U178" s="243"/>
      <c r="V178" s="243"/>
      <c r="W178" s="243"/>
      <c r="X178" s="243"/>
      <c r="Y178" s="243"/>
      <c r="Z178" s="243"/>
      <c r="AA178" s="243"/>
      <c r="AB178" s="243"/>
      <c r="AC178" s="243"/>
      <c r="AD178" s="243"/>
      <c r="AE178" s="243"/>
      <c r="AF178" s="243"/>
    </row>
    <row r="179" spans="2:32" ht="14">
      <c r="B179" s="204" t="s">
        <v>805</v>
      </c>
      <c r="C179" s="243" t="str">
        <f>HYPERLINK("#List_of_Classified_Items! $B$4700 "," Labour Force Status, Working Mainly or Partly, Whether Seeking a Job (Mother)")</f>
        <v xml:space="preserve"> Labour Force Status, Working Mainly or Partly, Whether Seeking a Job (Mother)</v>
      </c>
      <c r="D179" s="243"/>
      <c r="E179" s="243"/>
      <c r="F179" s="243"/>
      <c r="G179" s="243"/>
      <c r="H179" s="243"/>
      <c r="I179" s="243"/>
      <c r="J179" s="243"/>
      <c r="K179" s="243"/>
      <c r="L179" s="243"/>
      <c r="M179" s="243"/>
      <c r="N179" s="243"/>
      <c r="O179" s="243"/>
      <c r="P179" s="243"/>
      <c r="Q179" s="243"/>
      <c r="R179" s="243"/>
      <c r="S179" s="243"/>
      <c r="T179" s="243"/>
      <c r="U179" s="243"/>
      <c r="V179" s="243"/>
      <c r="W179" s="243"/>
      <c r="X179" s="243"/>
      <c r="Y179" s="243"/>
      <c r="Z179" s="243"/>
      <c r="AA179" s="243"/>
      <c r="AB179" s="243"/>
      <c r="AC179" s="243"/>
      <c r="AD179" s="243"/>
      <c r="AE179" s="243"/>
      <c r="AF179" s="243"/>
    </row>
    <row r="180" spans="2:32" ht="14">
      <c r="B180" s="204" t="s">
        <v>806</v>
      </c>
      <c r="C180" s="243" t="str">
        <f>HYPERLINK("#List_of_Classified_Items! $B$4710 "," Whether Used Childcare Leave or Other Support System of Mother")</f>
        <v xml:space="preserve"> Whether Used Childcare Leave or Other Support System of Mother</v>
      </c>
      <c r="D180" s="243"/>
      <c r="E180" s="243"/>
      <c r="F180" s="243"/>
      <c r="G180" s="243"/>
      <c r="H180" s="243"/>
      <c r="I180" s="243"/>
      <c r="J180" s="243"/>
      <c r="K180" s="243"/>
      <c r="L180" s="243"/>
      <c r="M180" s="243"/>
      <c r="N180" s="243"/>
      <c r="O180" s="243"/>
      <c r="P180" s="243"/>
      <c r="Q180" s="243"/>
      <c r="R180" s="243"/>
      <c r="S180" s="243"/>
      <c r="T180" s="243"/>
      <c r="U180" s="243"/>
      <c r="V180" s="243"/>
      <c r="W180" s="243"/>
      <c r="X180" s="243"/>
      <c r="Y180" s="243"/>
      <c r="Z180" s="243"/>
      <c r="AA180" s="243"/>
      <c r="AB180" s="243"/>
      <c r="AC180" s="243"/>
      <c r="AD180" s="243"/>
      <c r="AE180" s="243"/>
      <c r="AF180" s="243"/>
    </row>
    <row r="181" spans="2:32" ht="14">
      <c r="B181" s="204" t="s">
        <v>807</v>
      </c>
      <c r="C181" s="243" t="str">
        <f>HYPERLINK("#List_of_Classified_Items! $B$4719 "," Type of Main Income Sources of Mother")</f>
        <v xml:space="preserve"> Type of Main Income Sources of Mother</v>
      </c>
      <c r="D181" s="243"/>
      <c r="E181" s="243"/>
      <c r="F181" s="243"/>
      <c r="G181" s="243"/>
      <c r="H181" s="243"/>
      <c r="I181" s="243"/>
      <c r="J181" s="243"/>
      <c r="K181" s="243"/>
      <c r="L181" s="243"/>
      <c r="M181" s="243"/>
      <c r="N181" s="243"/>
      <c r="O181" s="243"/>
      <c r="P181" s="243"/>
      <c r="Q181" s="243"/>
      <c r="R181" s="243"/>
      <c r="S181" s="243"/>
      <c r="T181" s="243"/>
      <c r="U181" s="243"/>
      <c r="V181" s="243"/>
      <c r="W181" s="243"/>
      <c r="X181" s="243"/>
      <c r="Y181" s="243"/>
      <c r="Z181" s="243"/>
      <c r="AA181" s="243"/>
      <c r="AB181" s="243"/>
      <c r="AC181" s="243"/>
      <c r="AD181" s="243"/>
      <c r="AE181" s="243"/>
      <c r="AF181" s="243"/>
    </row>
    <row r="182" spans="2:32" ht="14">
      <c r="B182" s="204" t="s">
        <v>808</v>
      </c>
      <c r="C182" s="243" t="str">
        <f>HYPERLINK("#List_of_Classified_Items! $B$4737 "," Family Type of Household")</f>
        <v xml:space="preserve"> Family Type of Household</v>
      </c>
      <c r="D182" s="243"/>
      <c r="E182" s="243"/>
      <c r="F182" s="243"/>
      <c r="G182" s="243"/>
      <c r="H182" s="243"/>
      <c r="I182" s="243"/>
      <c r="J182" s="243"/>
      <c r="K182" s="243"/>
      <c r="L182" s="243"/>
      <c r="M182" s="243"/>
      <c r="N182" s="243"/>
      <c r="O182" s="243"/>
      <c r="P182" s="243"/>
      <c r="Q182" s="243"/>
      <c r="R182" s="243"/>
      <c r="S182" s="243"/>
      <c r="T182" s="243"/>
      <c r="U182" s="243"/>
      <c r="V182" s="243"/>
      <c r="W182" s="243"/>
      <c r="X182" s="243"/>
      <c r="Y182" s="243"/>
      <c r="Z182" s="243"/>
      <c r="AA182" s="243"/>
      <c r="AB182" s="243"/>
      <c r="AC182" s="243"/>
      <c r="AD182" s="243"/>
      <c r="AE182" s="243"/>
      <c r="AF182" s="243"/>
    </row>
    <row r="183" spans="2:32" ht="14">
      <c r="B183" s="204" t="s">
        <v>809</v>
      </c>
      <c r="C183" s="243" t="str">
        <f>HYPERLINK("#List_of_Classified_Items! $B$4797 "," Family Type of Household, Presence of Child(ren) less than 6 Years Old")</f>
        <v xml:space="preserve"> Family Type of Household, Presence of Child(ren) less than 6 Years Old</v>
      </c>
      <c r="D183" s="243"/>
      <c r="E183" s="243"/>
      <c r="F183" s="243"/>
      <c r="G183" s="243"/>
      <c r="H183" s="243"/>
      <c r="I183" s="243"/>
      <c r="J183" s="243"/>
      <c r="K183" s="243"/>
      <c r="L183" s="243"/>
      <c r="M183" s="243"/>
      <c r="N183" s="243"/>
      <c r="O183" s="243"/>
      <c r="P183" s="243"/>
      <c r="Q183" s="243"/>
      <c r="R183" s="243"/>
      <c r="S183" s="243"/>
      <c r="T183" s="243"/>
      <c r="U183" s="243"/>
      <c r="V183" s="243"/>
      <c r="W183" s="243"/>
      <c r="X183" s="243"/>
      <c r="Y183" s="243"/>
      <c r="Z183" s="243"/>
      <c r="AA183" s="243"/>
      <c r="AB183" s="243"/>
      <c r="AC183" s="243"/>
      <c r="AD183" s="243"/>
      <c r="AE183" s="243"/>
      <c r="AF183" s="243"/>
    </row>
    <row r="184" spans="2:32" ht="14">
      <c r="B184" s="204" t="s">
        <v>810</v>
      </c>
      <c r="C184" s="243" t="str">
        <f>HYPERLINK("#List_of_Classified_Items! $B$4810 "," Family Type of Household, Age of the Youngest Child")</f>
        <v xml:space="preserve"> Family Type of Household, Age of the Youngest Child</v>
      </c>
      <c r="D184" s="243"/>
      <c r="E184" s="243"/>
      <c r="F184" s="243"/>
      <c r="G184" s="243"/>
      <c r="H184" s="243"/>
      <c r="I184" s="243"/>
      <c r="J184" s="243"/>
      <c r="K184" s="243"/>
      <c r="L184" s="243"/>
      <c r="M184" s="243"/>
      <c r="N184" s="243"/>
      <c r="O184" s="243"/>
      <c r="P184" s="243"/>
      <c r="Q184" s="243"/>
      <c r="R184" s="243"/>
      <c r="S184" s="243"/>
      <c r="T184" s="243"/>
      <c r="U184" s="243"/>
      <c r="V184" s="243"/>
      <c r="W184" s="243"/>
      <c r="X184" s="243"/>
      <c r="Y184" s="243"/>
      <c r="Z184" s="243"/>
      <c r="AA184" s="243"/>
      <c r="AB184" s="243"/>
      <c r="AC184" s="243"/>
      <c r="AD184" s="243"/>
      <c r="AE184" s="243"/>
      <c r="AF184" s="243"/>
    </row>
    <row r="185" spans="2:32" ht="14">
      <c r="B185" s="204" t="s">
        <v>811</v>
      </c>
      <c r="C185" s="243" t="str">
        <f>HYPERLINK("#List_of_Classified_Items! $B$4837 "," Family Type of Household, Number of Children")</f>
        <v xml:space="preserve"> Family Type of Household, Number of Children</v>
      </c>
      <c r="D185" s="243"/>
      <c r="E185" s="243"/>
      <c r="F185" s="243"/>
      <c r="G185" s="243"/>
      <c r="H185" s="243"/>
      <c r="I185" s="243"/>
      <c r="J185" s="243"/>
      <c r="K185" s="243"/>
      <c r="L185" s="243"/>
      <c r="M185" s="243"/>
      <c r="N185" s="243"/>
      <c r="O185" s="243"/>
      <c r="P185" s="243"/>
      <c r="Q185" s="243"/>
      <c r="R185" s="243"/>
      <c r="S185" s="243"/>
      <c r="T185" s="243"/>
      <c r="U185" s="243"/>
      <c r="V185" s="243"/>
      <c r="W185" s="243"/>
      <c r="X185" s="243"/>
      <c r="Y185" s="243"/>
      <c r="Z185" s="243"/>
      <c r="AA185" s="243"/>
      <c r="AB185" s="243"/>
      <c r="AC185" s="243"/>
      <c r="AD185" s="243"/>
      <c r="AE185" s="243"/>
      <c r="AF185" s="243"/>
    </row>
    <row r="186" spans="2:32" ht="14">
      <c r="B186" s="204" t="s">
        <v>812</v>
      </c>
      <c r="C186" s="243" t="str">
        <f>HYPERLINK("#List_of_Classified_Items! $B$4854 "," Family Type of Household, Labour Force Status of a Married Couple, Whether Parent(s) Engaged in Work, Number of Children Engaged in Work")</f>
        <v xml:space="preserve"> Family Type of Household, Labour Force Status of a Married Couple, Whether Parent(s) Engaged in Work, Number of Children Engaged in Work</v>
      </c>
      <c r="D186" s="243"/>
      <c r="E186" s="243"/>
      <c r="F186" s="243"/>
      <c r="G186" s="243"/>
      <c r="H186" s="243"/>
      <c r="I186" s="243"/>
      <c r="J186" s="243"/>
      <c r="K186" s="243"/>
      <c r="L186" s="243"/>
      <c r="M186" s="243"/>
      <c r="N186" s="243"/>
      <c r="O186" s="243"/>
      <c r="P186" s="243"/>
      <c r="Q186" s="243"/>
      <c r="R186" s="243"/>
      <c r="S186" s="243"/>
      <c r="T186" s="243"/>
      <c r="U186" s="243"/>
      <c r="V186" s="243"/>
      <c r="W186" s="243"/>
      <c r="X186" s="243"/>
      <c r="Y186" s="243"/>
      <c r="Z186" s="243"/>
      <c r="AA186" s="243"/>
      <c r="AB186" s="243"/>
      <c r="AC186" s="243"/>
      <c r="AD186" s="243"/>
      <c r="AE186" s="243"/>
      <c r="AF186" s="243"/>
    </row>
    <row r="187" spans="2:32" ht="14">
      <c r="B187" s="204" t="s">
        <v>813</v>
      </c>
      <c r="C187" s="243" t="str">
        <f>HYPERLINK("#List_of_Classified_Items! $B$4913 "," Family Type of Household, Labour Force Status of a Married Couple, Whether Parent(s) Engaged in Work")</f>
        <v xml:space="preserve"> Family Type of Household, Labour Force Status of a Married Couple, Whether Parent(s) Engaged in Work</v>
      </c>
      <c r="D187" s="243"/>
      <c r="E187" s="243"/>
      <c r="F187" s="243"/>
      <c r="G187" s="243"/>
      <c r="H187" s="243"/>
      <c r="I187" s="243"/>
      <c r="J187" s="243"/>
      <c r="K187" s="243"/>
      <c r="L187" s="243"/>
      <c r="M187" s="243"/>
      <c r="N187" s="243"/>
      <c r="O187" s="243"/>
      <c r="P187" s="243"/>
      <c r="Q187" s="243"/>
      <c r="R187" s="243"/>
      <c r="S187" s="243"/>
      <c r="T187" s="243"/>
      <c r="U187" s="243"/>
      <c r="V187" s="243"/>
      <c r="W187" s="243"/>
      <c r="X187" s="243"/>
      <c r="Y187" s="243"/>
      <c r="Z187" s="243"/>
      <c r="AA187" s="243"/>
      <c r="AB187" s="243"/>
      <c r="AC187" s="243"/>
      <c r="AD187" s="243"/>
      <c r="AE187" s="243"/>
      <c r="AF187" s="243"/>
    </row>
    <row r="188" spans="2:32" ht="14">
      <c r="B188" s="204" t="s">
        <v>814</v>
      </c>
      <c r="C188" s="243" t="str">
        <f>HYPERLINK("#List_of_Classified_Items! $B$4948 "," Ordinary Households, One-person Households")</f>
        <v xml:space="preserve"> Ordinary Households, One-person Households</v>
      </c>
      <c r="D188" s="243"/>
      <c r="E188" s="243"/>
      <c r="F188" s="243"/>
      <c r="G188" s="243"/>
      <c r="H188" s="243"/>
      <c r="I188" s="243"/>
      <c r="J188" s="243"/>
      <c r="K188" s="243"/>
      <c r="L188" s="243"/>
      <c r="M188" s="243"/>
      <c r="N188" s="243"/>
      <c r="O188" s="243"/>
      <c r="P188" s="243"/>
      <c r="Q188" s="243"/>
      <c r="R188" s="243"/>
      <c r="S188" s="243"/>
      <c r="T188" s="243"/>
      <c r="U188" s="243"/>
      <c r="V188" s="243"/>
      <c r="W188" s="243"/>
      <c r="X188" s="243"/>
      <c r="Y188" s="243"/>
      <c r="Z188" s="243"/>
      <c r="AA188" s="243"/>
      <c r="AB188" s="243"/>
      <c r="AC188" s="243"/>
      <c r="AD188" s="243"/>
      <c r="AE188" s="243"/>
      <c r="AF188" s="243"/>
    </row>
    <row r="189" spans="2:32" ht="14">
      <c r="B189" s="204" t="s">
        <v>815</v>
      </c>
      <c r="C189" s="243" t="str">
        <f>HYPERLINK("#List_of_Classified_Items! $B$4957 "," Ordinary Households, One-person Households, Family Type of Household")</f>
        <v xml:space="preserve"> Ordinary Households, One-person Households, Family Type of Household</v>
      </c>
      <c r="D189" s="243"/>
      <c r="E189" s="243"/>
      <c r="F189" s="243"/>
      <c r="G189" s="243"/>
      <c r="H189" s="243"/>
      <c r="I189" s="243"/>
      <c r="J189" s="243"/>
      <c r="K189" s="243"/>
      <c r="L189" s="243"/>
      <c r="M189" s="243"/>
      <c r="N189" s="243"/>
      <c r="O189" s="243"/>
      <c r="P189" s="243"/>
      <c r="Q189" s="243"/>
      <c r="R189" s="243"/>
      <c r="S189" s="243"/>
      <c r="T189" s="243"/>
      <c r="U189" s="243"/>
      <c r="V189" s="243"/>
      <c r="W189" s="243"/>
      <c r="X189" s="243"/>
      <c r="Y189" s="243"/>
      <c r="Z189" s="243"/>
      <c r="AA189" s="243"/>
      <c r="AB189" s="243"/>
      <c r="AC189" s="243"/>
      <c r="AD189" s="243"/>
      <c r="AE189" s="243"/>
      <c r="AF189" s="243"/>
    </row>
    <row r="190" spans="2:32" ht="14">
      <c r="B190" s="204" t="s">
        <v>816</v>
      </c>
      <c r="C190" s="243" t="str">
        <f>HYPERLINK("#List_of_Classified_Items! $B$4970 "," Labour Force Status of a Married Couple")</f>
        <v xml:space="preserve"> Labour Force Status of a Married Couple</v>
      </c>
      <c r="D190" s="243"/>
      <c r="E190" s="243"/>
      <c r="F190" s="243"/>
      <c r="G190" s="243"/>
      <c r="H190" s="243"/>
      <c r="I190" s="243"/>
      <c r="J190" s="243"/>
      <c r="K190" s="243"/>
      <c r="L190" s="243"/>
      <c r="M190" s="243"/>
      <c r="N190" s="243"/>
      <c r="O190" s="243"/>
      <c r="P190" s="243"/>
      <c r="Q190" s="243"/>
      <c r="R190" s="243"/>
      <c r="S190" s="243"/>
      <c r="T190" s="243"/>
      <c r="U190" s="243"/>
      <c r="V190" s="243"/>
      <c r="W190" s="243"/>
      <c r="X190" s="243"/>
      <c r="Y190" s="243"/>
      <c r="Z190" s="243"/>
      <c r="AA190" s="243"/>
      <c r="AB190" s="243"/>
      <c r="AC190" s="243"/>
      <c r="AD190" s="243"/>
      <c r="AE190" s="243"/>
      <c r="AF190" s="243"/>
    </row>
    <row r="191" spans="2:32" ht="14">
      <c r="B191" s="204" t="s">
        <v>817</v>
      </c>
      <c r="C191" s="243" t="str">
        <f>HYPERLINK("#List_of_Classified_Items! $B$4981 "," Labour Force Status of the Head of Household, Labour Force Status of Household Members")</f>
        <v xml:space="preserve"> Labour Force Status of the Head of Household, Labour Force Status of Household Members</v>
      </c>
      <c r="D191" s="243"/>
      <c r="E191" s="243"/>
      <c r="F191" s="243"/>
      <c r="G191" s="243"/>
      <c r="H191" s="243"/>
      <c r="I191" s="243"/>
      <c r="J191" s="243"/>
      <c r="K191" s="243"/>
      <c r="L191" s="243"/>
      <c r="M191" s="243"/>
      <c r="N191" s="243"/>
      <c r="O191" s="243"/>
      <c r="P191" s="243"/>
      <c r="Q191" s="243"/>
      <c r="R191" s="243"/>
      <c r="S191" s="243"/>
      <c r="T191" s="243"/>
      <c r="U191" s="243"/>
      <c r="V191" s="243"/>
      <c r="W191" s="243"/>
      <c r="X191" s="243"/>
      <c r="Y191" s="243"/>
      <c r="Z191" s="243"/>
      <c r="AA191" s="243"/>
      <c r="AB191" s="243"/>
      <c r="AC191" s="243"/>
      <c r="AD191" s="243"/>
      <c r="AE191" s="243"/>
      <c r="AF191" s="243"/>
    </row>
    <row r="192" spans="2:32" ht="14">
      <c r="B192" s="204" t="s">
        <v>818</v>
      </c>
      <c r="C192" s="243" t="str">
        <f>HYPERLINK("#List_of_Classified_Items! $B$4994 "," Whether Providing Family Care, Frequency of Family Care, Whether Used Family Care Leave or Other Support System, Kind of Family Care Leave System, etc. (Household)")</f>
        <v xml:space="preserve"> Whether Providing Family Care, Frequency of Family Care, Whether Used Family Care Leave or Other Support System, Kind of Family Care Leave System, etc. (Household)</v>
      </c>
      <c r="D192" s="243"/>
      <c r="E192" s="243"/>
      <c r="F192" s="243"/>
      <c r="G192" s="243"/>
      <c r="H192" s="243"/>
      <c r="I192" s="243"/>
      <c r="J192" s="243"/>
      <c r="K192" s="243"/>
      <c r="L192" s="243"/>
      <c r="M192" s="243"/>
      <c r="N192" s="243"/>
      <c r="O192" s="243"/>
      <c r="P192" s="243"/>
      <c r="Q192" s="243"/>
      <c r="R192" s="243"/>
      <c r="S192" s="243"/>
      <c r="T192" s="243"/>
      <c r="U192" s="243"/>
      <c r="V192" s="243"/>
      <c r="W192" s="243"/>
      <c r="X192" s="243"/>
      <c r="Y192" s="243"/>
      <c r="Z192" s="243"/>
      <c r="AA192" s="243"/>
      <c r="AB192" s="243"/>
      <c r="AC192" s="243"/>
      <c r="AD192" s="243"/>
      <c r="AE192" s="243"/>
      <c r="AF192" s="243"/>
    </row>
    <row r="193" spans="1:32" ht="14">
      <c r="B193" s="204" t="s">
        <v>819</v>
      </c>
      <c r="C193" s="243" t="str">
        <f>HYPERLINK("#List_of_Classified_Items! $B$5011 "," Type of Household Income Sources")</f>
        <v xml:space="preserve"> Type of Household Income Sources</v>
      </c>
      <c r="D193" s="243"/>
      <c r="E193" s="243"/>
      <c r="F193" s="243"/>
      <c r="G193" s="243"/>
      <c r="H193" s="243"/>
      <c r="I193" s="243"/>
      <c r="J193" s="243"/>
      <c r="K193" s="243"/>
      <c r="L193" s="243"/>
      <c r="M193" s="243"/>
      <c r="N193" s="243"/>
      <c r="O193" s="243"/>
      <c r="P193" s="243"/>
      <c r="Q193" s="243"/>
      <c r="R193" s="243"/>
      <c r="S193" s="243"/>
      <c r="T193" s="243"/>
      <c r="U193" s="243"/>
      <c r="V193" s="243"/>
      <c r="W193" s="243"/>
      <c r="X193" s="243"/>
      <c r="Y193" s="243"/>
      <c r="Z193" s="243"/>
      <c r="AA193" s="243"/>
      <c r="AB193" s="243"/>
      <c r="AC193" s="243"/>
      <c r="AD193" s="243"/>
      <c r="AE193" s="243"/>
      <c r="AF193" s="243"/>
    </row>
    <row r="194" spans="1:32" ht="14">
      <c r="B194" s="204" t="s">
        <v>820</v>
      </c>
      <c r="C194" s="243" t="str">
        <f>HYPERLINK("#List_of_Classified_Items! $B$5020 "," Type of Household Income Sources, Number of Relative Household Members Engaged in Work")</f>
        <v xml:space="preserve"> Type of Household Income Sources, Number of Relative Household Members Engaged in Work</v>
      </c>
      <c r="D194" s="243"/>
      <c r="E194" s="243"/>
      <c r="F194" s="243"/>
      <c r="G194" s="243"/>
      <c r="H194" s="243"/>
      <c r="I194" s="243"/>
      <c r="J194" s="243"/>
      <c r="K194" s="243"/>
      <c r="L194" s="243"/>
      <c r="M194" s="243"/>
      <c r="N194" s="243"/>
      <c r="O194" s="243"/>
      <c r="P194" s="243"/>
      <c r="Q194" s="243"/>
      <c r="R194" s="243"/>
      <c r="S194" s="243"/>
      <c r="T194" s="243"/>
      <c r="U194" s="243"/>
      <c r="V194" s="243"/>
      <c r="W194" s="243"/>
      <c r="X194" s="243"/>
      <c r="Y194" s="243"/>
      <c r="Z194" s="243"/>
      <c r="AA194" s="243"/>
      <c r="AB194" s="243"/>
      <c r="AC194" s="243"/>
      <c r="AD194" s="243"/>
      <c r="AE194" s="243"/>
      <c r="AF194" s="243"/>
    </row>
    <row r="195" spans="1:32" ht="14">
      <c r="B195" s="204" t="s">
        <v>821</v>
      </c>
      <c r="C195" s="243" t="str">
        <f>HYPERLINK("#List_of_Classified_Items! $B$5038 "," Income of Household")</f>
        <v xml:space="preserve"> Income of Household</v>
      </c>
      <c r="D195" s="243"/>
      <c r="E195" s="243"/>
      <c r="F195" s="243"/>
      <c r="G195" s="243"/>
      <c r="H195" s="243"/>
      <c r="I195" s="243"/>
      <c r="J195" s="243"/>
      <c r="K195" s="243"/>
      <c r="L195" s="243"/>
      <c r="M195" s="243"/>
      <c r="N195" s="243"/>
      <c r="O195" s="243"/>
      <c r="P195" s="243"/>
      <c r="Q195" s="243"/>
      <c r="R195" s="243"/>
      <c r="S195" s="243"/>
      <c r="T195" s="243"/>
      <c r="U195" s="243"/>
      <c r="V195" s="243"/>
      <c r="W195" s="243"/>
      <c r="X195" s="243"/>
      <c r="Y195" s="243"/>
      <c r="Z195" s="243"/>
      <c r="AA195" s="243"/>
      <c r="AB195" s="243"/>
      <c r="AC195" s="243"/>
      <c r="AD195" s="243"/>
      <c r="AE195" s="243"/>
      <c r="AF195" s="243"/>
    </row>
    <row r="196" spans="1:32" ht="14">
      <c r="B196" s="204" t="s">
        <v>822</v>
      </c>
      <c r="C196" s="243" t="str">
        <f>HYPERLINK("#List_of_Classified_Items! $B$5059 "," Number of Relative Household Members")</f>
        <v xml:space="preserve"> Number of Relative Household Members</v>
      </c>
      <c r="D196" s="243"/>
      <c r="E196" s="243"/>
      <c r="F196" s="243"/>
      <c r="G196" s="243"/>
      <c r="H196" s="243"/>
      <c r="I196" s="243"/>
      <c r="J196" s="243"/>
      <c r="K196" s="243"/>
      <c r="L196" s="243"/>
      <c r="M196" s="243"/>
      <c r="N196" s="243"/>
      <c r="O196" s="243"/>
      <c r="P196" s="243"/>
      <c r="Q196" s="243"/>
      <c r="R196" s="243"/>
      <c r="S196" s="243"/>
      <c r="T196" s="243"/>
      <c r="U196" s="243"/>
      <c r="V196" s="243"/>
      <c r="W196" s="243"/>
      <c r="X196" s="243"/>
      <c r="Y196" s="243"/>
      <c r="Z196" s="243"/>
      <c r="AA196" s="243"/>
      <c r="AB196" s="243"/>
      <c r="AC196" s="243"/>
      <c r="AD196" s="243"/>
      <c r="AE196" s="243"/>
      <c r="AF196" s="243"/>
    </row>
    <row r="197" spans="1:32" ht="14">
      <c r="B197" s="204" t="s">
        <v>823</v>
      </c>
      <c r="C197" s="243" t="str">
        <f>HYPERLINK("#List_of_Classified_Items! $B$5071 "," Number of Relative Household Members Engaged in Work")</f>
        <v xml:space="preserve"> Number of Relative Household Members Engaged in Work</v>
      </c>
      <c r="D197" s="243"/>
      <c r="E197" s="243"/>
      <c r="F197" s="243"/>
      <c r="G197" s="243"/>
      <c r="H197" s="243"/>
      <c r="I197" s="243"/>
      <c r="J197" s="243"/>
      <c r="K197" s="243"/>
      <c r="L197" s="243"/>
      <c r="M197" s="243"/>
      <c r="N197" s="243"/>
      <c r="O197" s="243"/>
      <c r="P197" s="243"/>
      <c r="Q197" s="243"/>
      <c r="R197" s="243"/>
      <c r="S197" s="243"/>
      <c r="T197" s="243"/>
      <c r="U197" s="243"/>
      <c r="V197" s="243"/>
      <c r="W197" s="243"/>
      <c r="X197" s="243"/>
      <c r="Y197" s="243"/>
      <c r="Z197" s="243"/>
      <c r="AA197" s="243"/>
      <c r="AB197" s="243"/>
      <c r="AC197" s="243"/>
      <c r="AD197" s="243"/>
      <c r="AE197" s="243"/>
      <c r="AF197" s="243"/>
    </row>
    <row r="198" spans="1:32" ht="14">
      <c r="B198" s="204" t="s">
        <v>824</v>
      </c>
      <c r="C198" s="243" t="str">
        <f>HYPERLINK("#List_of_Classified_Items! $B$5082 "," Number of Household Members, Number of Relative Household Members, Number of Relative Household Members Engaged in Work")</f>
        <v xml:space="preserve"> Number of Household Members, Number of Relative Household Members, Number of Relative Household Members Engaged in Work</v>
      </c>
      <c r="D198" s="243"/>
      <c r="E198" s="243"/>
      <c r="F198" s="243"/>
      <c r="G198" s="243"/>
      <c r="H198" s="243"/>
      <c r="I198" s="243"/>
      <c r="J198" s="243"/>
      <c r="K198" s="243"/>
      <c r="L198" s="243"/>
      <c r="M198" s="243"/>
      <c r="N198" s="243"/>
      <c r="O198" s="243"/>
      <c r="P198" s="243"/>
      <c r="Q198" s="243"/>
      <c r="R198" s="243"/>
      <c r="S198" s="243"/>
      <c r="T198" s="243"/>
      <c r="U198" s="243"/>
      <c r="V198" s="243"/>
      <c r="W198" s="243"/>
      <c r="X198" s="243"/>
      <c r="Y198" s="243"/>
      <c r="Z198" s="243"/>
      <c r="AA198" s="243"/>
      <c r="AB198" s="243"/>
      <c r="AC198" s="243"/>
      <c r="AD198" s="243"/>
      <c r="AE198" s="243"/>
      <c r="AF198" s="243"/>
    </row>
    <row r="199" spans="1:32" ht="14">
      <c r="B199" s="204" t="s">
        <v>825</v>
      </c>
      <c r="C199" s="243" t="str">
        <f>HYPERLINK("#List_of_Classified_Items! $B$5104 "," Presence of Child(ren) less than 6 Years Old")</f>
        <v xml:space="preserve"> Presence of Child(ren) less than 6 Years Old</v>
      </c>
      <c r="D199" s="243"/>
      <c r="E199" s="243"/>
      <c r="F199" s="243"/>
      <c r="G199" s="243"/>
      <c r="H199" s="243"/>
      <c r="I199" s="243"/>
      <c r="J199" s="243"/>
      <c r="K199" s="243"/>
      <c r="L199" s="243"/>
      <c r="M199" s="243"/>
      <c r="N199" s="243"/>
      <c r="O199" s="243"/>
      <c r="P199" s="243"/>
      <c r="Q199" s="243"/>
      <c r="R199" s="243"/>
      <c r="S199" s="243"/>
      <c r="T199" s="243"/>
      <c r="U199" s="243"/>
      <c r="V199" s="243"/>
      <c r="W199" s="243"/>
      <c r="X199" s="243"/>
      <c r="Y199" s="243"/>
      <c r="Z199" s="243"/>
      <c r="AA199" s="243"/>
      <c r="AB199" s="243"/>
      <c r="AC199" s="243"/>
      <c r="AD199" s="243"/>
      <c r="AE199" s="243"/>
      <c r="AF199" s="243"/>
    </row>
    <row r="200" spans="1:32" ht="14">
      <c r="B200" s="204" t="s">
        <v>826</v>
      </c>
      <c r="C200" s="243" t="str">
        <f>HYPERLINK("#List_of_Classified_Items! $B$5112 "," Number of Children")</f>
        <v xml:space="preserve"> Number of Children</v>
      </c>
      <c r="D200" s="243"/>
      <c r="E200" s="243"/>
      <c r="F200" s="243"/>
      <c r="G200" s="243"/>
      <c r="H200" s="243"/>
      <c r="I200" s="243"/>
      <c r="J200" s="243"/>
      <c r="K200" s="243"/>
      <c r="L200" s="243"/>
      <c r="M200" s="243"/>
      <c r="N200" s="243"/>
      <c r="O200" s="243"/>
      <c r="P200" s="243"/>
      <c r="Q200" s="243"/>
      <c r="R200" s="243"/>
      <c r="S200" s="243"/>
      <c r="T200" s="243"/>
      <c r="U200" s="243"/>
      <c r="V200" s="243"/>
      <c r="W200" s="243"/>
      <c r="X200" s="243"/>
      <c r="Y200" s="243"/>
      <c r="Z200" s="243"/>
      <c r="AA200" s="243"/>
      <c r="AB200" s="243"/>
      <c r="AC200" s="243"/>
      <c r="AD200" s="243"/>
      <c r="AE200" s="243"/>
      <c r="AF200" s="243"/>
    </row>
    <row r="201" spans="1:32" ht="14">
      <c r="B201" s="204" t="s">
        <v>827</v>
      </c>
      <c r="C201" s="243" t="str">
        <f>HYPERLINK("#List_of_Classified_Items! $B$5122 "," Age of the Youngest Child")</f>
        <v xml:space="preserve"> Age of the Youngest Child</v>
      </c>
      <c r="D201" s="243"/>
      <c r="E201" s="243"/>
      <c r="F201" s="243"/>
      <c r="G201" s="243"/>
      <c r="H201" s="243"/>
      <c r="I201" s="243"/>
      <c r="J201" s="243"/>
      <c r="K201" s="243"/>
      <c r="L201" s="243"/>
      <c r="M201" s="243"/>
      <c r="N201" s="243"/>
      <c r="O201" s="243"/>
      <c r="P201" s="243"/>
      <c r="Q201" s="243"/>
      <c r="R201" s="243"/>
      <c r="S201" s="243"/>
      <c r="T201" s="243"/>
      <c r="U201" s="243"/>
      <c r="V201" s="243"/>
      <c r="W201" s="243"/>
      <c r="X201" s="243"/>
      <c r="Y201" s="243"/>
      <c r="Z201" s="243"/>
      <c r="AA201" s="243"/>
      <c r="AB201" s="243"/>
      <c r="AC201" s="243"/>
      <c r="AD201" s="243"/>
      <c r="AE201" s="243"/>
      <c r="AF201" s="243"/>
    </row>
    <row r="202" spans="1:32" ht="14">
      <c r="B202" s="204" t="s">
        <v>828</v>
      </c>
      <c r="C202" s="243" t="str">
        <f>HYPERLINK("#List_of_Classified_Items! $B$5149 "," Number of Children and Their Situation of Attending School")</f>
        <v xml:space="preserve"> Number of Children and Their Situation of Attending School</v>
      </c>
      <c r="D202" s="243"/>
      <c r="E202" s="243"/>
      <c r="F202" s="243"/>
      <c r="G202" s="243"/>
      <c r="H202" s="243"/>
      <c r="I202" s="243"/>
      <c r="J202" s="243"/>
      <c r="K202" s="243"/>
      <c r="L202" s="243"/>
      <c r="M202" s="243"/>
      <c r="N202" s="243"/>
      <c r="O202" s="243"/>
      <c r="P202" s="243"/>
      <c r="Q202" s="243"/>
      <c r="R202" s="243"/>
      <c r="S202" s="243"/>
      <c r="T202" s="243"/>
      <c r="U202" s="243"/>
      <c r="V202" s="243"/>
      <c r="W202" s="243"/>
      <c r="X202" s="243"/>
      <c r="Y202" s="243"/>
      <c r="Z202" s="243"/>
      <c r="AA202" s="243"/>
      <c r="AB202" s="243"/>
      <c r="AC202" s="243"/>
      <c r="AD202" s="243"/>
      <c r="AE202" s="243"/>
      <c r="AF202" s="243"/>
    </row>
    <row r="203" spans="1:32" ht="14">
      <c r="B203" s="204" t="s">
        <v>852</v>
      </c>
      <c r="C203" s="243" t="str">
        <f>HYPERLINK("#List_of_Classified_Items! $B$5222 "," Area Classification")</f>
        <v xml:space="preserve"> Area Classification</v>
      </c>
      <c r="D203" s="243"/>
      <c r="E203" s="243"/>
      <c r="F203" s="243"/>
      <c r="G203" s="243"/>
      <c r="H203" s="243"/>
      <c r="I203" s="243"/>
      <c r="J203" s="243"/>
      <c r="K203" s="243"/>
      <c r="L203" s="243"/>
      <c r="M203" s="243"/>
      <c r="N203" s="243"/>
      <c r="O203" s="243"/>
      <c r="P203" s="243"/>
      <c r="Q203" s="243"/>
      <c r="R203" s="243"/>
      <c r="S203" s="243"/>
      <c r="T203" s="243"/>
      <c r="U203" s="243"/>
      <c r="V203" s="243"/>
      <c r="W203" s="243"/>
      <c r="X203" s="243"/>
      <c r="Y203" s="243"/>
      <c r="Z203" s="243"/>
      <c r="AA203" s="243"/>
      <c r="AB203" s="243"/>
      <c r="AC203" s="243"/>
      <c r="AD203" s="243"/>
      <c r="AE203" s="243"/>
      <c r="AF203" s="243"/>
    </row>
    <row r="204" spans="1:32" ht="14">
      <c r="A204" s="205"/>
    </row>
    <row r="205" spans="1:32" ht="14">
      <c r="A205" s="205"/>
    </row>
    <row r="206" spans="1:32" ht="14">
      <c r="A206" s="205"/>
    </row>
    <row r="207" spans="1:32" ht="14">
      <c r="A207" s="205"/>
    </row>
    <row r="208" spans="1:32" ht="14">
      <c r="A208" s="205"/>
    </row>
    <row r="209" spans="1:1" ht="14">
      <c r="A209" s="205"/>
    </row>
    <row r="210" spans="1:1" ht="14">
      <c r="A210" s="205"/>
    </row>
    <row r="211" spans="1:1" ht="14">
      <c r="A211" s="205"/>
    </row>
    <row r="212" spans="1:1" ht="14">
      <c r="A212" s="205"/>
    </row>
    <row r="213" spans="1:1" ht="14">
      <c r="A213" s="205"/>
    </row>
    <row r="214" spans="1:1" ht="14">
      <c r="A214" s="205"/>
    </row>
    <row r="215" spans="1:1" ht="14">
      <c r="A215" s="205"/>
    </row>
    <row r="216" spans="1:1" ht="14">
      <c r="A216" s="205"/>
    </row>
    <row r="217" spans="1:1" ht="14">
      <c r="A217" s="205"/>
    </row>
  </sheetData>
  <mergeCells count="200">
    <mergeCell ref="A1:Y1"/>
    <mergeCell ref="C5:AF5"/>
    <mergeCell ref="C6:AF6"/>
    <mergeCell ref="C7:AF7"/>
    <mergeCell ref="C8:AF8"/>
    <mergeCell ref="C9:AF9"/>
    <mergeCell ref="C16:AF16"/>
    <mergeCell ref="C17:AF17"/>
    <mergeCell ref="C18:AF18"/>
    <mergeCell ref="C19:AF19"/>
    <mergeCell ref="C20:AF20"/>
    <mergeCell ref="C21:AF21"/>
    <mergeCell ref="C10:AF10"/>
    <mergeCell ref="C11:AF11"/>
    <mergeCell ref="C12:AF12"/>
    <mergeCell ref="C13:AF13"/>
    <mergeCell ref="C14:AF14"/>
    <mergeCell ref="C15:AF15"/>
    <mergeCell ref="C28:AF28"/>
    <mergeCell ref="C29:AF29"/>
    <mergeCell ref="C30:AF30"/>
    <mergeCell ref="C31:AF31"/>
    <mergeCell ref="C32:AF32"/>
    <mergeCell ref="C33:AF33"/>
    <mergeCell ref="C22:AF22"/>
    <mergeCell ref="C23:AF23"/>
    <mergeCell ref="C24:AF24"/>
    <mergeCell ref="C25:AF25"/>
    <mergeCell ref="C26:AF26"/>
    <mergeCell ref="C27:AF27"/>
    <mergeCell ref="C40:AF40"/>
    <mergeCell ref="C41:AF41"/>
    <mergeCell ref="C42:AF42"/>
    <mergeCell ref="C43:AF43"/>
    <mergeCell ref="C44:AF44"/>
    <mergeCell ref="C45:AF45"/>
    <mergeCell ref="C34:AF34"/>
    <mergeCell ref="C35:AF35"/>
    <mergeCell ref="C36:AF36"/>
    <mergeCell ref="C37:AF37"/>
    <mergeCell ref="C38:AF38"/>
    <mergeCell ref="C39:AF39"/>
    <mergeCell ref="C52:AF52"/>
    <mergeCell ref="C53:AF53"/>
    <mergeCell ref="C54:AF54"/>
    <mergeCell ref="C55:AF55"/>
    <mergeCell ref="C56:AF56"/>
    <mergeCell ref="C57:AF57"/>
    <mergeCell ref="C46:AF46"/>
    <mergeCell ref="C47:AF47"/>
    <mergeCell ref="C48:AF48"/>
    <mergeCell ref="C49:AF49"/>
    <mergeCell ref="C50:AF50"/>
    <mergeCell ref="C51:AF51"/>
    <mergeCell ref="C64:AF64"/>
    <mergeCell ref="C65:AF65"/>
    <mergeCell ref="C66:AF66"/>
    <mergeCell ref="C67:AF67"/>
    <mergeCell ref="C68:AF68"/>
    <mergeCell ref="C69:AF69"/>
    <mergeCell ref="C58:AF58"/>
    <mergeCell ref="C59:AF59"/>
    <mergeCell ref="C60:AF60"/>
    <mergeCell ref="C61:AF61"/>
    <mergeCell ref="C62:AF62"/>
    <mergeCell ref="C63:AF63"/>
    <mergeCell ref="C76:AF76"/>
    <mergeCell ref="C77:AF77"/>
    <mergeCell ref="C78:AF78"/>
    <mergeCell ref="C79:AF79"/>
    <mergeCell ref="C80:AF80"/>
    <mergeCell ref="C81:AF81"/>
    <mergeCell ref="C70:AF70"/>
    <mergeCell ref="C71:AF71"/>
    <mergeCell ref="C72:AF72"/>
    <mergeCell ref="C73:AF73"/>
    <mergeCell ref="C74:AF74"/>
    <mergeCell ref="C75:AF75"/>
    <mergeCell ref="C88:AF88"/>
    <mergeCell ref="C89:AF89"/>
    <mergeCell ref="C90:AF90"/>
    <mergeCell ref="C91:AF91"/>
    <mergeCell ref="C92:AF92"/>
    <mergeCell ref="C93:AF93"/>
    <mergeCell ref="C82:AF82"/>
    <mergeCell ref="C83:AF83"/>
    <mergeCell ref="C84:AF84"/>
    <mergeCell ref="C85:AF85"/>
    <mergeCell ref="C86:AF86"/>
    <mergeCell ref="C87:AF87"/>
    <mergeCell ref="C100:AF100"/>
    <mergeCell ref="C101:AF101"/>
    <mergeCell ref="C102:AF102"/>
    <mergeCell ref="C103:AF103"/>
    <mergeCell ref="C104:AF104"/>
    <mergeCell ref="C105:AF105"/>
    <mergeCell ref="C94:AF94"/>
    <mergeCell ref="C95:AF95"/>
    <mergeCell ref="C96:AF96"/>
    <mergeCell ref="C97:AF97"/>
    <mergeCell ref="C98:AF98"/>
    <mergeCell ref="C99:AF99"/>
    <mergeCell ref="C112:AF112"/>
    <mergeCell ref="C113:AF113"/>
    <mergeCell ref="C114:AF114"/>
    <mergeCell ref="C115:AF115"/>
    <mergeCell ref="C116:AF116"/>
    <mergeCell ref="C117:AF117"/>
    <mergeCell ref="C106:AF106"/>
    <mergeCell ref="C107:AF107"/>
    <mergeCell ref="C108:AF108"/>
    <mergeCell ref="C109:AF109"/>
    <mergeCell ref="C110:AF110"/>
    <mergeCell ref="C111:AF111"/>
    <mergeCell ref="C124:AF124"/>
    <mergeCell ref="C125:AF125"/>
    <mergeCell ref="C126:AF126"/>
    <mergeCell ref="C127:AF127"/>
    <mergeCell ref="C128:AF128"/>
    <mergeCell ref="C129:AF129"/>
    <mergeCell ref="C118:AF118"/>
    <mergeCell ref="C119:AF119"/>
    <mergeCell ref="C120:AF120"/>
    <mergeCell ref="C121:AF121"/>
    <mergeCell ref="C122:AF122"/>
    <mergeCell ref="C123:AF123"/>
    <mergeCell ref="C136:AF136"/>
    <mergeCell ref="C137:AF137"/>
    <mergeCell ref="C138:AF138"/>
    <mergeCell ref="C139:AF139"/>
    <mergeCell ref="C140:AF140"/>
    <mergeCell ref="C141:AF141"/>
    <mergeCell ref="C130:AF130"/>
    <mergeCell ref="C131:AF131"/>
    <mergeCell ref="C132:AF132"/>
    <mergeCell ref="C133:AF133"/>
    <mergeCell ref="C134:AF134"/>
    <mergeCell ref="C135:AF135"/>
    <mergeCell ref="C148:AF148"/>
    <mergeCell ref="C149:AF149"/>
    <mergeCell ref="C150:AF150"/>
    <mergeCell ref="C151:AF151"/>
    <mergeCell ref="C152:AF152"/>
    <mergeCell ref="C153:AF153"/>
    <mergeCell ref="C142:AF142"/>
    <mergeCell ref="C143:AF143"/>
    <mergeCell ref="C144:AF144"/>
    <mergeCell ref="C145:AF145"/>
    <mergeCell ref="C146:AF146"/>
    <mergeCell ref="C147:AF147"/>
    <mergeCell ref="C160:AF160"/>
    <mergeCell ref="C161:AF161"/>
    <mergeCell ref="C162:AF162"/>
    <mergeCell ref="C163:AF163"/>
    <mergeCell ref="C164:AF164"/>
    <mergeCell ref="C165:AF165"/>
    <mergeCell ref="C154:AF154"/>
    <mergeCell ref="C155:AF155"/>
    <mergeCell ref="C156:AF156"/>
    <mergeCell ref="C157:AF157"/>
    <mergeCell ref="C158:AF158"/>
    <mergeCell ref="C159:AF159"/>
    <mergeCell ref="C172:AF172"/>
    <mergeCell ref="C173:AF173"/>
    <mergeCell ref="C174:AF174"/>
    <mergeCell ref="C175:AF175"/>
    <mergeCell ref="C176:AF176"/>
    <mergeCell ref="C177:AF177"/>
    <mergeCell ref="C166:AF166"/>
    <mergeCell ref="C167:AF167"/>
    <mergeCell ref="C168:AF168"/>
    <mergeCell ref="C169:AF169"/>
    <mergeCell ref="C170:AF170"/>
    <mergeCell ref="C171:AF171"/>
    <mergeCell ref="C184:AF184"/>
    <mergeCell ref="C185:AF185"/>
    <mergeCell ref="C186:AF186"/>
    <mergeCell ref="C187:AF187"/>
    <mergeCell ref="C188:AF188"/>
    <mergeCell ref="C189:AF189"/>
    <mergeCell ref="C178:AF178"/>
    <mergeCell ref="C179:AF179"/>
    <mergeCell ref="C180:AF180"/>
    <mergeCell ref="C181:AF181"/>
    <mergeCell ref="C182:AF182"/>
    <mergeCell ref="C183:AF183"/>
    <mergeCell ref="C202:AF202"/>
    <mergeCell ref="C203:AF203"/>
    <mergeCell ref="C196:AF196"/>
    <mergeCell ref="C197:AF197"/>
    <mergeCell ref="C198:AF198"/>
    <mergeCell ref="C199:AF199"/>
    <mergeCell ref="C200:AF200"/>
    <mergeCell ref="C201:AF201"/>
    <mergeCell ref="C190:AF190"/>
    <mergeCell ref="C191:AF191"/>
    <mergeCell ref="C192:AF192"/>
    <mergeCell ref="C193:AF193"/>
    <mergeCell ref="C194:AF194"/>
    <mergeCell ref="C195:AF195"/>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DCD30-6C44-4CFD-92D5-02153A264200}">
  <sheetPr>
    <pageSetUpPr fitToPage="1"/>
  </sheetPr>
  <dimension ref="A1:DE5441"/>
  <sheetViews>
    <sheetView zoomScale="75" zoomScaleNormal="75" zoomScaleSheetLayoutView="100" workbookViewId="0"/>
  </sheetViews>
  <sheetFormatPr defaultRowHeight="9.5"/>
  <cols>
    <col min="1" max="1" width="6.54296875" style="154" customWidth="1"/>
    <col min="2" max="4" width="8.7265625" style="153"/>
    <col min="5" max="5" width="6.6328125" style="153" customWidth="1"/>
    <col min="6" max="16384" width="8.7265625" style="153"/>
  </cols>
  <sheetData>
    <row r="1" spans="1:11" ht="16.5">
      <c r="A1" s="206" t="s">
        <v>851</v>
      </c>
      <c r="K1" s="207"/>
    </row>
    <row r="3" spans="1:11" ht="14">
      <c r="B3" s="148" t="s">
        <v>853</v>
      </c>
      <c r="C3" s="149"/>
      <c r="D3" s="150"/>
    </row>
    <row r="5" spans="1:11">
      <c r="C5" s="175" t="s">
        <v>854</v>
      </c>
      <c r="F5" s="175"/>
    </row>
    <row r="6" spans="1:11">
      <c r="C6" s="153" t="s">
        <v>855</v>
      </c>
    </row>
    <row r="7" spans="1:11">
      <c r="C7" s="153" t="s">
        <v>856</v>
      </c>
    </row>
    <row r="8" spans="1:11">
      <c r="C8" s="153" t="s">
        <v>857</v>
      </c>
    </row>
    <row r="12" spans="1:11" ht="14">
      <c r="B12" s="148" t="s">
        <v>858</v>
      </c>
      <c r="C12" s="149"/>
      <c r="D12" s="149"/>
      <c r="E12" s="149"/>
      <c r="F12" s="150"/>
    </row>
    <row r="14" spans="1:11">
      <c r="C14" s="175" t="s">
        <v>859</v>
      </c>
      <c r="F14" s="175" t="s">
        <v>860</v>
      </c>
      <c r="J14" s="175" t="s">
        <v>861</v>
      </c>
    </row>
    <row r="15" spans="1:11">
      <c r="C15" s="153" t="s">
        <v>862</v>
      </c>
      <c r="F15" s="153" t="s">
        <v>862</v>
      </c>
      <c r="J15" s="153" t="s">
        <v>862</v>
      </c>
    </row>
    <row r="16" spans="1:11">
      <c r="C16" s="153" t="s">
        <v>863</v>
      </c>
      <c r="F16" s="153" t="s">
        <v>864</v>
      </c>
      <c r="J16" s="153" t="s">
        <v>865</v>
      </c>
    </row>
    <row r="17" spans="2:10">
      <c r="C17" s="153" t="s">
        <v>866</v>
      </c>
    </row>
    <row r="18" spans="2:10">
      <c r="C18" s="153" t="s">
        <v>867</v>
      </c>
    </row>
    <row r="22" spans="2:10" ht="14">
      <c r="B22" s="148" t="s">
        <v>868</v>
      </c>
      <c r="C22" s="149"/>
      <c r="D22" s="149"/>
      <c r="E22" s="149"/>
      <c r="F22" s="149"/>
      <c r="G22" s="149"/>
      <c r="H22" s="149"/>
      <c r="I22" s="149"/>
      <c r="J22" s="150"/>
    </row>
    <row r="24" spans="2:10">
      <c r="C24" s="175" t="s">
        <v>869</v>
      </c>
    </row>
    <row r="25" spans="2:10">
      <c r="C25" s="153" t="s">
        <v>862</v>
      </c>
    </row>
    <row r="26" spans="2:10">
      <c r="C26" s="153" t="s">
        <v>870</v>
      </c>
    </row>
    <row r="27" spans="2:10">
      <c r="C27" s="153" t="s">
        <v>871</v>
      </c>
    </row>
    <row r="28" spans="2:10">
      <c r="C28" s="153" t="s">
        <v>872</v>
      </c>
    </row>
    <row r="29" spans="2:10">
      <c r="C29" s="153" t="s">
        <v>873</v>
      </c>
    </row>
    <row r="33" spans="2:20" ht="14">
      <c r="B33" s="148" t="s">
        <v>874</v>
      </c>
      <c r="C33" s="149"/>
      <c r="D33" s="149"/>
      <c r="E33" s="149"/>
      <c r="F33" s="149"/>
      <c r="G33" s="149"/>
      <c r="H33" s="149"/>
      <c r="I33" s="149"/>
      <c r="J33" s="149"/>
      <c r="K33" s="149"/>
      <c r="L33" s="150"/>
    </row>
    <row r="35" spans="2:20">
      <c r="C35" s="175" t="s">
        <v>854</v>
      </c>
    </row>
    <row r="36" spans="2:20">
      <c r="C36" s="153" t="s">
        <v>862</v>
      </c>
    </row>
    <row r="37" spans="2:20">
      <c r="C37" s="153" t="s">
        <v>875</v>
      </c>
    </row>
    <row r="38" spans="2:20">
      <c r="C38" s="153" t="s">
        <v>876</v>
      </c>
    </row>
    <row r="42" spans="2:20" ht="14">
      <c r="B42" s="148" t="s">
        <v>877</v>
      </c>
      <c r="C42" s="149"/>
      <c r="D42" s="149"/>
      <c r="E42" s="149"/>
      <c r="F42" s="149"/>
      <c r="G42" s="149"/>
      <c r="H42" s="149"/>
      <c r="I42" s="149"/>
      <c r="J42" s="149"/>
      <c r="K42" s="149"/>
      <c r="L42" s="149"/>
      <c r="M42" s="149"/>
      <c r="N42" s="149"/>
      <c r="O42" s="149"/>
      <c r="P42" s="149"/>
      <c r="Q42" s="149"/>
      <c r="R42" s="149"/>
      <c r="S42" s="149"/>
      <c r="T42" s="150"/>
    </row>
    <row r="44" spans="2:20">
      <c r="C44" s="175" t="s">
        <v>878</v>
      </c>
    </row>
    <row r="45" spans="2:20">
      <c r="C45" s="153" t="s">
        <v>862</v>
      </c>
    </row>
    <row r="46" spans="2:20">
      <c r="C46" s="153" t="s">
        <v>870</v>
      </c>
    </row>
    <row r="47" spans="2:20">
      <c r="C47" s="153" t="s">
        <v>879</v>
      </c>
    </row>
    <row r="48" spans="2:20">
      <c r="C48" s="153" t="s">
        <v>880</v>
      </c>
    </row>
    <row r="49" spans="2:34">
      <c r="C49" s="153" t="s">
        <v>881</v>
      </c>
    </row>
    <row r="50" spans="2:34">
      <c r="C50" s="153" t="s">
        <v>882</v>
      </c>
    </row>
    <row r="51" spans="2:34">
      <c r="C51" s="153" t="s">
        <v>871</v>
      </c>
    </row>
    <row r="52" spans="2:34">
      <c r="C52" s="153" t="s">
        <v>872</v>
      </c>
    </row>
    <row r="53" spans="2:34">
      <c r="C53" s="153" t="s">
        <v>873</v>
      </c>
    </row>
    <row r="57" spans="2:34" ht="14">
      <c r="B57" s="148" t="s">
        <v>883</v>
      </c>
      <c r="C57" s="149"/>
      <c r="D57" s="150"/>
    </row>
    <row r="59" spans="2:34">
      <c r="C59" s="175" t="s">
        <v>884</v>
      </c>
      <c r="G59" s="175" t="s">
        <v>885</v>
      </c>
      <c r="J59" s="175" t="s">
        <v>886</v>
      </c>
      <c r="M59" s="175" t="s">
        <v>887</v>
      </c>
      <c r="P59" s="175" t="s">
        <v>878</v>
      </c>
      <c r="S59" s="175" t="s">
        <v>888</v>
      </c>
      <c r="V59" s="175" t="s">
        <v>889</v>
      </c>
      <c r="Y59" s="175" t="s">
        <v>890</v>
      </c>
      <c r="AB59" s="175" t="s">
        <v>891</v>
      </c>
      <c r="AE59" s="175" t="s">
        <v>892</v>
      </c>
      <c r="AH59" s="175" t="s">
        <v>869</v>
      </c>
    </row>
    <row r="60" spans="2:34">
      <c r="C60" s="153" t="s">
        <v>893</v>
      </c>
      <c r="G60" s="153" t="s">
        <v>893</v>
      </c>
      <c r="J60" s="153" t="s">
        <v>893</v>
      </c>
      <c r="M60" s="153" t="s">
        <v>893</v>
      </c>
      <c r="P60" s="153" t="s">
        <v>862</v>
      </c>
      <c r="S60" s="153" t="s">
        <v>862</v>
      </c>
      <c r="V60" s="153" t="s">
        <v>862</v>
      </c>
      <c r="Y60" s="153" t="s">
        <v>862</v>
      </c>
      <c r="AB60" s="153" t="s">
        <v>862</v>
      </c>
      <c r="AE60" s="153" t="s">
        <v>862</v>
      </c>
      <c r="AH60" s="153" t="s">
        <v>862</v>
      </c>
    </row>
    <row r="61" spans="2:34">
      <c r="C61" s="153" t="s">
        <v>894</v>
      </c>
      <c r="G61" s="153" t="s">
        <v>894</v>
      </c>
      <c r="J61" s="153" t="s">
        <v>895</v>
      </c>
      <c r="M61" s="153" t="s">
        <v>894</v>
      </c>
      <c r="P61" s="153" t="s">
        <v>896</v>
      </c>
      <c r="S61" s="153" t="s">
        <v>896</v>
      </c>
      <c r="V61" s="153" t="s">
        <v>896</v>
      </c>
      <c r="Y61" s="153" t="s">
        <v>896</v>
      </c>
      <c r="AB61" s="153" t="s">
        <v>897</v>
      </c>
      <c r="AE61" s="153" t="s">
        <v>898</v>
      </c>
      <c r="AH61" s="153" t="s">
        <v>899</v>
      </c>
    </row>
    <row r="62" spans="2:34">
      <c r="C62" s="153" t="s">
        <v>900</v>
      </c>
      <c r="G62" s="153" t="s">
        <v>900</v>
      </c>
      <c r="J62" s="153" t="s">
        <v>901</v>
      </c>
      <c r="M62" s="153" t="s">
        <v>900</v>
      </c>
      <c r="P62" s="153" t="s">
        <v>902</v>
      </c>
      <c r="S62" s="153" t="s">
        <v>902</v>
      </c>
      <c r="V62" s="153" t="s">
        <v>903</v>
      </c>
      <c r="Y62" s="153" t="s">
        <v>903</v>
      </c>
      <c r="AB62" s="153" t="s">
        <v>904</v>
      </c>
      <c r="AE62" s="153" t="s">
        <v>905</v>
      </c>
      <c r="AH62" s="153" t="s">
        <v>906</v>
      </c>
    </row>
    <row r="63" spans="2:34">
      <c r="C63" s="153" t="s">
        <v>907</v>
      </c>
      <c r="G63" s="153" t="s">
        <v>907</v>
      </c>
      <c r="J63" s="153" t="s">
        <v>908</v>
      </c>
      <c r="M63" s="153" t="s">
        <v>907</v>
      </c>
      <c r="P63" s="153" t="s">
        <v>909</v>
      </c>
      <c r="S63" s="153" t="s">
        <v>909</v>
      </c>
      <c r="V63" s="153" t="s">
        <v>910</v>
      </c>
      <c r="Y63" s="153" t="s">
        <v>910</v>
      </c>
      <c r="AB63" s="153" t="s">
        <v>911</v>
      </c>
      <c r="AE63" s="153" t="s">
        <v>912</v>
      </c>
      <c r="AH63" s="153" t="s">
        <v>913</v>
      </c>
    </row>
    <row r="64" spans="2:34">
      <c r="C64" s="153" t="s">
        <v>914</v>
      </c>
      <c r="G64" s="153" t="s">
        <v>914</v>
      </c>
      <c r="J64" s="153" t="s">
        <v>915</v>
      </c>
      <c r="M64" s="153" t="s">
        <v>914</v>
      </c>
      <c r="P64" s="153" t="s">
        <v>916</v>
      </c>
      <c r="S64" s="153" t="s">
        <v>916</v>
      </c>
      <c r="V64" s="153" t="s">
        <v>917</v>
      </c>
      <c r="Y64" s="153" t="s">
        <v>917</v>
      </c>
      <c r="AB64" s="153" t="s">
        <v>918</v>
      </c>
      <c r="AE64" s="153" t="s">
        <v>919</v>
      </c>
      <c r="AH64" s="153" t="s">
        <v>920</v>
      </c>
    </row>
    <row r="65" spans="3:31">
      <c r="C65" s="153" t="s">
        <v>921</v>
      </c>
      <c r="G65" s="153" t="s">
        <v>921</v>
      </c>
      <c r="J65" s="153" t="s">
        <v>922</v>
      </c>
      <c r="M65" s="153" t="s">
        <v>921</v>
      </c>
      <c r="P65" s="153" t="s">
        <v>923</v>
      </c>
      <c r="S65" s="153" t="s">
        <v>923</v>
      </c>
      <c r="V65" s="153" t="s">
        <v>924</v>
      </c>
      <c r="Y65" s="153" t="s">
        <v>924</v>
      </c>
      <c r="AB65" s="153" t="s">
        <v>925</v>
      </c>
      <c r="AE65" s="153" t="s">
        <v>926</v>
      </c>
    </row>
    <row r="66" spans="3:31">
      <c r="C66" s="153" t="s">
        <v>927</v>
      </c>
      <c r="G66" s="153" t="s">
        <v>927</v>
      </c>
      <c r="J66" s="153" t="s">
        <v>928</v>
      </c>
      <c r="M66" s="153" t="s">
        <v>927</v>
      </c>
      <c r="P66" s="153" t="s">
        <v>929</v>
      </c>
      <c r="S66" s="153" t="s">
        <v>929</v>
      </c>
      <c r="V66" s="153" t="s">
        <v>930</v>
      </c>
      <c r="Y66" s="153" t="s">
        <v>931</v>
      </c>
      <c r="AB66" s="153" t="s">
        <v>932</v>
      </c>
      <c r="AE66" s="153" t="s">
        <v>933</v>
      </c>
    </row>
    <row r="67" spans="3:31">
      <c r="C67" s="153" t="s">
        <v>934</v>
      </c>
      <c r="G67" s="153" t="s">
        <v>934</v>
      </c>
      <c r="J67" s="153" t="s">
        <v>935</v>
      </c>
      <c r="M67" s="153" t="s">
        <v>934</v>
      </c>
      <c r="P67" s="153" t="s">
        <v>936</v>
      </c>
      <c r="S67" s="153" t="s">
        <v>937</v>
      </c>
      <c r="V67" s="153" t="s">
        <v>938</v>
      </c>
    </row>
    <row r="68" spans="3:31">
      <c r="C68" s="153" t="s">
        <v>939</v>
      </c>
      <c r="G68" s="153" t="s">
        <v>939</v>
      </c>
      <c r="J68" s="153" t="s">
        <v>940</v>
      </c>
      <c r="M68" s="153" t="s">
        <v>939</v>
      </c>
      <c r="P68" s="153" t="s">
        <v>941</v>
      </c>
    </row>
    <row r="69" spans="3:31">
      <c r="C69" s="153" t="s">
        <v>942</v>
      </c>
      <c r="G69" s="153" t="s">
        <v>942</v>
      </c>
      <c r="J69" s="153" t="s">
        <v>943</v>
      </c>
      <c r="M69" s="153" t="s">
        <v>942</v>
      </c>
    </row>
    <row r="70" spans="3:31">
      <c r="C70" s="153" t="s">
        <v>944</v>
      </c>
      <c r="G70" s="153" t="s">
        <v>944</v>
      </c>
      <c r="J70" s="153" t="s">
        <v>945</v>
      </c>
      <c r="M70" s="153" t="s">
        <v>944</v>
      </c>
    </row>
    <row r="71" spans="3:31">
      <c r="C71" s="153" t="s">
        <v>946</v>
      </c>
      <c r="G71" s="153" t="s">
        <v>946</v>
      </c>
      <c r="J71" s="153" t="s">
        <v>947</v>
      </c>
      <c r="M71" s="153" t="s">
        <v>946</v>
      </c>
    </row>
    <row r="72" spans="3:31">
      <c r="C72" s="153" t="s">
        <v>948</v>
      </c>
      <c r="G72" s="153" t="s">
        <v>948</v>
      </c>
      <c r="J72" s="153" t="s">
        <v>949</v>
      </c>
      <c r="M72" s="153" t="s">
        <v>948</v>
      </c>
    </row>
    <row r="73" spans="3:31">
      <c r="C73" s="153" t="s">
        <v>950</v>
      </c>
      <c r="G73" s="153" t="s">
        <v>950</v>
      </c>
      <c r="J73" s="153" t="s">
        <v>951</v>
      </c>
      <c r="M73" s="153" t="s">
        <v>952</v>
      </c>
    </row>
    <row r="74" spans="3:31">
      <c r="C74" s="153" t="s">
        <v>953</v>
      </c>
      <c r="G74" s="153" t="s">
        <v>953</v>
      </c>
      <c r="J74" s="153" t="s">
        <v>954</v>
      </c>
    </row>
    <row r="75" spans="3:31">
      <c r="C75" s="153" t="s">
        <v>955</v>
      </c>
      <c r="G75" s="153" t="s">
        <v>955</v>
      </c>
      <c r="J75" s="153" t="s">
        <v>956</v>
      </c>
    </row>
    <row r="76" spans="3:31">
      <c r="C76" s="153" t="s">
        <v>957</v>
      </c>
    </row>
    <row r="77" spans="3:31">
      <c r="C77" s="153" t="s">
        <v>958</v>
      </c>
    </row>
    <row r="78" spans="3:31">
      <c r="C78" s="153" t="s">
        <v>959</v>
      </c>
    </row>
    <row r="79" spans="3:31">
      <c r="C79" s="153" t="s">
        <v>960</v>
      </c>
    </row>
    <row r="80" spans="3:31">
      <c r="C80" s="153" t="s">
        <v>961</v>
      </c>
    </row>
    <row r="81" spans="3:3">
      <c r="C81" s="153" t="s">
        <v>962</v>
      </c>
    </row>
    <row r="82" spans="3:3">
      <c r="C82" s="153" t="s">
        <v>963</v>
      </c>
    </row>
    <row r="83" spans="3:3">
      <c r="C83" s="153" t="s">
        <v>964</v>
      </c>
    </row>
    <row r="84" spans="3:3">
      <c r="C84" s="153" t="s">
        <v>965</v>
      </c>
    </row>
    <row r="85" spans="3:3">
      <c r="C85" s="153" t="s">
        <v>966</v>
      </c>
    </row>
    <row r="86" spans="3:3">
      <c r="C86" s="153" t="s">
        <v>967</v>
      </c>
    </row>
    <row r="87" spans="3:3">
      <c r="C87" s="153" t="s">
        <v>968</v>
      </c>
    </row>
    <row r="88" spans="3:3">
      <c r="C88" s="153" t="s">
        <v>969</v>
      </c>
    </row>
    <row r="89" spans="3:3">
      <c r="C89" s="153" t="s">
        <v>970</v>
      </c>
    </row>
    <row r="90" spans="3:3">
      <c r="C90" s="153" t="s">
        <v>971</v>
      </c>
    </row>
    <row r="91" spans="3:3">
      <c r="C91" s="153" t="s">
        <v>972</v>
      </c>
    </row>
    <row r="92" spans="3:3">
      <c r="C92" s="153" t="s">
        <v>973</v>
      </c>
    </row>
    <row r="93" spans="3:3">
      <c r="C93" s="153" t="s">
        <v>974</v>
      </c>
    </row>
    <row r="94" spans="3:3">
      <c r="C94" s="153" t="s">
        <v>975</v>
      </c>
    </row>
    <row r="95" spans="3:3">
      <c r="C95" s="153" t="s">
        <v>976</v>
      </c>
    </row>
    <row r="99" spans="2:6" ht="14">
      <c r="B99" s="148" t="s">
        <v>977</v>
      </c>
      <c r="C99" s="149"/>
      <c r="D99" s="149"/>
      <c r="E99" s="149"/>
      <c r="F99" s="150"/>
    </row>
    <row r="101" spans="2:6">
      <c r="C101" s="175" t="s">
        <v>978</v>
      </c>
      <c r="E101" s="175"/>
    </row>
    <row r="102" spans="2:6">
      <c r="C102" s="153" t="s">
        <v>893</v>
      </c>
    </row>
    <row r="103" spans="2:6">
      <c r="C103" s="153" t="s">
        <v>979</v>
      </c>
    </row>
    <row r="104" spans="2:6">
      <c r="C104" s="153" t="s">
        <v>980</v>
      </c>
    </row>
    <row r="105" spans="2:6">
      <c r="C105" s="153" t="s">
        <v>981</v>
      </c>
    </row>
    <row r="106" spans="2:6">
      <c r="C106" s="153" t="s">
        <v>982</v>
      </c>
    </row>
    <row r="107" spans="2:6">
      <c r="C107" s="153" t="s">
        <v>983</v>
      </c>
    </row>
    <row r="108" spans="2:6">
      <c r="C108" s="153" t="s">
        <v>984</v>
      </c>
    </row>
    <row r="109" spans="2:6">
      <c r="C109" s="153" t="s">
        <v>985</v>
      </c>
    </row>
    <row r="110" spans="2:6">
      <c r="C110" s="153" t="s">
        <v>986</v>
      </c>
    </row>
    <row r="111" spans="2:6">
      <c r="C111" s="153" t="s">
        <v>987</v>
      </c>
    </row>
    <row r="112" spans="2:6">
      <c r="C112" s="153" t="s">
        <v>988</v>
      </c>
    </row>
    <row r="113" spans="3:3">
      <c r="C113" s="153" t="s">
        <v>989</v>
      </c>
    </row>
    <row r="114" spans="3:3">
      <c r="C114" s="153" t="s">
        <v>990</v>
      </c>
    </row>
    <row r="115" spans="3:3">
      <c r="C115" s="153" t="s">
        <v>991</v>
      </c>
    </row>
    <row r="116" spans="3:3">
      <c r="C116" s="153" t="s">
        <v>992</v>
      </c>
    </row>
    <row r="117" spans="3:3">
      <c r="C117" s="153" t="s">
        <v>993</v>
      </c>
    </row>
    <row r="118" spans="3:3">
      <c r="C118" s="153" t="s">
        <v>994</v>
      </c>
    </row>
    <row r="119" spans="3:3">
      <c r="C119" s="153" t="s">
        <v>995</v>
      </c>
    </row>
    <row r="120" spans="3:3">
      <c r="C120" s="153" t="s">
        <v>996</v>
      </c>
    </row>
    <row r="121" spans="3:3">
      <c r="C121" s="153" t="s">
        <v>997</v>
      </c>
    </row>
    <row r="122" spans="3:3">
      <c r="C122" s="153" t="s">
        <v>998</v>
      </c>
    </row>
    <row r="123" spans="3:3">
      <c r="C123" s="153" t="s">
        <v>999</v>
      </c>
    </row>
    <row r="124" spans="3:3">
      <c r="C124" s="153" t="s">
        <v>1000</v>
      </c>
    </row>
    <row r="125" spans="3:3">
      <c r="C125" s="153" t="s">
        <v>1001</v>
      </c>
    </row>
    <row r="126" spans="3:3">
      <c r="C126" s="153" t="s">
        <v>1002</v>
      </c>
    </row>
    <row r="127" spans="3:3">
      <c r="C127" s="153" t="s">
        <v>1003</v>
      </c>
    </row>
    <row r="128" spans="3:3">
      <c r="C128" s="153" t="s">
        <v>1004</v>
      </c>
    </row>
    <row r="129" spans="3:3">
      <c r="C129" s="153" t="s">
        <v>1005</v>
      </c>
    </row>
    <row r="130" spans="3:3">
      <c r="C130" s="153" t="s">
        <v>1006</v>
      </c>
    </row>
    <row r="131" spans="3:3">
      <c r="C131" s="153" t="s">
        <v>1007</v>
      </c>
    </row>
    <row r="132" spans="3:3">
      <c r="C132" s="153" t="s">
        <v>1008</v>
      </c>
    </row>
    <row r="133" spans="3:3">
      <c r="C133" s="153" t="s">
        <v>1009</v>
      </c>
    </row>
    <row r="134" spans="3:3">
      <c r="C134" s="153" t="s">
        <v>1010</v>
      </c>
    </row>
    <row r="135" spans="3:3">
      <c r="C135" s="153" t="s">
        <v>1011</v>
      </c>
    </row>
    <row r="136" spans="3:3">
      <c r="C136" s="153" t="s">
        <v>1012</v>
      </c>
    </row>
    <row r="137" spans="3:3">
      <c r="C137" s="153" t="s">
        <v>1013</v>
      </c>
    </row>
    <row r="138" spans="3:3">
      <c r="C138" s="153" t="s">
        <v>1014</v>
      </c>
    </row>
    <row r="139" spans="3:3">
      <c r="C139" s="153" t="s">
        <v>1015</v>
      </c>
    </row>
    <row r="140" spans="3:3">
      <c r="C140" s="153" t="s">
        <v>1016</v>
      </c>
    </row>
    <row r="141" spans="3:3">
      <c r="C141" s="153" t="s">
        <v>1017</v>
      </c>
    </row>
    <row r="142" spans="3:3">
      <c r="C142" s="153" t="s">
        <v>1018</v>
      </c>
    </row>
    <row r="143" spans="3:3">
      <c r="C143" s="153" t="s">
        <v>1019</v>
      </c>
    </row>
    <row r="144" spans="3:3">
      <c r="C144" s="153" t="s">
        <v>1020</v>
      </c>
    </row>
    <row r="145" spans="3:3">
      <c r="C145" s="153" t="s">
        <v>1021</v>
      </c>
    </row>
    <row r="146" spans="3:3">
      <c r="C146" s="153" t="s">
        <v>1022</v>
      </c>
    </row>
    <row r="147" spans="3:3">
      <c r="C147" s="153" t="s">
        <v>1023</v>
      </c>
    </row>
    <row r="148" spans="3:3">
      <c r="C148" s="153" t="s">
        <v>1024</v>
      </c>
    </row>
    <row r="149" spans="3:3">
      <c r="C149" s="153" t="s">
        <v>1025</v>
      </c>
    </row>
    <row r="150" spans="3:3">
      <c r="C150" s="153" t="s">
        <v>1026</v>
      </c>
    </row>
    <row r="151" spans="3:3">
      <c r="C151" s="153" t="s">
        <v>1027</v>
      </c>
    </row>
    <row r="152" spans="3:3">
      <c r="C152" s="153" t="s">
        <v>1028</v>
      </c>
    </row>
    <row r="153" spans="3:3">
      <c r="C153" s="153" t="s">
        <v>1029</v>
      </c>
    </row>
    <row r="154" spans="3:3">
      <c r="C154" s="153" t="s">
        <v>1030</v>
      </c>
    </row>
    <row r="155" spans="3:3">
      <c r="C155" s="153" t="s">
        <v>1031</v>
      </c>
    </row>
    <row r="156" spans="3:3">
      <c r="C156" s="153" t="s">
        <v>1032</v>
      </c>
    </row>
    <row r="157" spans="3:3">
      <c r="C157" s="153" t="s">
        <v>1033</v>
      </c>
    </row>
    <row r="158" spans="3:3">
      <c r="C158" s="153" t="s">
        <v>1034</v>
      </c>
    </row>
    <row r="159" spans="3:3">
      <c r="C159" s="153" t="s">
        <v>1035</v>
      </c>
    </row>
    <row r="160" spans="3:3">
      <c r="C160" s="153" t="s">
        <v>1036</v>
      </c>
    </row>
    <row r="161" spans="3:3">
      <c r="C161" s="153" t="s">
        <v>1037</v>
      </c>
    </row>
    <row r="162" spans="3:3">
      <c r="C162" s="153" t="s">
        <v>1038</v>
      </c>
    </row>
    <row r="163" spans="3:3">
      <c r="C163" s="153" t="s">
        <v>1039</v>
      </c>
    </row>
    <row r="164" spans="3:3">
      <c r="C164" s="153" t="s">
        <v>1040</v>
      </c>
    </row>
    <row r="165" spans="3:3">
      <c r="C165" s="153" t="s">
        <v>1041</v>
      </c>
    </row>
    <row r="166" spans="3:3">
      <c r="C166" s="153" t="s">
        <v>1042</v>
      </c>
    </row>
    <row r="167" spans="3:3">
      <c r="C167" s="153" t="s">
        <v>1043</v>
      </c>
    </row>
    <row r="168" spans="3:3">
      <c r="C168" s="153" t="s">
        <v>1044</v>
      </c>
    </row>
    <row r="169" spans="3:3">
      <c r="C169" s="153" t="s">
        <v>1045</v>
      </c>
    </row>
    <row r="170" spans="3:3">
      <c r="C170" s="153" t="s">
        <v>1046</v>
      </c>
    </row>
    <row r="171" spans="3:3">
      <c r="C171" s="153" t="s">
        <v>1047</v>
      </c>
    </row>
    <row r="172" spans="3:3">
      <c r="C172" s="153" t="s">
        <v>1048</v>
      </c>
    </row>
    <row r="173" spans="3:3">
      <c r="C173" s="153" t="s">
        <v>1049</v>
      </c>
    </row>
    <row r="174" spans="3:3">
      <c r="C174" s="153" t="s">
        <v>1050</v>
      </c>
    </row>
    <row r="175" spans="3:3">
      <c r="C175" s="153" t="s">
        <v>1051</v>
      </c>
    </row>
    <row r="176" spans="3:3">
      <c r="C176" s="153" t="s">
        <v>1052</v>
      </c>
    </row>
    <row r="177" spans="3:3">
      <c r="C177" s="153" t="s">
        <v>1053</v>
      </c>
    </row>
    <row r="178" spans="3:3">
      <c r="C178" s="153" t="s">
        <v>1054</v>
      </c>
    </row>
    <row r="179" spans="3:3">
      <c r="C179" s="153" t="s">
        <v>1055</v>
      </c>
    </row>
    <row r="180" spans="3:3">
      <c r="C180" s="153" t="s">
        <v>1056</v>
      </c>
    </row>
    <row r="181" spans="3:3">
      <c r="C181" s="153" t="s">
        <v>1057</v>
      </c>
    </row>
    <row r="182" spans="3:3">
      <c r="C182" s="153" t="s">
        <v>1058</v>
      </c>
    </row>
    <row r="183" spans="3:3">
      <c r="C183" s="153" t="s">
        <v>1059</v>
      </c>
    </row>
    <row r="184" spans="3:3">
      <c r="C184" s="153" t="s">
        <v>1060</v>
      </c>
    </row>
    <row r="185" spans="3:3">
      <c r="C185" s="153" t="s">
        <v>1061</v>
      </c>
    </row>
    <row r="186" spans="3:3">
      <c r="C186" s="153" t="s">
        <v>1062</v>
      </c>
    </row>
    <row r="187" spans="3:3">
      <c r="C187" s="153" t="s">
        <v>1063</v>
      </c>
    </row>
    <row r="188" spans="3:3">
      <c r="C188" s="153" t="s">
        <v>1064</v>
      </c>
    </row>
    <row r="189" spans="3:3">
      <c r="C189" s="153" t="s">
        <v>1065</v>
      </c>
    </row>
    <row r="190" spans="3:3">
      <c r="C190" s="153" t="s">
        <v>1066</v>
      </c>
    </row>
    <row r="191" spans="3:3">
      <c r="C191" s="153" t="s">
        <v>1067</v>
      </c>
    </row>
    <row r="192" spans="3:3">
      <c r="C192" s="153" t="s">
        <v>1068</v>
      </c>
    </row>
    <row r="193" spans="3:3">
      <c r="C193" s="153" t="s">
        <v>1069</v>
      </c>
    </row>
    <row r="194" spans="3:3">
      <c r="C194" s="153" t="s">
        <v>1070</v>
      </c>
    </row>
    <row r="195" spans="3:3">
      <c r="C195" s="153" t="s">
        <v>1071</v>
      </c>
    </row>
    <row r="196" spans="3:3">
      <c r="C196" s="153" t="s">
        <v>1072</v>
      </c>
    </row>
    <row r="197" spans="3:3">
      <c r="C197" s="153" t="s">
        <v>1073</v>
      </c>
    </row>
    <row r="198" spans="3:3">
      <c r="C198" s="153" t="s">
        <v>1074</v>
      </c>
    </row>
    <row r="199" spans="3:3">
      <c r="C199" s="153" t="s">
        <v>1075</v>
      </c>
    </row>
    <row r="200" spans="3:3">
      <c r="C200" s="153" t="s">
        <v>1076</v>
      </c>
    </row>
    <row r="201" spans="3:3">
      <c r="C201" s="153" t="s">
        <v>1077</v>
      </c>
    </row>
    <row r="202" spans="3:3">
      <c r="C202" s="153" t="s">
        <v>1078</v>
      </c>
    </row>
    <row r="203" spans="3:3">
      <c r="C203" s="153" t="s">
        <v>1079</v>
      </c>
    </row>
    <row r="204" spans="3:3">
      <c r="C204" s="153" t="s">
        <v>1080</v>
      </c>
    </row>
    <row r="205" spans="3:3">
      <c r="C205" s="153" t="s">
        <v>1081</v>
      </c>
    </row>
    <row r="206" spans="3:3">
      <c r="C206" s="153" t="s">
        <v>1082</v>
      </c>
    </row>
    <row r="207" spans="3:3">
      <c r="C207" s="153" t="s">
        <v>1083</v>
      </c>
    </row>
    <row r="208" spans="3:3">
      <c r="C208" s="153" t="s">
        <v>1084</v>
      </c>
    </row>
    <row r="209" spans="3:3">
      <c r="C209" s="153" t="s">
        <v>1085</v>
      </c>
    </row>
    <row r="210" spans="3:3">
      <c r="C210" s="153" t="s">
        <v>1086</v>
      </c>
    </row>
    <row r="211" spans="3:3">
      <c r="C211" s="153" t="s">
        <v>1087</v>
      </c>
    </row>
    <row r="212" spans="3:3">
      <c r="C212" s="153" t="s">
        <v>1088</v>
      </c>
    </row>
    <row r="213" spans="3:3">
      <c r="C213" s="153" t="s">
        <v>1089</v>
      </c>
    </row>
    <row r="214" spans="3:3">
      <c r="C214" s="153" t="s">
        <v>1090</v>
      </c>
    </row>
    <row r="215" spans="3:3">
      <c r="C215" s="153" t="s">
        <v>1091</v>
      </c>
    </row>
    <row r="216" spans="3:3">
      <c r="C216" s="153" t="s">
        <v>1092</v>
      </c>
    </row>
    <row r="217" spans="3:3">
      <c r="C217" s="153" t="s">
        <v>1093</v>
      </c>
    </row>
    <row r="218" spans="3:3">
      <c r="C218" s="153" t="s">
        <v>1094</v>
      </c>
    </row>
    <row r="219" spans="3:3">
      <c r="C219" s="153" t="s">
        <v>1095</v>
      </c>
    </row>
    <row r="220" spans="3:3">
      <c r="C220" s="153" t="s">
        <v>1096</v>
      </c>
    </row>
    <row r="221" spans="3:3">
      <c r="C221" s="153" t="s">
        <v>1097</v>
      </c>
    </row>
    <row r="222" spans="3:3">
      <c r="C222" s="153" t="s">
        <v>1098</v>
      </c>
    </row>
    <row r="223" spans="3:3">
      <c r="C223" s="153" t="s">
        <v>1099</v>
      </c>
    </row>
    <row r="224" spans="3:3">
      <c r="C224" s="153" t="s">
        <v>1100</v>
      </c>
    </row>
    <row r="225" spans="3:3">
      <c r="C225" s="153" t="s">
        <v>1101</v>
      </c>
    </row>
    <row r="226" spans="3:3">
      <c r="C226" s="153" t="s">
        <v>1102</v>
      </c>
    </row>
    <row r="227" spans="3:3">
      <c r="C227" s="153" t="s">
        <v>1103</v>
      </c>
    </row>
    <row r="228" spans="3:3">
      <c r="C228" s="153" t="s">
        <v>1104</v>
      </c>
    </row>
    <row r="229" spans="3:3">
      <c r="C229" s="153" t="s">
        <v>1105</v>
      </c>
    </row>
    <row r="230" spans="3:3">
      <c r="C230" s="153" t="s">
        <v>1106</v>
      </c>
    </row>
    <row r="231" spans="3:3">
      <c r="C231" s="153" t="s">
        <v>1107</v>
      </c>
    </row>
    <row r="232" spans="3:3">
      <c r="C232" s="153" t="s">
        <v>1108</v>
      </c>
    </row>
    <row r="233" spans="3:3">
      <c r="C233" s="153" t="s">
        <v>1109</v>
      </c>
    </row>
    <row r="234" spans="3:3">
      <c r="C234" s="153" t="s">
        <v>1110</v>
      </c>
    </row>
    <row r="235" spans="3:3">
      <c r="C235" s="153" t="s">
        <v>1111</v>
      </c>
    </row>
    <row r="236" spans="3:3">
      <c r="C236" s="153" t="s">
        <v>1112</v>
      </c>
    </row>
    <row r="237" spans="3:3">
      <c r="C237" s="153" t="s">
        <v>1113</v>
      </c>
    </row>
    <row r="238" spans="3:3">
      <c r="C238" s="153" t="s">
        <v>1114</v>
      </c>
    </row>
    <row r="239" spans="3:3">
      <c r="C239" s="153" t="s">
        <v>1115</v>
      </c>
    </row>
    <row r="240" spans="3:3">
      <c r="C240" s="153" t="s">
        <v>1116</v>
      </c>
    </row>
    <row r="241" spans="3:3">
      <c r="C241" s="153" t="s">
        <v>1117</v>
      </c>
    </row>
    <row r="242" spans="3:3">
      <c r="C242" s="153" t="s">
        <v>1118</v>
      </c>
    </row>
    <row r="243" spans="3:3">
      <c r="C243" s="153" t="s">
        <v>1119</v>
      </c>
    </row>
    <row r="244" spans="3:3">
      <c r="C244" s="153" t="s">
        <v>1120</v>
      </c>
    </row>
    <row r="245" spans="3:3">
      <c r="C245" s="153" t="s">
        <v>1121</v>
      </c>
    </row>
    <row r="246" spans="3:3">
      <c r="C246" s="153" t="s">
        <v>1122</v>
      </c>
    </row>
    <row r="247" spans="3:3">
      <c r="C247" s="153" t="s">
        <v>1123</v>
      </c>
    </row>
    <row r="248" spans="3:3">
      <c r="C248" s="153" t="s">
        <v>1124</v>
      </c>
    </row>
    <row r="249" spans="3:3">
      <c r="C249" s="153" t="s">
        <v>1125</v>
      </c>
    </row>
    <row r="250" spans="3:3">
      <c r="C250" s="153" t="s">
        <v>1126</v>
      </c>
    </row>
    <row r="251" spans="3:3">
      <c r="C251" s="153" t="s">
        <v>1127</v>
      </c>
    </row>
    <row r="252" spans="3:3">
      <c r="C252" s="153" t="s">
        <v>1128</v>
      </c>
    </row>
    <row r="253" spans="3:3">
      <c r="C253" s="153" t="s">
        <v>1129</v>
      </c>
    </row>
    <row r="254" spans="3:3">
      <c r="C254" s="153" t="s">
        <v>1130</v>
      </c>
    </row>
    <row r="255" spans="3:3">
      <c r="C255" s="153" t="s">
        <v>1131</v>
      </c>
    </row>
    <row r="256" spans="3:3">
      <c r="C256" s="153" t="s">
        <v>1132</v>
      </c>
    </row>
    <row r="257" spans="3:3">
      <c r="C257" s="153" t="s">
        <v>1133</v>
      </c>
    </row>
    <row r="258" spans="3:3">
      <c r="C258" s="153" t="s">
        <v>1134</v>
      </c>
    </row>
    <row r="259" spans="3:3">
      <c r="C259" s="153" t="s">
        <v>1135</v>
      </c>
    </row>
    <row r="260" spans="3:3">
      <c r="C260" s="153" t="s">
        <v>1136</v>
      </c>
    </row>
    <row r="261" spans="3:3">
      <c r="C261" s="153" t="s">
        <v>1137</v>
      </c>
    </row>
    <row r="262" spans="3:3">
      <c r="C262" s="153" t="s">
        <v>1138</v>
      </c>
    </row>
    <row r="263" spans="3:3">
      <c r="C263" s="153" t="s">
        <v>1139</v>
      </c>
    </row>
    <row r="264" spans="3:3">
      <c r="C264" s="153" t="s">
        <v>1140</v>
      </c>
    </row>
    <row r="265" spans="3:3">
      <c r="C265" s="153" t="s">
        <v>1141</v>
      </c>
    </row>
    <row r="266" spans="3:3">
      <c r="C266" s="153" t="s">
        <v>1142</v>
      </c>
    </row>
    <row r="267" spans="3:3">
      <c r="C267" s="153" t="s">
        <v>1143</v>
      </c>
    </row>
    <row r="268" spans="3:3">
      <c r="C268" s="153" t="s">
        <v>1144</v>
      </c>
    </row>
    <row r="269" spans="3:3">
      <c r="C269" s="153" t="s">
        <v>1145</v>
      </c>
    </row>
    <row r="270" spans="3:3">
      <c r="C270" s="153" t="s">
        <v>1146</v>
      </c>
    </row>
    <row r="271" spans="3:3">
      <c r="C271" s="153" t="s">
        <v>1147</v>
      </c>
    </row>
    <row r="272" spans="3:3">
      <c r="C272" s="153" t="s">
        <v>1148</v>
      </c>
    </row>
    <row r="273" spans="3:3">
      <c r="C273" s="153" t="s">
        <v>1149</v>
      </c>
    </row>
    <row r="274" spans="3:3">
      <c r="C274" s="153" t="s">
        <v>1150</v>
      </c>
    </row>
    <row r="275" spans="3:3">
      <c r="C275" s="153" t="s">
        <v>1151</v>
      </c>
    </row>
    <row r="276" spans="3:3">
      <c r="C276" s="153" t="s">
        <v>1152</v>
      </c>
    </row>
    <row r="277" spans="3:3">
      <c r="C277" s="153" t="s">
        <v>1153</v>
      </c>
    </row>
    <row r="278" spans="3:3">
      <c r="C278" s="153" t="s">
        <v>1154</v>
      </c>
    </row>
    <row r="279" spans="3:3">
      <c r="C279" s="153" t="s">
        <v>1155</v>
      </c>
    </row>
    <row r="280" spans="3:3">
      <c r="C280" s="153" t="s">
        <v>1156</v>
      </c>
    </row>
    <row r="281" spans="3:3">
      <c r="C281" s="153" t="s">
        <v>1157</v>
      </c>
    </row>
    <row r="282" spans="3:3">
      <c r="C282" s="153" t="s">
        <v>1158</v>
      </c>
    </row>
    <row r="283" spans="3:3">
      <c r="C283" s="153" t="s">
        <v>1159</v>
      </c>
    </row>
    <row r="284" spans="3:3">
      <c r="C284" s="153" t="s">
        <v>1160</v>
      </c>
    </row>
    <row r="285" spans="3:3">
      <c r="C285" s="153" t="s">
        <v>1161</v>
      </c>
    </row>
    <row r="286" spans="3:3">
      <c r="C286" s="153" t="s">
        <v>1162</v>
      </c>
    </row>
    <row r="287" spans="3:3">
      <c r="C287" s="153" t="s">
        <v>1163</v>
      </c>
    </row>
    <row r="288" spans="3:3">
      <c r="C288" s="153" t="s">
        <v>1164</v>
      </c>
    </row>
    <row r="289" spans="3:3">
      <c r="C289" s="153" t="s">
        <v>1165</v>
      </c>
    </row>
    <row r="290" spans="3:3">
      <c r="C290" s="153" t="s">
        <v>1166</v>
      </c>
    </row>
    <row r="291" spans="3:3">
      <c r="C291" s="153" t="s">
        <v>1167</v>
      </c>
    </row>
    <row r="292" spans="3:3">
      <c r="C292" s="153" t="s">
        <v>1168</v>
      </c>
    </row>
    <row r="293" spans="3:3">
      <c r="C293" s="153" t="s">
        <v>1169</v>
      </c>
    </row>
    <row r="294" spans="3:3">
      <c r="C294" s="153" t="s">
        <v>1170</v>
      </c>
    </row>
    <row r="295" spans="3:3">
      <c r="C295" s="153" t="s">
        <v>1171</v>
      </c>
    </row>
    <row r="296" spans="3:3">
      <c r="C296" s="153" t="s">
        <v>1172</v>
      </c>
    </row>
    <row r="297" spans="3:3">
      <c r="C297" s="153" t="s">
        <v>1173</v>
      </c>
    </row>
    <row r="298" spans="3:3">
      <c r="C298" s="153" t="s">
        <v>1174</v>
      </c>
    </row>
    <row r="299" spans="3:3">
      <c r="C299" s="153" t="s">
        <v>1175</v>
      </c>
    </row>
    <row r="300" spans="3:3">
      <c r="C300" s="153" t="s">
        <v>1176</v>
      </c>
    </row>
    <row r="301" spans="3:3">
      <c r="C301" s="153" t="s">
        <v>1177</v>
      </c>
    </row>
    <row r="302" spans="3:3">
      <c r="C302" s="153" t="s">
        <v>1178</v>
      </c>
    </row>
    <row r="303" spans="3:3">
      <c r="C303" s="153" t="s">
        <v>1179</v>
      </c>
    </row>
    <row r="304" spans="3:3">
      <c r="C304" s="153" t="s">
        <v>1180</v>
      </c>
    </row>
    <row r="305" spans="3:3">
      <c r="C305" s="153" t="s">
        <v>1181</v>
      </c>
    </row>
    <row r="306" spans="3:3">
      <c r="C306" s="153" t="s">
        <v>1182</v>
      </c>
    </row>
    <row r="307" spans="3:3">
      <c r="C307" s="153" t="s">
        <v>1183</v>
      </c>
    </row>
    <row r="308" spans="3:3">
      <c r="C308" s="153" t="s">
        <v>1184</v>
      </c>
    </row>
    <row r="309" spans="3:3">
      <c r="C309" s="153" t="s">
        <v>1185</v>
      </c>
    </row>
    <row r="310" spans="3:3">
      <c r="C310" s="153" t="s">
        <v>1186</v>
      </c>
    </row>
    <row r="311" spans="3:3">
      <c r="C311" s="153" t="s">
        <v>1187</v>
      </c>
    </row>
    <row r="312" spans="3:3">
      <c r="C312" s="153" t="s">
        <v>1188</v>
      </c>
    </row>
    <row r="313" spans="3:3">
      <c r="C313" s="153" t="s">
        <v>1189</v>
      </c>
    </row>
    <row r="314" spans="3:3">
      <c r="C314" s="153" t="s">
        <v>1190</v>
      </c>
    </row>
    <row r="315" spans="3:3">
      <c r="C315" s="153" t="s">
        <v>1191</v>
      </c>
    </row>
    <row r="316" spans="3:3">
      <c r="C316" s="153" t="s">
        <v>1192</v>
      </c>
    </row>
    <row r="317" spans="3:3">
      <c r="C317" s="153" t="s">
        <v>1193</v>
      </c>
    </row>
    <row r="318" spans="3:3">
      <c r="C318" s="153" t="s">
        <v>1194</v>
      </c>
    </row>
    <row r="319" spans="3:3">
      <c r="C319" s="153" t="s">
        <v>1195</v>
      </c>
    </row>
    <row r="320" spans="3:3">
      <c r="C320" s="153" t="s">
        <v>1196</v>
      </c>
    </row>
    <row r="321" spans="3:3">
      <c r="C321" s="153" t="s">
        <v>1197</v>
      </c>
    </row>
    <row r="322" spans="3:3">
      <c r="C322" s="153" t="s">
        <v>1198</v>
      </c>
    </row>
    <row r="323" spans="3:3">
      <c r="C323" s="153" t="s">
        <v>1199</v>
      </c>
    </row>
    <row r="324" spans="3:3">
      <c r="C324" s="153" t="s">
        <v>1200</v>
      </c>
    </row>
    <row r="325" spans="3:3">
      <c r="C325" s="153" t="s">
        <v>1201</v>
      </c>
    </row>
    <row r="326" spans="3:3">
      <c r="C326" s="153" t="s">
        <v>1202</v>
      </c>
    </row>
    <row r="327" spans="3:3">
      <c r="C327" s="153" t="s">
        <v>1203</v>
      </c>
    </row>
    <row r="328" spans="3:3">
      <c r="C328" s="153" t="s">
        <v>1204</v>
      </c>
    </row>
    <row r="329" spans="3:3">
      <c r="C329" s="153" t="s">
        <v>1205</v>
      </c>
    </row>
    <row r="330" spans="3:3">
      <c r="C330" s="153" t="s">
        <v>1206</v>
      </c>
    </row>
    <row r="331" spans="3:3">
      <c r="C331" s="153" t="s">
        <v>1207</v>
      </c>
    </row>
    <row r="332" spans="3:3">
      <c r="C332" s="153" t="s">
        <v>1208</v>
      </c>
    </row>
    <row r="333" spans="3:3">
      <c r="C333" s="153" t="s">
        <v>1209</v>
      </c>
    </row>
    <row r="334" spans="3:3">
      <c r="C334" s="153" t="s">
        <v>1210</v>
      </c>
    </row>
    <row r="335" spans="3:3">
      <c r="C335" s="153" t="s">
        <v>1211</v>
      </c>
    </row>
    <row r="336" spans="3:3">
      <c r="C336" s="153" t="s">
        <v>1212</v>
      </c>
    </row>
    <row r="337" spans="3:3">
      <c r="C337" s="153" t="s">
        <v>1213</v>
      </c>
    </row>
    <row r="338" spans="3:3">
      <c r="C338" s="153" t="s">
        <v>1214</v>
      </c>
    </row>
    <row r="339" spans="3:3">
      <c r="C339" s="153" t="s">
        <v>1215</v>
      </c>
    </row>
    <row r="340" spans="3:3">
      <c r="C340" s="153" t="s">
        <v>1216</v>
      </c>
    </row>
    <row r="341" spans="3:3">
      <c r="C341" s="153" t="s">
        <v>1217</v>
      </c>
    </row>
    <row r="342" spans="3:3">
      <c r="C342" s="153" t="s">
        <v>1218</v>
      </c>
    </row>
    <row r="343" spans="3:3">
      <c r="C343" s="153" t="s">
        <v>1219</v>
      </c>
    </row>
    <row r="344" spans="3:3">
      <c r="C344" s="153" t="s">
        <v>1220</v>
      </c>
    </row>
    <row r="345" spans="3:3">
      <c r="C345" s="153" t="s">
        <v>1221</v>
      </c>
    </row>
    <row r="346" spans="3:3">
      <c r="C346" s="153" t="s">
        <v>1222</v>
      </c>
    </row>
    <row r="347" spans="3:3">
      <c r="C347" s="153" t="s">
        <v>1223</v>
      </c>
    </row>
    <row r="348" spans="3:3">
      <c r="C348" s="153" t="s">
        <v>1224</v>
      </c>
    </row>
    <row r="349" spans="3:3">
      <c r="C349" s="153" t="s">
        <v>1225</v>
      </c>
    </row>
    <row r="350" spans="3:3">
      <c r="C350" s="153" t="s">
        <v>1226</v>
      </c>
    </row>
    <row r="351" spans="3:3">
      <c r="C351" s="153" t="s">
        <v>1227</v>
      </c>
    </row>
    <row r="352" spans="3:3">
      <c r="C352" s="153" t="s">
        <v>1228</v>
      </c>
    </row>
    <row r="353" spans="3:3">
      <c r="C353" s="153" t="s">
        <v>1229</v>
      </c>
    </row>
    <row r="354" spans="3:3">
      <c r="C354" s="153" t="s">
        <v>1230</v>
      </c>
    </row>
    <row r="355" spans="3:3">
      <c r="C355" s="153" t="s">
        <v>1231</v>
      </c>
    </row>
    <row r="356" spans="3:3">
      <c r="C356" s="153" t="s">
        <v>1232</v>
      </c>
    </row>
    <row r="357" spans="3:3">
      <c r="C357" s="153" t="s">
        <v>1233</v>
      </c>
    </row>
    <row r="358" spans="3:3">
      <c r="C358" s="153" t="s">
        <v>1234</v>
      </c>
    </row>
    <row r="359" spans="3:3">
      <c r="C359" s="153" t="s">
        <v>1235</v>
      </c>
    </row>
    <row r="360" spans="3:3">
      <c r="C360" s="153" t="s">
        <v>1236</v>
      </c>
    </row>
    <row r="361" spans="3:3">
      <c r="C361" s="153" t="s">
        <v>1237</v>
      </c>
    </row>
    <row r="362" spans="3:3">
      <c r="C362" s="153" t="s">
        <v>1238</v>
      </c>
    </row>
    <row r="363" spans="3:3">
      <c r="C363" s="153" t="s">
        <v>1239</v>
      </c>
    </row>
    <row r="364" spans="3:3">
      <c r="C364" s="153" t="s">
        <v>1240</v>
      </c>
    </row>
    <row r="365" spans="3:3">
      <c r="C365" s="153" t="s">
        <v>1241</v>
      </c>
    </row>
    <row r="366" spans="3:3">
      <c r="C366" s="153" t="s">
        <v>1242</v>
      </c>
    </row>
    <row r="367" spans="3:3">
      <c r="C367" s="153" t="s">
        <v>1243</v>
      </c>
    </row>
    <row r="368" spans="3:3">
      <c r="C368" s="153" t="s">
        <v>1244</v>
      </c>
    </row>
    <row r="369" spans="2:34">
      <c r="C369" s="153" t="s">
        <v>1245</v>
      </c>
    </row>
    <row r="370" spans="2:34">
      <c r="C370" s="153" t="s">
        <v>1246</v>
      </c>
    </row>
    <row r="371" spans="2:34">
      <c r="C371" s="153" t="s">
        <v>1247</v>
      </c>
    </row>
    <row r="372" spans="2:34">
      <c r="C372" s="153" t="s">
        <v>1248</v>
      </c>
    </row>
    <row r="373" spans="2:34">
      <c r="C373" s="153" t="s">
        <v>1249</v>
      </c>
    </row>
    <row r="377" spans="2:34" ht="14">
      <c r="B377" s="148" t="s">
        <v>1250</v>
      </c>
      <c r="C377" s="149"/>
      <c r="D377" s="149"/>
      <c r="E377" s="150"/>
    </row>
    <row r="378" spans="2:34">
      <c r="P378" s="175"/>
    </row>
    <row r="379" spans="2:34">
      <c r="C379" s="175" t="s">
        <v>1251</v>
      </c>
      <c r="N379" s="175" t="s">
        <v>1252</v>
      </c>
      <c r="Y379" s="175" t="s">
        <v>1253</v>
      </c>
      <c r="AH379" s="175" t="s">
        <v>1254</v>
      </c>
    </row>
    <row r="380" spans="2:34">
      <c r="C380" s="153" t="s">
        <v>862</v>
      </c>
      <c r="N380" s="153" t="s">
        <v>862</v>
      </c>
      <c r="Y380" s="153" t="s">
        <v>862</v>
      </c>
      <c r="AH380" s="153" t="s">
        <v>862</v>
      </c>
    </row>
    <row r="381" spans="2:34">
      <c r="C381" s="153" t="s">
        <v>1255</v>
      </c>
      <c r="N381" s="153" t="s">
        <v>1255</v>
      </c>
      <c r="Y381" s="153" t="s">
        <v>1256</v>
      </c>
      <c r="AH381" s="153" t="s">
        <v>1255</v>
      </c>
    </row>
    <row r="382" spans="2:34">
      <c r="C382" s="153" t="s">
        <v>1257</v>
      </c>
      <c r="N382" s="153" t="s">
        <v>1257</v>
      </c>
      <c r="Y382" s="153" t="s">
        <v>1258</v>
      </c>
      <c r="AH382" s="153" t="s">
        <v>1259</v>
      </c>
    </row>
    <row r="383" spans="2:34">
      <c r="C383" s="153" t="s">
        <v>1260</v>
      </c>
      <c r="N383" s="153" t="s">
        <v>1260</v>
      </c>
      <c r="Y383" s="153" t="s">
        <v>1261</v>
      </c>
    </row>
    <row r="384" spans="2:34">
      <c r="C384" s="153" t="s">
        <v>1262</v>
      </c>
      <c r="N384" s="153" t="s">
        <v>1262</v>
      </c>
      <c r="Y384" s="153" t="s">
        <v>1263</v>
      </c>
    </row>
    <row r="385" spans="3:25">
      <c r="C385" s="153" t="s">
        <v>1264</v>
      </c>
      <c r="N385" s="153" t="s">
        <v>1264</v>
      </c>
      <c r="Y385" s="153" t="s">
        <v>1265</v>
      </c>
    </row>
    <row r="386" spans="3:25">
      <c r="C386" s="153" t="s">
        <v>1266</v>
      </c>
      <c r="N386" s="153" t="s">
        <v>1266</v>
      </c>
      <c r="Y386" s="153" t="s">
        <v>1267</v>
      </c>
    </row>
    <row r="387" spans="3:25">
      <c r="C387" s="153" t="s">
        <v>1268</v>
      </c>
      <c r="N387" s="153" t="s">
        <v>1268</v>
      </c>
      <c r="Y387" s="153" t="s">
        <v>1269</v>
      </c>
    </row>
    <row r="388" spans="3:25">
      <c r="C388" s="153" t="s">
        <v>1270</v>
      </c>
      <c r="N388" s="153" t="s">
        <v>1270</v>
      </c>
      <c r="Y388" s="153" t="s">
        <v>1271</v>
      </c>
    </row>
    <row r="389" spans="3:25">
      <c r="C389" s="153" t="s">
        <v>1272</v>
      </c>
      <c r="N389" s="153" t="s">
        <v>1272</v>
      </c>
      <c r="Y389" s="153" t="s">
        <v>1273</v>
      </c>
    </row>
    <row r="390" spans="3:25">
      <c r="C390" s="153" t="s">
        <v>1274</v>
      </c>
      <c r="N390" s="153" t="s">
        <v>1274</v>
      </c>
      <c r="Y390" s="153" t="s">
        <v>1275</v>
      </c>
    </row>
    <row r="391" spans="3:25">
      <c r="C391" s="153" t="s">
        <v>1276</v>
      </c>
      <c r="N391" s="153" t="s">
        <v>1276</v>
      </c>
      <c r="Y391" s="153" t="s">
        <v>1277</v>
      </c>
    </row>
    <row r="392" spans="3:25">
      <c r="C392" s="153" t="s">
        <v>1278</v>
      </c>
      <c r="N392" s="153" t="s">
        <v>1278</v>
      </c>
      <c r="Y392" s="153" t="s">
        <v>1279</v>
      </c>
    </row>
    <row r="393" spans="3:25">
      <c r="C393" s="153" t="s">
        <v>1280</v>
      </c>
      <c r="N393" s="153" t="s">
        <v>1280</v>
      </c>
    </row>
    <row r="394" spans="3:25">
      <c r="C394" s="153" t="s">
        <v>1259</v>
      </c>
      <c r="N394" s="153" t="s">
        <v>1259</v>
      </c>
    </row>
    <row r="395" spans="3:25">
      <c r="C395" s="153" t="s">
        <v>1281</v>
      </c>
    </row>
    <row r="396" spans="3:25">
      <c r="C396" s="153" t="s">
        <v>1282</v>
      </c>
    </row>
    <row r="397" spans="3:25">
      <c r="C397" s="153" t="s">
        <v>1283</v>
      </c>
    </row>
    <row r="398" spans="3:25">
      <c r="C398" s="153" t="s">
        <v>1284</v>
      </c>
    </row>
    <row r="399" spans="3:25">
      <c r="C399" s="153" t="s">
        <v>1285</v>
      </c>
    </row>
    <row r="400" spans="3:25">
      <c r="C400" s="153" t="s">
        <v>1286</v>
      </c>
    </row>
    <row r="401" spans="2:11">
      <c r="C401" s="153" t="s">
        <v>1287</v>
      </c>
    </row>
    <row r="402" spans="2:11">
      <c r="C402" s="153" t="s">
        <v>1288</v>
      </c>
    </row>
    <row r="403" spans="2:11">
      <c r="C403" s="153" t="s">
        <v>1289</v>
      </c>
    </row>
    <row r="404" spans="2:11">
      <c r="C404" s="153" t="s">
        <v>1290</v>
      </c>
    </row>
    <row r="405" spans="2:11">
      <c r="C405" s="153" t="s">
        <v>1291</v>
      </c>
    </row>
    <row r="406" spans="2:11">
      <c r="C406" s="153" t="s">
        <v>1292</v>
      </c>
    </row>
    <row r="410" spans="2:11" ht="14">
      <c r="B410" s="148" t="s">
        <v>1293</v>
      </c>
      <c r="C410" s="149"/>
      <c r="D410" s="149"/>
      <c r="E410" s="149"/>
      <c r="F410" s="150"/>
    </row>
    <row r="412" spans="2:11">
      <c r="C412" s="187" t="s">
        <v>1294</v>
      </c>
      <c r="F412" s="175" t="s">
        <v>888</v>
      </c>
      <c r="K412" s="151"/>
    </row>
    <row r="413" spans="2:11">
      <c r="C413" s="152" t="s">
        <v>893</v>
      </c>
      <c r="F413" s="153" t="s">
        <v>862</v>
      </c>
      <c r="K413" s="151"/>
    </row>
    <row r="414" spans="2:11" ht="10.5" customHeight="1">
      <c r="C414" s="152" t="s">
        <v>1295</v>
      </c>
      <c r="F414" s="153" t="s">
        <v>1296</v>
      </c>
      <c r="K414" s="151"/>
    </row>
    <row r="415" spans="2:11" ht="10.5" customHeight="1">
      <c r="C415" s="152" t="s">
        <v>1297</v>
      </c>
      <c r="F415" s="153" t="s">
        <v>1298</v>
      </c>
      <c r="K415" s="151"/>
    </row>
    <row r="416" spans="2:11">
      <c r="C416" s="152" t="s">
        <v>1299</v>
      </c>
      <c r="F416" s="153" t="s">
        <v>1300</v>
      </c>
    </row>
    <row r="417" spans="3:11">
      <c r="C417" s="152" t="s">
        <v>1301</v>
      </c>
      <c r="F417" s="153" t="s">
        <v>1302</v>
      </c>
    </row>
    <row r="418" spans="3:11">
      <c r="C418" s="152" t="s">
        <v>1303</v>
      </c>
      <c r="F418" s="153" t="s">
        <v>1304</v>
      </c>
    </row>
    <row r="419" spans="3:11">
      <c r="C419" s="152" t="s">
        <v>1305</v>
      </c>
      <c r="F419" s="153" t="s">
        <v>1306</v>
      </c>
    </row>
    <row r="420" spans="3:11">
      <c r="C420" s="152" t="s">
        <v>1307</v>
      </c>
      <c r="F420" s="153" t="s">
        <v>1308</v>
      </c>
    </row>
    <row r="421" spans="3:11">
      <c r="C421" s="152" t="s">
        <v>1309</v>
      </c>
      <c r="F421" s="152"/>
    </row>
    <row r="422" spans="3:11">
      <c r="C422" s="152" t="s">
        <v>1310</v>
      </c>
      <c r="F422" s="152"/>
    </row>
    <row r="423" spans="3:11">
      <c r="C423" s="152" t="s">
        <v>1311</v>
      </c>
      <c r="F423" s="152"/>
    </row>
    <row r="424" spans="3:11">
      <c r="C424" s="152" t="s">
        <v>1312</v>
      </c>
      <c r="F424" s="152"/>
    </row>
    <row r="425" spans="3:11">
      <c r="C425" s="152" t="s">
        <v>1313</v>
      </c>
      <c r="F425" s="152"/>
    </row>
    <row r="426" spans="3:11">
      <c r="C426" s="152" t="s">
        <v>1314</v>
      </c>
      <c r="F426" s="152"/>
    </row>
    <row r="427" spans="3:11">
      <c r="C427" s="152" t="s">
        <v>1315</v>
      </c>
      <c r="F427" s="152"/>
    </row>
    <row r="428" spans="3:11">
      <c r="C428" s="152" t="s">
        <v>1316</v>
      </c>
      <c r="F428" s="152"/>
    </row>
    <row r="429" spans="3:11">
      <c r="C429" s="152" t="s">
        <v>1317</v>
      </c>
      <c r="F429" s="152"/>
    </row>
    <row r="430" spans="3:11">
      <c r="C430" s="152" t="s">
        <v>1318</v>
      </c>
      <c r="F430" s="152"/>
      <c r="K430" s="154"/>
    </row>
    <row r="431" spans="3:11">
      <c r="C431" s="152" t="s">
        <v>1319</v>
      </c>
      <c r="F431" s="152"/>
    </row>
    <row r="432" spans="3:11">
      <c r="C432" s="152" t="s">
        <v>1320</v>
      </c>
      <c r="F432" s="152"/>
    </row>
    <row r="433" spans="2:16">
      <c r="C433" s="152" t="s">
        <v>1321</v>
      </c>
      <c r="F433" s="152"/>
    </row>
    <row r="434" spans="2:16">
      <c r="C434" s="152" t="s">
        <v>1322</v>
      </c>
      <c r="F434" s="152"/>
    </row>
    <row r="435" spans="2:16">
      <c r="C435" s="152" t="s">
        <v>1323</v>
      </c>
      <c r="F435" s="152"/>
    </row>
    <row r="436" spans="2:16">
      <c r="C436" s="152" t="s">
        <v>1324</v>
      </c>
      <c r="F436" s="152"/>
    </row>
    <row r="437" spans="2:16">
      <c r="C437" s="152" t="s">
        <v>1325</v>
      </c>
      <c r="F437" s="152"/>
    </row>
    <row r="438" spans="2:16">
      <c r="C438" s="152" t="s">
        <v>1326</v>
      </c>
      <c r="F438" s="152"/>
    </row>
    <row r="439" spans="2:16">
      <c r="C439" s="152" t="s">
        <v>1327</v>
      </c>
      <c r="F439" s="152"/>
    </row>
    <row r="440" spans="2:16">
      <c r="C440" s="152" t="s">
        <v>1328</v>
      </c>
      <c r="F440" s="152"/>
    </row>
    <row r="441" spans="2:16">
      <c r="C441" s="152" t="s">
        <v>1329</v>
      </c>
      <c r="F441" s="152"/>
    </row>
    <row r="442" spans="2:16">
      <c r="C442" s="152" t="s">
        <v>1330</v>
      </c>
      <c r="F442" s="152"/>
    </row>
    <row r="443" spans="2:16">
      <c r="C443" s="152" t="s">
        <v>1331</v>
      </c>
      <c r="F443" s="152"/>
    </row>
    <row r="444" spans="2:16">
      <c r="F444" s="152"/>
    </row>
    <row r="445" spans="2:16" ht="12">
      <c r="P445" s="155"/>
    </row>
    <row r="447" spans="2:16" ht="14">
      <c r="B447" s="148" t="s">
        <v>1332</v>
      </c>
      <c r="C447" s="149"/>
      <c r="D447" s="149"/>
      <c r="E447" s="149"/>
      <c r="F447" s="149"/>
      <c r="G447" s="149"/>
      <c r="H447" s="149"/>
      <c r="I447" s="149"/>
      <c r="J447" s="149"/>
      <c r="K447" s="149"/>
      <c r="L447" s="150"/>
    </row>
    <row r="449" spans="2:30">
      <c r="C449" s="175" t="s">
        <v>1333</v>
      </c>
    </row>
    <row r="450" spans="2:30">
      <c r="C450" s="153" t="s">
        <v>862</v>
      </c>
    </row>
    <row r="451" spans="2:30">
      <c r="C451" s="153" t="s">
        <v>1334</v>
      </c>
    </row>
    <row r="452" spans="2:30">
      <c r="C452" s="153" t="s">
        <v>1335</v>
      </c>
    </row>
    <row r="453" spans="2:30">
      <c r="C453" s="153" t="s">
        <v>1336</v>
      </c>
    </row>
    <row r="454" spans="2:30">
      <c r="C454" s="153" t="s">
        <v>1337</v>
      </c>
    </row>
    <row r="455" spans="2:30">
      <c r="C455" s="153" t="s">
        <v>1338</v>
      </c>
    </row>
    <row r="459" spans="2:30" ht="14">
      <c r="B459" s="148" t="s">
        <v>1339</v>
      </c>
      <c r="C459" s="149"/>
      <c r="D459" s="149"/>
      <c r="E459" s="149"/>
      <c r="F459" s="149"/>
      <c r="G459" s="149"/>
      <c r="H459" s="149"/>
      <c r="I459" s="149"/>
      <c r="J459" s="149"/>
      <c r="K459" s="150"/>
    </row>
    <row r="461" spans="2:30">
      <c r="C461" s="175" t="s">
        <v>1340</v>
      </c>
      <c r="G461" s="175" t="s">
        <v>1333</v>
      </c>
      <c r="K461" s="175" t="s">
        <v>869</v>
      </c>
      <c r="O461" s="175" t="s">
        <v>859</v>
      </c>
      <c r="R461" s="175" t="s">
        <v>854</v>
      </c>
      <c r="U461" s="175" t="s">
        <v>860</v>
      </c>
      <c r="V461" s="175"/>
      <c r="W461" s="198"/>
      <c r="Y461" s="175" t="s">
        <v>1341</v>
      </c>
      <c r="AC461" s="175"/>
      <c r="AD461" s="175"/>
    </row>
    <row r="462" spans="2:30">
      <c r="C462" s="153" t="s">
        <v>862</v>
      </c>
      <c r="G462" s="153" t="s">
        <v>862</v>
      </c>
      <c r="K462" s="153" t="s">
        <v>862</v>
      </c>
      <c r="O462" s="153" t="s">
        <v>862</v>
      </c>
      <c r="R462" s="153" t="s">
        <v>862</v>
      </c>
      <c r="U462" s="153" t="s">
        <v>862</v>
      </c>
      <c r="Y462" s="153" t="s">
        <v>862</v>
      </c>
    </row>
    <row r="463" spans="2:30">
      <c r="C463" s="153" t="s">
        <v>1342</v>
      </c>
      <c r="G463" s="153" t="s">
        <v>1343</v>
      </c>
      <c r="K463" s="153" t="s">
        <v>1342</v>
      </c>
      <c r="O463" s="153" t="s">
        <v>1344</v>
      </c>
      <c r="R463" s="153" t="s">
        <v>1342</v>
      </c>
      <c r="U463" s="153" t="s">
        <v>1345</v>
      </c>
    </row>
    <row r="464" spans="2:30">
      <c r="C464" s="153" t="s">
        <v>1346</v>
      </c>
      <c r="G464" s="153" t="s">
        <v>1347</v>
      </c>
      <c r="K464" s="153" t="s">
        <v>1346</v>
      </c>
      <c r="O464" s="153" t="s">
        <v>1259</v>
      </c>
      <c r="R464" s="153" t="s">
        <v>1348</v>
      </c>
    </row>
    <row r="465" spans="2:15">
      <c r="C465" s="153" t="s">
        <v>1349</v>
      </c>
      <c r="G465" s="153" t="s">
        <v>1350</v>
      </c>
      <c r="K465" s="153" t="s">
        <v>1349</v>
      </c>
      <c r="O465" s="153" t="s">
        <v>1351</v>
      </c>
    </row>
    <row r="466" spans="2:15">
      <c r="C466" s="153" t="s">
        <v>1352</v>
      </c>
      <c r="G466" s="153" t="s">
        <v>1353</v>
      </c>
      <c r="K466" s="153" t="s">
        <v>1348</v>
      </c>
    </row>
    <row r="467" spans="2:15">
      <c r="C467" s="153" t="s">
        <v>1354</v>
      </c>
      <c r="G467" s="153" t="s">
        <v>1355</v>
      </c>
    </row>
    <row r="468" spans="2:15">
      <c r="C468" s="153" t="s">
        <v>1356</v>
      </c>
    </row>
    <row r="469" spans="2:15">
      <c r="C469" s="153" t="s">
        <v>1348</v>
      </c>
    </row>
    <row r="470" spans="2:15">
      <c r="C470" s="153" t="s">
        <v>1357</v>
      </c>
    </row>
    <row r="471" spans="2:15">
      <c r="C471" s="153" t="s">
        <v>1358</v>
      </c>
    </row>
    <row r="472" spans="2:15">
      <c r="C472" s="153" t="s">
        <v>1359</v>
      </c>
    </row>
    <row r="476" spans="2:15" ht="14">
      <c r="B476" s="148" t="s">
        <v>1360</v>
      </c>
      <c r="C476" s="149"/>
      <c r="D476" s="149"/>
      <c r="E476" s="149"/>
      <c r="F476" s="149"/>
      <c r="G476" s="149"/>
      <c r="H476" s="149"/>
      <c r="I476" s="149"/>
      <c r="J476" s="149"/>
      <c r="K476" s="149"/>
      <c r="L476" s="149"/>
      <c r="M476" s="149"/>
      <c r="N476" s="149"/>
      <c r="O476" s="150"/>
    </row>
    <row r="478" spans="2:15">
      <c r="C478" s="175" t="s">
        <v>1361</v>
      </c>
    </row>
    <row r="479" spans="2:15">
      <c r="C479" s="153" t="s">
        <v>862</v>
      </c>
    </row>
    <row r="480" spans="2:15">
      <c r="C480" s="153" t="s">
        <v>1342</v>
      </c>
    </row>
    <row r="481" spans="3:3">
      <c r="C481" s="153" t="s">
        <v>1362</v>
      </c>
    </row>
    <row r="482" spans="3:3">
      <c r="C482" s="153" t="s">
        <v>1363</v>
      </c>
    </row>
    <row r="483" spans="3:3">
      <c r="C483" s="153" t="s">
        <v>1364</v>
      </c>
    </row>
    <row r="484" spans="3:3">
      <c r="C484" s="153" t="s">
        <v>1365</v>
      </c>
    </row>
    <row r="485" spans="3:3">
      <c r="C485" s="153" t="s">
        <v>1366</v>
      </c>
    </row>
    <row r="486" spans="3:3">
      <c r="C486" s="153" t="s">
        <v>1367</v>
      </c>
    </row>
    <row r="487" spans="3:3">
      <c r="C487" s="153" t="s">
        <v>1368</v>
      </c>
    </row>
    <row r="488" spans="3:3">
      <c r="C488" s="153" t="s">
        <v>1369</v>
      </c>
    </row>
    <row r="489" spans="3:3">
      <c r="C489" s="153" t="s">
        <v>1370</v>
      </c>
    </row>
    <row r="490" spans="3:3">
      <c r="C490" s="153" t="s">
        <v>1371</v>
      </c>
    </row>
    <row r="491" spans="3:3">
      <c r="C491" s="153" t="s">
        <v>1372</v>
      </c>
    </row>
    <row r="492" spans="3:3">
      <c r="C492" s="153" t="s">
        <v>1373</v>
      </c>
    </row>
    <row r="493" spans="3:3">
      <c r="C493" s="153" t="s">
        <v>1374</v>
      </c>
    </row>
    <row r="494" spans="3:3">
      <c r="C494" s="153" t="s">
        <v>1375</v>
      </c>
    </row>
    <row r="495" spans="3:3">
      <c r="C495" s="153" t="s">
        <v>1376</v>
      </c>
    </row>
    <row r="496" spans="3:3">
      <c r="C496" s="153" t="s">
        <v>1377</v>
      </c>
    </row>
    <row r="497" spans="3:3">
      <c r="C497" s="153" t="s">
        <v>1378</v>
      </c>
    </row>
    <row r="498" spans="3:3">
      <c r="C498" s="153" t="s">
        <v>1379</v>
      </c>
    </row>
    <row r="499" spans="3:3">
      <c r="C499" s="153" t="s">
        <v>1380</v>
      </c>
    </row>
    <row r="500" spans="3:3">
      <c r="C500" s="153" t="s">
        <v>1381</v>
      </c>
    </row>
    <row r="501" spans="3:3">
      <c r="C501" s="153" t="s">
        <v>1382</v>
      </c>
    </row>
    <row r="502" spans="3:3">
      <c r="C502" s="153" t="s">
        <v>1383</v>
      </c>
    </row>
    <row r="503" spans="3:3">
      <c r="C503" s="153" t="s">
        <v>1384</v>
      </c>
    </row>
    <row r="504" spans="3:3">
      <c r="C504" s="153" t="s">
        <v>1385</v>
      </c>
    </row>
    <row r="505" spans="3:3">
      <c r="C505" s="153" t="s">
        <v>1386</v>
      </c>
    </row>
    <row r="506" spans="3:3">
      <c r="C506" s="153" t="s">
        <v>1387</v>
      </c>
    </row>
    <row r="507" spans="3:3">
      <c r="C507" s="153" t="s">
        <v>1388</v>
      </c>
    </row>
    <row r="508" spans="3:3">
      <c r="C508" s="153" t="s">
        <v>1389</v>
      </c>
    </row>
    <row r="509" spans="3:3">
      <c r="C509" s="153" t="s">
        <v>1390</v>
      </c>
    </row>
    <row r="510" spans="3:3">
      <c r="C510" s="153" t="s">
        <v>1391</v>
      </c>
    </row>
    <row r="511" spans="3:3">
      <c r="C511" s="153" t="s">
        <v>1392</v>
      </c>
    </row>
    <row r="512" spans="3:3">
      <c r="C512" s="153" t="s">
        <v>1393</v>
      </c>
    </row>
    <row r="513" spans="3:3">
      <c r="C513" s="153" t="s">
        <v>1394</v>
      </c>
    </row>
    <row r="514" spans="3:3">
      <c r="C514" s="153" t="s">
        <v>1395</v>
      </c>
    </row>
    <row r="515" spans="3:3">
      <c r="C515" s="153" t="s">
        <v>1396</v>
      </c>
    </row>
    <row r="516" spans="3:3">
      <c r="C516" s="153" t="s">
        <v>1397</v>
      </c>
    </row>
    <row r="517" spans="3:3">
      <c r="C517" s="153" t="s">
        <v>1398</v>
      </c>
    </row>
    <row r="518" spans="3:3">
      <c r="C518" s="153" t="s">
        <v>1399</v>
      </c>
    </row>
    <row r="519" spans="3:3">
      <c r="C519" s="153" t="s">
        <v>1400</v>
      </c>
    </row>
    <row r="520" spans="3:3">
      <c r="C520" s="153" t="s">
        <v>1401</v>
      </c>
    </row>
    <row r="521" spans="3:3">
      <c r="C521" s="153" t="s">
        <v>1402</v>
      </c>
    </row>
    <row r="522" spans="3:3">
      <c r="C522" s="153" t="s">
        <v>1403</v>
      </c>
    </row>
    <row r="523" spans="3:3">
      <c r="C523" s="153" t="s">
        <v>1404</v>
      </c>
    </row>
    <row r="524" spans="3:3">
      <c r="C524" s="153" t="s">
        <v>1405</v>
      </c>
    </row>
    <row r="525" spans="3:3">
      <c r="C525" s="153" t="s">
        <v>1406</v>
      </c>
    </row>
    <row r="526" spans="3:3">
      <c r="C526" s="153" t="s">
        <v>1407</v>
      </c>
    </row>
    <row r="527" spans="3:3">
      <c r="C527" s="153" t="s">
        <v>1408</v>
      </c>
    </row>
    <row r="528" spans="3:3">
      <c r="C528" s="153" t="s">
        <v>1409</v>
      </c>
    </row>
    <row r="529" spans="3:3">
      <c r="C529" s="153" t="s">
        <v>1410</v>
      </c>
    </row>
    <row r="530" spans="3:3">
      <c r="C530" s="153" t="s">
        <v>1411</v>
      </c>
    </row>
    <row r="531" spans="3:3">
      <c r="C531" s="153" t="s">
        <v>1412</v>
      </c>
    </row>
    <row r="532" spans="3:3">
      <c r="C532" s="153" t="s">
        <v>1413</v>
      </c>
    </row>
    <row r="533" spans="3:3">
      <c r="C533" s="153" t="s">
        <v>1414</v>
      </c>
    </row>
    <row r="534" spans="3:3">
      <c r="C534" s="153" t="s">
        <v>1415</v>
      </c>
    </row>
    <row r="535" spans="3:3">
      <c r="C535" s="153" t="s">
        <v>1416</v>
      </c>
    </row>
    <row r="536" spans="3:3">
      <c r="C536" s="153" t="s">
        <v>1417</v>
      </c>
    </row>
    <row r="537" spans="3:3">
      <c r="C537" s="153" t="s">
        <v>1418</v>
      </c>
    </row>
    <row r="538" spans="3:3">
      <c r="C538" s="153" t="s">
        <v>1419</v>
      </c>
    </row>
    <row r="539" spans="3:3">
      <c r="C539" s="153" t="s">
        <v>1420</v>
      </c>
    </row>
    <row r="540" spans="3:3">
      <c r="C540" s="153" t="s">
        <v>1421</v>
      </c>
    </row>
    <row r="541" spans="3:3">
      <c r="C541" s="153" t="s">
        <v>1422</v>
      </c>
    </row>
    <row r="542" spans="3:3">
      <c r="C542" s="153" t="s">
        <v>1423</v>
      </c>
    </row>
    <row r="543" spans="3:3">
      <c r="C543" s="153" t="s">
        <v>1424</v>
      </c>
    </row>
    <row r="544" spans="3:3">
      <c r="C544" s="153" t="s">
        <v>1425</v>
      </c>
    </row>
    <row r="545" spans="3:3">
      <c r="C545" s="153" t="s">
        <v>1426</v>
      </c>
    </row>
    <row r="546" spans="3:3">
      <c r="C546" s="153" t="s">
        <v>1427</v>
      </c>
    </row>
    <row r="547" spans="3:3">
      <c r="C547" s="153" t="s">
        <v>1428</v>
      </c>
    </row>
    <row r="548" spans="3:3">
      <c r="C548" s="153" t="s">
        <v>1429</v>
      </c>
    </row>
    <row r="549" spans="3:3">
      <c r="C549" s="153" t="s">
        <v>1430</v>
      </c>
    </row>
    <row r="550" spans="3:3">
      <c r="C550" s="153" t="s">
        <v>1431</v>
      </c>
    </row>
    <row r="551" spans="3:3">
      <c r="C551" s="153" t="s">
        <v>1432</v>
      </c>
    </row>
    <row r="552" spans="3:3">
      <c r="C552" s="153" t="s">
        <v>1433</v>
      </c>
    </row>
    <row r="553" spans="3:3">
      <c r="C553" s="153" t="s">
        <v>1434</v>
      </c>
    </row>
    <row r="554" spans="3:3">
      <c r="C554" s="153" t="s">
        <v>1435</v>
      </c>
    </row>
    <row r="555" spans="3:3">
      <c r="C555" s="153" t="s">
        <v>1436</v>
      </c>
    </row>
    <row r="556" spans="3:3">
      <c r="C556" s="153" t="s">
        <v>1437</v>
      </c>
    </row>
    <row r="557" spans="3:3">
      <c r="C557" s="153" t="s">
        <v>1348</v>
      </c>
    </row>
    <row r="561" spans="1:18" ht="14">
      <c r="B561" s="148" t="s">
        <v>1438</v>
      </c>
      <c r="C561" s="149"/>
      <c r="D561" s="149"/>
      <c r="E561" s="149"/>
      <c r="F561" s="149"/>
      <c r="G561" s="149"/>
      <c r="H561" s="149"/>
      <c r="I561" s="149"/>
      <c r="J561" s="149"/>
      <c r="K561" s="149"/>
      <c r="L561" s="149"/>
      <c r="M561" s="149"/>
      <c r="N561" s="149"/>
      <c r="O561" s="150"/>
    </row>
    <row r="563" spans="1:18">
      <c r="C563" s="175" t="s">
        <v>859</v>
      </c>
    </row>
    <row r="564" spans="1:18">
      <c r="C564" s="153" t="s">
        <v>862</v>
      </c>
    </row>
    <row r="565" spans="1:18">
      <c r="C565" s="153" t="s">
        <v>1342</v>
      </c>
    </row>
    <row r="566" spans="1:18">
      <c r="C566" s="153" t="s">
        <v>1348</v>
      </c>
    </row>
    <row r="567" spans="1:18">
      <c r="C567" s="153" t="s">
        <v>1439</v>
      </c>
    </row>
    <row r="571" spans="1:18" s="158" customFormat="1" ht="14">
      <c r="A571" s="154"/>
      <c r="B571" s="148" t="s">
        <v>1440</v>
      </c>
      <c r="C571" s="156"/>
      <c r="D571" s="156"/>
      <c r="E571" s="156"/>
      <c r="F571" s="156"/>
      <c r="G571" s="156"/>
      <c r="H571" s="156"/>
      <c r="I571" s="156"/>
      <c r="J571" s="156"/>
      <c r="K571" s="156"/>
      <c r="L571" s="156"/>
      <c r="M571" s="156"/>
      <c r="N571" s="156"/>
      <c r="O571" s="156"/>
      <c r="P571" s="156"/>
      <c r="Q571" s="156"/>
      <c r="R571" s="157"/>
    </row>
    <row r="573" spans="1:18">
      <c r="B573" s="198"/>
      <c r="C573" s="175" t="s">
        <v>1441</v>
      </c>
      <c r="J573" s="175" t="s">
        <v>1333</v>
      </c>
      <c r="N573" s="198"/>
    </row>
    <row r="574" spans="1:18">
      <c r="C574" s="153" t="s">
        <v>862</v>
      </c>
      <c r="J574" s="153" t="s">
        <v>862</v>
      </c>
    </row>
    <row r="575" spans="1:18">
      <c r="C575" s="153" t="s">
        <v>1442</v>
      </c>
      <c r="J575" s="153" t="s">
        <v>1345</v>
      </c>
    </row>
    <row r="576" spans="1:18">
      <c r="C576" s="153" t="s">
        <v>1443</v>
      </c>
      <c r="J576" s="153" t="s">
        <v>1444</v>
      </c>
    </row>
    <row r="577" spans="3:10">
      <c r="C577" s="153" t="s">
        <v>1445</v>
      </c>
      <c r="J577" s="153" t="s">
        <v>1446</v>
      </c>
    </row>
    <row r="578" spans="3:10">
      <c r="C578" s="153" t="s">
        <v>1447</v>
      </c>
      <c r="J578" s="153" t="s">
        <v>1448</v>
      </c>
    </row>
    <row r="579" spans="3:10">
      <c r="C579" s="153" t="s">
        <v>1449</v>
      </c>
      <c r="J579" s="153" t="s">
        <v>1450</v>
      </c>
    </row>
    <row r="580" spans="3:10">
      <c r="C580" s="153" t="s">
        <v>1451</v>
      </c>
    </row>
    <row r="581" spans="3:10">
      <c r="C581" s="153" t="s">
        <v>1452</v>
      </c>
    </row>
    <row r="582" spans="3:10">
      <c r="C582" s="153" t="s">
        <v>1453</v>
      </c>
    </row>
    <row r="583" spans="3:10">
      <c r="C583" s="153" t="s">
        <v>1454</v>
      </c>
    </row>
    <row r="584" spans="3:10">
      <c r="C584" s="153" t="s">
        <v>1455</v>
      </c>
    </row>
    <row r="585" spans="3:10">
      <c r="C585" s="153" t="s">
        <v>1456</v>
      </c>
    </row>
    <row r="586" spans="3:10">
      <c r="C586" s="153" t="s">
        <v>1457</v>
      </c>
    </row>
    <row r="587" spans="3:10">
      <c r="C587" s="153" t="s">
        <v>1458</v>
      </c>
    </row>
    <row r="588" spans="3:10">
      <c r="C588" s="159" t="s">
        <v>1459</v>
      </c>
    </row>
    <row r="589" spans="3:10">
      <c r="C589" s="153" t="s">
        <v>1343</v>
      </c>
    </row>
    <row r="590" spans="3:10">
      <c r="C590" s="153" t="s">
        <v>1460</v>
      </c>
    </row>
    <row r="591" spans="3:10">
      <c r="C591" s="153" t="s">
        <v>1461</v>
      </c>
    </row>
    <row r="592" spans="3:10">
      <c r="C592" s="153" t="s">
        <v>1462</v>
      </c>
    </row>
    <row r="593" spans="3:3">
      <c r="C593" s="153" t="s">
        <v>1463</v>
      </c>
    </row>
    <row r="594" spans="3:3">
      <c r="C594" s="153" t="s">
        <v>1464</v>
      </c>
    </row>
    <row r="595" spans="3:3">
      <c r="C595" s="153" t="s">
        <v>1465</v>
      </c>
    </row>
    <row r="596" spans="3:3">
      <c r="C596" s="153" t="s">
        <v>1466</v>
      </c>
    </row>
    <row r="597" spans="3:3">
      <c r="C597" s="153" t="s">
        <v>1467</v>
      </c>
    </row>
    <row r="598" spans="3:3">
      <c r="C598" s="153" t="s">
        <v>1468</v>
      </c>
    </row>
    <row r="599" spans="3:3">
      <c r="C599" s="153" t="s">
        <v>1469</v>
      </c>
    </row>
    <row r="600" spans="3:3">
      <c r="C600" s="153" t="s">
        <v>1470</v>
      </c>
    </row>
    <row r="601" spans="3:3">
      <c r="C601" s="153" t="s">
        <v>1471</v>
      </c>
    </row>
    <row r="602" spans="3:3">
      <c r="C602" s="153" t="s">
        <v>1472</v>
      </c>
    </row>
    <row r="603" spans="3:3">
      <c r="C603" s="159" t="s">
        <v>1473</v>
      </c>
    </row>
    <row r="604" spans="3:3">
      <c r="C604" s="153" t="s">
        <v>1347</v>
      </c>
    </row>
    <row r="605" spans="3:3">
      <c r="C605" s="153" t="s">
        <v>1350</v>
      </c>
    </row>
    <row r="606" spans="3:3">
      <c r="C606" s="153" t="s">
        <v>1353</v>
      </c>
    </row>
    <row r="607" spans="3:3">
      <c r="C607" s="153" t="s">
        <v>1355</v>
      </c>
    </row>
    <row r="611" spans="2:24" ht="14">
      <c r="B611" s="148" t="s">
        <v>1474</v>
      </c>
      <c r="C611" s="149"/>
      <c r="D611" s="149"/>
      <c r="E611" s="149"/>
      <c r="F611" s="149"/>
      <c r="G611" s="149"/>
      <c r="H611" s="149"/>
      <c r="I611" s="149"/>
      <c r="J611" s="149"/>
      <c r="K611" s="149"/>
      <c r="L611" s="149"/>
      <c r="M611" s="149"/>
      <c r="N611" s="149"/>
      <c r="O611" s="149"/>
      <c r="P611" s="149"/>
      <c r="Q611" s="149"/>
      <c r="R611" s="149"/>
      <c r="S611" s="149"/>
      <c r="T611" s="149"/>
      <c r="U611" s="149"/>
      <c r="V611" s="150"/>
    </row>
    <row r="613" spans="2:24">
      <c r="C613" s="175" t="s">
        <v>869</v>
      </c>
    </row>
    <row r="614" spans="2:24">
      <c r="C614" s="153" t="s">
        <v>862</v>
      </c>
    </row>
    <row r="615" spans="2:24">
      <c r="C615" s="153" t="s">
        <v>1342</v>
      </c>
    </row>
    <row r="616" spans="2:24">
      <c r="C616" s="153" t="s">
        <v>1444</v>
      </c>
    </row>
    <row r="617" spans="2:24">
      <c r="C617" s="153" t="s">
        <v>1348</v>
      </c>
    </row>
    <row r="618" spans="2:24">
      <c r="C618" s="153" t="s">
        <v>1439</v>
      </c>
    </row>
    <row r="622" spans="2:24" ht="14">
      <c r="B622" s="148" t="s">
        <v>1475</v>
      </c>
      <c r="C622" s="149"/>
      <c r="D622" s="149"/>
      <c r="E622" s="149"/>
      <c r="F622" s="149"/>
      <c r="G622" s="149"/>
      <c r="H622" s="149"/>
      <c r="I622" s="149"/>
      <c r="J622" s="149"/>
      <c r="K622" s="149"/>
      <c r="L622" s="149"/>
      <c r="M622" s="149"/>
      <c r="N622" s="149"/>
      <c r="O622" s="149"/>
      <c r="P622" s="149"/>
      <c r="Q622" s="149"/>
      <c r="R622" s="149"/>
      <c r="S622" s="149"/>
      <c r="T622" s="149"/>
      <c r="U622" s="149"/>
      <c r="V622" s="149"/>
      <c r="W622" s="149"/>
      <c r="X622" s="150"/>
    </row>
    <row r="624" spans="2:24">
      <c r="C624" s="175" t="s">
        <v>1476</v>
      </c>
    </row>
    <row r="625" spans="3:3">
      <c r="C625" s="153" t="s">
        <v>893</v>
      </c>
    </row>
    <row r="626" spans="3:3">
      <c r="C626" s="153" t="s">
        <v>1477</v>
      </c>
    </row>
    <row r="627" spans="3:3">
      <c r="C627" s="153" t="s">
        <v>1478</v>
      </c>
    </row>
    <row r="628" spans="3:3">
      <c r="C628" s="153" t="s">
        <v>1479</v>
      </c>
    </row>
    <row r="629" spans="3:3">
      <c r="C629" s="153" t="s">
        <v>1480</v>
      </c>
    </row>
    <row r="630" spans="3:3">
      <c r="C630" s="153" t="s">
        <v>1481</v>
      </c>
    </row>
    <row r="631" spans="3:3">
      <c r="C631" s="153" t="s">
        <v>1482</v>
      </c>
    </row>
    <row r="632" spans="3:3">
      <c r="C632" s="153" t="s">
        <v>1483</v>
      </c>
    </row>
    <row r="633" spans="3:3">
      <c r="C633" s="153" t="s">
        <v>1484</v>
      </c>
    </row>
    <row r="634" spans="3:3">
      <c r="C634" s="153" t="s">
        <v>1485</v>
      </c>
    </row>
    <row r="635" spans="3:3">
      <c r="C635" s="153" t="s">
        <v>1486</v>
      </c>
    </row>
    <row r="636" spans="3:3">
      <c r="C636" s="153" t="s">
        <v>1487</v>
      </c>
    </row>
    <row r="637" spans="3:3">
      <c r="C637" s="153" t="s">
        <v>1488</v>
      </c>
    </row>
    <row r="638" spans="3:3">
      <c r="C638" s="153" t="s">
        <v>1489</v>
      </c>
    </row>
    <row r="639" spans="3:3">
      <c r="C639" s="153" t="s">
        <v>1490</v>
      </c>
    </row>
    <row r="640" spans="3:3">
      <c r="C640" s="153" t="s">
        <v>1491</v>
      </c>
    </row>
    <row r="641" spans="3:3">
      <c r="C641" s="153" t="s">
        <v>1492</v>
      </c>
    </row>
    <row r="642" spans="3:3">
      <c r="C642" s="153" t="s">
        <v>1493</v>
      </c>
    </row>
    <row r="643" spans="3:3">
      <c r="C643" s="153" t="s">
        <v>1494</v>
      </c>
    </row>
    <row r="644" spans="3:3">
      <c r="C644" s="153" t="s">
        <v>1495</v>
      </c>
    </row>
    <row r="645" spans="3:3">
      <c r="C645" s="153" t="s">
        <v>1496</v>
      </c>
    </row>
    <row r="646" spans="3:3">
      <c r="C646" s="153" t="s">
        <v>1497</v>
      </c>
    </row>
    <row r="647" spans="3:3">
      <c r="C647" s="153" t="s">
        <v>1498</v>
      </c>
    </row>
    <row r="648" spans="3:3">
      <c r="C648" s="153" t="s">
        <v>1499</v>
      </c>
    </row>
    <row r="649" spans="3:3">
      <c r="C649" s="153" t="s">
        <v>1500</v>
      </c>
    </row>
    <row r="650" spans="3:3">
      <c r="C650" s="153" t="s">
        <v>1501</v>
      </c>
    </row>
    <row r="651" spans="3:3">
      <c r="C651" s="153" t="s">
        <v>1502</v>
      </c>
    </row>
    <row r="652" spans="3:3">
      <c r="C652" s="153" t="s">
        <v>1503</v>
      </c>
    </row>
    <row r="653" spans="3:3">
      <c r="C653" s="153" t="s">
        <v>1504</v>
      </c>
    </row>
    <row r="654" spans="3:3">
      <c r="C654" s="153" t="s">
        <v>1505</v>
      </c>
    </row>
    <row r="655" spans="3:3">
      <c r="C655" s="153" t="s">
        <v>1506</v>
      </c>
    </row>
    <row r="656" spans="3:3">
      <c r="C656" s="153" t="s">
        <v>1507</v>
      </c>
    </row>
    <row r="657" spans="2:19">
      <c r="C657" s="153" t="s">
        <v>1508</v>
      </c>
    </row>
    <row r="658" spans="2:19">
      <c r="C658" s="153" t="s">
        <v>1509</v>
      </c>
    </row>
    <row r="659" spans="2:19">
      <c r="C659" s="153" t="s">
        <v>1510</v>
      </c>
    </row>
    <row r="660" spans="2:19">
      <c r="C660" s="153" t="s">
        <v>1511</v>
      </c>
    </row>
    <row r="661" spans="2:19">
      <c r="C661" s="153" t="s">
        <v>1512</v>
      </c>
    </row>
    <row r="662" spans="2:19">
      <c r="C662" s="153" t="s">
        <v>1513</v>
      </c>
    </row>
    <row r="666" spans="2:19" ht="14">
      <c r="B666" s="148" t="s">
        <v>1514</v>
      </c>
      <c r="C666" s="149"/>
      <c r="D666" s="149"/>
      <c r="E666" s="149"/>
      <c r="F666" s="149"/>
      <c r="G666" s="149"/>
      <c r="H666" s="149"/>
      <c r="I666" s="149"/>
      <c r="J666" s="149"/>
      <c r="K666" s="149"/>
      <c r="L666" s="149"/>
      <c r="M666" s="149"/>
      <c r="N666" s="149"/>
      <c r="O666" s="149"/>
      <c r="P666" s="149"/>
      <c r="Q666" s="149"/>
      <c r="R666" s="149"/>
      <c r="S666" s="150"/>
    </row>
    <row r="668" spans="2:19">
      <c r="C668" s="175" t="s">
        <v>869</v>
      </c>
    </row>
    <row r="669" spans="2:19">
      <c r="C669" s="153" t="s">
        <v>862</v>
      </c>
    </row>
    <row r="670" spans="2:19">
      <c r="C670" s="153" t="s">
        <v>1342</v>
      </c>
    </row>
    <row r="671" spans="2:19">
      <c r="C671" s="153" t="s">
        <v>1348</v>
      </c>
    </row>
    <row r="672" spans="2:19">
      <c r="C672" s="153" t="s">
        <v>1515</v>
      </c>
    </row>
    <row r="673" spans="2:24">
      <c r="C673" s="153" t="s">
        <v>1516</v>
      </c>
    </row>
    <row r="677" spans="2:24" ht="14">
      <c r="B677" s="148" t="s">
        <v>1517</v>
      </c>
      <c r="C677" s="149"/>
      <c r="D677" s="149"/>
      <c r="E677" s="149"/>
      <c r="F677" s="149"/>
      <c r="G677" s="149"/>
      <c r="H677" s="149"/>
      <c r="I677" s="149"/>
      <c r="J677" s="149"/>
      <c r="K677" s="149"/>
      <c r="L677" s="149"/>
      <c r="M677" s="149"/>
      <c r="N677" s="149"/>
      <c r="O677" s="149"/>
      <c r="P677" s="149"/>
      <c r="Q677" s="149"/>
      <c r="R677" s="149"/>
      <c r="S677" s="149"/>
      <c r="T677" s="149"/>
      <c r="U677" s="149"/>
      <c r="V677" s="149"/>
      <c r="W677" s="149"/>
      <c r="X677" s="150"/>
    </row>
    <row r="679" spans="2:24">
      <c r="C679" s="175" t="s">
        <v>1518</v>
      </c>
    </row>
    <row r="680" spans="2:24">
      <c r="C680" s="153" t="s">
        <v>862</v>
      </c>
    </row>
    <row r="681" spans="2:24">
      <c r="C681" s="153" t="s">
        <v>1342</v>
      </c>
    </row>
    <row r="682" spans="2:24">
      <c r="C682" s="153" t="s">
        <v>1348</v>
      </c>
    </row>
    <row r="683" spans="2:24">
      <c r="C683" s="153" t="s">
        <v>1515</v>
      </c>
    </row>
    <row r="684" spans="2:24">
      <c r="C684" s="153" t="s">
        <v>1519</v>
      </c>
    </row>
    <row r="685" spans="2:24">
      <c r="C685" s="153" t="s">
        <v>1520</v>
      </c>
    </row>
    <row r="686" spans="2:24">
      <c r="C686" s="153" t="s">
        <v>1521</v>
      </c>
    </row>
    <row r="687" spans="2:24">
      <c r="C687" s="153" t="s">
        <v>1522</v>
      </c>
    </row>
    <row r="688" spans="2:24">
      <c r="C688" s="153" t="s">
        <v>1523</v>
      </c>
    </row>
    <row r="689" spans="2:29">
      <c r="C689" s="153" t="s">
        <v>1524</v>
      </c>
    </row>
    <row r="690" spans="2:29">
      <c r="C690" s="153" t="s">
        <v>1525</v>
      </c>
    </row>
    <row r="691" spans="2:29">
      <c r="C691" s="153" t="s">
        <v>1526</v>
      </c>
    </row>
    <row r="692" spans="2:29">
      <c r="C692" s="153" t="s">
        <v>1527</v>
      </c>
    </row>
    <row r="693" spans="2:29">
      <c r="C693" s="153" t="s">
        <v>1528</v>
      </c>
    </row>
    <row r="694" spans="2:29">
      <c r="C694" s="153" t="s">
        <v>1529</v>
      </c>
    </row>
    <row r="695" spans="2:29">
      <c r="C695" s="153" t="s">
        <v>1530</v>
      </c>
    </row>
    <row r="696" spans="2:29">
      <c r="C696" s="153" t="s">
        <v>1531</v>
      </c>
    </row>
    <row r="697" spans="2:29">
      <c r="C697" s="153" t="s">
        <v>1532</v>
      </c>
    </row>
    <row r="698" spans="2:29">
      <c r="C698" s="153" t="s">
        <v>1533</v>
      </c>
    </row>
    <row r="699" spans="2:29">
      <c r="C699" s="153" t="s">
        <v>1534</v>
      </c>
    </row>
    <row r="700" spans="2:29">
      <c r="C700" s="153" t="s">
        <v>1535</v>
      </c>
    </row>
    <row r="704" spans="2:29" ht="14">
      <c r="B704" s="148" t="s">
        <v>1536</v>
      </c>
      <c r="C704" s="149"/>
      <c r="D704" s="149"/>
      <c r="E704" s="149"/>
      <c r="F704" s="149"/>
      <c r="G704" s="149"/>
      <c r="H704" s="149"/>
      <c r="I704" s="149"/>
      <c r="J704" s="149"/>
      <c r="K704" s="149"/>
      <c r="L704" s="149"/>
      <c r="M704" s="149"/>
      <c r="N704" s="149"/>
      <c r="O704" s="149"/>
      <c r="P704" s="149"/>
      <c r="Q704" s="149"/>
      <c r="R704" s="149"/>
      <c r="S704" s="149"/>
      <c r="T704" s="149"/>
      <c r="U704" s="149"/>
      <c r="V704" s="149"/>
      <c r="W704" s="149"/>
      <c r="X704" s="149"/>
      <c r="Y704" s="149"/>
      <c r="Z704" s="149"/>
      <c r="AA704" s="149"/>
      <c r="AB704" s="149"/>
      <c r="AC704" s="150"/>
    </row>
    <row r="706" spans="3:3">
      <c r="C706" s="175" t="s">
        <v>1537</v>
      </c>
    </row>
    <row r="707" spans="3:3">
      <c r="C707" s="153" t="s">
        <v>862</v>
      </c>
    </row>
    <row r="708" spans="3:3">
      <c r="C708" s="153" t="s">
        <v>1538</v>
      </c>
    </row>
    <row r="709" spans="3:3">
      <c r="C709" s="153" t="s">
        <v>1539</v>
      </c>
    </row>
    <row r="710" spans="3:3">
      <c r="C710" s="153" t="s">
        <v>1540</v>
      </c>
    </row>
    <row r="711" spans="3:3">
      <c r="C711" s="153" t="s">
        <v>1541</v>
      </c>
    </row>
    <row r="712" spans="3:3">
      <c r="C712" s="153" t="s">
        <v>1542</v>
      </c>
    </row>
    <row r="713" spans="3:3">
      <c r="C713" s="153" t="s">
        <v>1543</v>
      </c>
    </row>
    <row r="714" spans="3:3">
      <c r="C714" s="153" t="s">
        <v>1544</v>
      </c>
    </row>
    <row r="715" spans="3:3">
      <c r="C715" s="153" t="s">
        <v>1545</v>
      </c>
    </row>
    <row r="716" spans="3:3">
      <c r="C716" s="153" t="s">
        <v>1546</v>
      </c>
    </row>
    <row r="717" spans="3:3">
      <c r="C717" s="153" t="s">
        <v>1547</v>
      </c>
    </row>
    <row r="718" spans="3:3">
      <c r="C718" s="153" t="s">
        <v>1548</v>
      </c>
    </row>
    <row r="719" spans="3:3">
      <c r="C719" s="153" t="s">
        <v>1549</v>
      </c>
    </row>
    <row r="720" spans="3:3">
      <c r="C720" s="153" t="s">
        <v>1550</v>
      </c>
    </row>
    <row r="721" spans="1:109">
      <c r="C721" s="153" t="s">
        <v>1551</v>
      </c>
    </row>
    <row r="722" spans="1:109">
      <c r="C722" s="153" t="s">
        <v>1552</v>
      </c>
    </row>
    <row r="723" spans="1:109">
      <c r="C723" s="153" t="s">
        <v>1553</v>
      </c>
    </row>
    <row r="724" spans="1:109">
      <c r="C724" s="153" t="s">
        <v>1554</v>
      </c>
    </row>
    <row r="725" spans="1:109">
      <c r="C725" s="153" t="s">
        <v>1555</v>
      </c>
    </row>
    <row r="729" spans="1:109" s="158" customFormat="1" ht="14">
      <c r="A729" s="154"/>
      <c r="B729" s="148" t="s">
        <v>1556</v>
      </c>
      <c r="C729" s="156"/>
      <c r="D729" s="156"/>
      <c r="E729" s="156"/>
      <c r="F729" s="156"/>
      <c r="G729" s="156"/>
      <c r="H729" s="156"/>
      <c r="I729" s="156"/>
      <c r="J729" s="157"/>
    </row>
    <row r="731" spans="1:109">
      <c r="B731" s="198"/>
      <c r="C731" s="175" t="s">
        <v>1557</v>
      </c>
      <c r="J731" s="175" t="s">
        <v>1252</v>
      </c>
      <c r="Q731" s="175" t="s">
        <v>887</v>
      </c>
      <c r="X731" s="175" t="s">
        <v>1558</v>
      </c>
      <c r="AB731" s="175"/>
      <c r="AE731" s="175" t="s">
        <v>1253</v>
      </c>
      <c r="AL731" s="175" t="s">
        <v>1340</v>
      </c>
      <c r="AS731" s="175" t="s">
        <v>878</v>
      </c>
      <c r="AY731" s="175" t="s">
        <v>888</v>
      </c>
      <c r="BD731" s="175" t="s">
        <v>889</v>
      </c>
      <c r="BK731" s="175" t="s">
        <v>1559</v>
      </c>
      <c r="BO731" s="175" t="s">
        <v>1560</v>
      </c>
      <c r="BV731" s="175" t="s">
        <v>890</v>
      </c>
      <c r="CB731" s="175" t="s">
        <v>1333</v>
      </c>
      <c r="CF731" s="175" t="s">
        <v>1561</v>
      </c>
      <c r="CM731" s="175" t="s">
        <v>1562</v>
      </c>
      <c r="CR731" s="175" t="s">
        <v>859</v>
      </c>
      <c r="CW731" s="175" t="s">
        <v>854</v>
      </c>
      <c r="DB731" s="175" t="s">
        <v>860</v>
      </c>
      <c r="DE731" s="175" t="s">
        <v>861</v>
      </c>
    </row>
    <row r="732" spans="1:109">
      <c r="C732" s="153" t="s">
        <v>862</v>
      </c>
      <c r="J732" s="153" t="s">
        <v>862</v>
      </c>
      <c r="Q732" s="153" t="s">
        <v>862</v>
      </c>
      <c r="X732" s="153" t="s">
        <v>862</v>
      </c>
      <c r="AE732" s="153" t="s">
        <v>862</v>
      </c>
      <c r="AL732" s="153" t="s">
        <v>862</v>
      </c>
      <c r="AS732" s="153" t="s">
        <v>862</v>
      </c>
      <c r="AY732" s="153" t="s">
        <v>862</v>
      </c>
      <c r="BD732" s="153" t="s">
        <v>862</v>
      </c>
      <c r="BK732" s="153" t="s">
        <v>862</v>
      </c>
      <c r="BO732" s="153" t="s">
        <v>862</v>
      </c>
      <c r="BV732" s="153" t="s">
        <v>1563</v>
      </c>
      <c r="CB732" s="153" t="s">
        <v>862</v>
      </c>
      <c r="CF732" s="153" t="s">
        <v>1563</v>
      </c>
      <c r="CM732" s="153" t="s">
        <v>1563</v>
      </c>
      <c r="CR732" s="153" t="s">
        <v>1563</v>
      </c>
      <c r="CW732" s="153" t="s">
        <v>1563</v>
      </c>
      <c r="DB732" s="153" t="s">
        <v>1563</v>
      </c>
      <c r="DE732" s="153" t="s">
        <v>1563</v>
      </c>
    </row>
    <row r="733" spans="1:109">
      <c r="C733" s="153" t="s">
        <v>1564</v>
      </c>
      <c r="J733" s="153" t="s">
        <v>1564</v>
      </c>
      <c r="Q733" s="153" t="s">
        <v>1564</v>
      </c>
      <c r="X733" s="153" t="s">
        <v>1565</v>
      </c>
      <c r="AE733" s="153" t="s">
        <v>1565</v>
      </c>
      <c r="AL733" s="153" t="s">
        <v>1566</v>
      </c>
      <c r="AS733" s="153" t="s">
        <v>1567</v>
      </c>
      <c r="AY733" s="153" t="s">
        <v>1564</v>
      </c>
      <c r="BD733" s="153" t="s">
        <v>1568</v>
      </c>
      <c r="BK733" s="153" t="s">
        <v>1564</v>
      </c>
      <c r="BO733" s="153" t="s">
        <v>1565</v>
      </c>
      <c r="BV733" s="153" t="s">
        <v>1569</v>
      </c>
      <c r="CB733" s="153" t="s">
        <v>1564</v>
      </c>
      <c r="CF733" s="153" t="s">
        <v>1570</v>
      </c>
      <c r="CM733" s="153" t="s">
        <v>1571</v>
      </c>
      <c r="CR733" s="153" t="s">
        <v>1572</v>
      </c>
      <c r="CW733" s="153" t="s">
        <v>1570</v>
      </c>
      <c r="DB733" s="153" t="s">
        <v>1572</v>
      </c>
      <c r="DE733" s="153" t="s">
        <v>1570</v>
      </c>
    </row>
    <row r="734" spans="1:109">
      <c r="C734" s="153" t="s">
        <v>1573</v>
      </c>
      <c r="J734" s="153" t="s">
        <v>1574</v>
      </c>
      <c r="Q734" s="153" t="s">
        <v>1574</v>
      </c>
      <c r="X734" s="153" t="s">
        <v>1575</v>
      </c>
      <c r="AE734" s="153" t="s">
        <v>1575</v>
      </c>
      <c r="AL734" s="153" t="s">
        <v>1576</v>
      </c>
      <c r="AS734" s="153" t="s">
        <v>1577</v>
      </c>
      <c r="AY734" s="153" t="s">
        <v>1574</v>
      </c>
      <c r="BD734" s="153" t="s">
        <v>1578</v>
      </c>
      <c r="BK734" s="153" t="s">
        <v>1574</v>
      </c>
      <c r="BO734" s="153" t="s">
        <v>1575</v>
      </c>
      <c r="BV734" s="153" t="s">
        <v>1579</v>
      </c>
      <c r="CB734" s="153" t="s">
        <v>1574</v>
      </c>
      <c r="CF734" s="153" t="s">
        <v>1580</v>
      </c>
      <c r="CM734" s="153" t="s">
        <v>1581</v>
      </c>
      <c r="CR734" s="153" t="s">
        <v>1582</v>
      </c>
      <c r="CW734" s="153" t="s">
        <v>1583</v>
      </c>
    </row>
    <row r="735" spans="1:109">
      <c r="C735" s="153" t="s">
        <v>1584</v>
      </c>
      <c r="J735" s="153" t="s">
        <v>1585</v>
      </c>
      <c r="Q735" s="153" t="s">
        <v>1585</v>
      </c>
      <c r="X735" s="153" t="s">
        <v>1586</v>
      </c>
      <c r="AE735" s="153" t="s">
        <v>1586</v>
      </c>
      <c r="AL735" s="153" t="s">
        <v>1587</v>
      </c>
      <c r="AS735" s="153" t="s">
        <v>1588</v>
      </c>
      <c r="AY735" s="153" t="s">
        <v>1585</v>
      </c>
      <c r="BD735" s="153" t="s">
        <v>1589</v>
      </c>
      <c r="BK735" s="153" t="s">
        <v>1585</v>
      </c>
      <c r="BO735" s="153" t="s">
        <v>1586</v>
      </c>
      <c r="BV735" s="153" t="s">
        <v>1590</v>
      </c>
      <c r="CB735" s="153" t="s">
        <v>1585</v>
      </c>
      <c r="CF735" s="153" t="s">
        <v>1591</v>
      </c>
      <c r="CM735" s="153" t="s">
        <v>1592</v>
      </c>
      <c r="CR735" s="153" t="s">
        <v>1593</v>
      </c>
    </row>
    <row r="736" spans="1:109">
      <c r="C736" s="153" t="s">
        <v>1594</v>
      </c>
      <c r="J736" s="153" t="s">
        <v>1595</v>
      </c>
      <c r="Q736" s="153" t="s">
        <v>1595</v>
      </c>
      <c r="X736" s="153" t="s">
        <v>1596</v>
      </c>
      <c r="AE736" s="153" t="s">
        <v>1596</v>
      </c>
      <c r="AL736" s="153" t="s">
        <v>1597</v>
      </c>
      <c r="AS736" s="153" t="s">
        <v>1598</v>
      </c>
      <c r="AY736" s="153" t="s">
        <v>1599</v>
      </c>
      <c r="BD736" s="153" t="s">
        <v>1600</v>
      </c>
      <c r="BK736" s="153" t="s">
        <v>1601</v>
      </c>
      <c r="BO736" s="153" t="s">
        <v>1596</v>
      </c>
      <c r="BV736" s="153" t="s">
        <v>1602</v>
      </c>
      <c r="CB736" s="153" t="s">
        <v>1601</v>
      </c>
      <c r="CF736" s="153" t="s">
        <v>1603</v>
      </c>
      <c r="CM736" s="153" t="s">
        <v>1604</v>
      </c>
    </row>
    <row r="737" spans="3:84">
      <c r="C737" s="153" t="s">
        <v>1574</v>
      </c>
      <c r="J737" s="153" t="s">
        <v>1605</v>
      </c>
      <c r="Q737" s="153" t="s">
        <v>1605</v>
      </c>
      <c r="X737" s="153" t="s">
        <v>1606</v>
      </c>
      <c r="AE737" s="153" t="s">
        <v>1606</v>
      </c>
      <c r="AL737" s="153" t="s">
        <v>1607</v>
      </c>
      <c r="AS737" s="153" t="s">
        <v>1608</v>
      </c>
      <c r="AY737" s="153" t="s">
        <v>1609</v>
      </c>
      <c r="BD737" s="153" t="s">
        <v>1610</v>
      </c>
      <c r="BK737" s="153" t="s">
        <v>1611</v>
      </c>
      <c r="BO737" s="153" t="s">
        <v>1606</v>
      </c>
      <c r="BV737" s="153" t="s">
        <v>1612</v>
      </c>
      <c r="CB737" s="153" t="s">
        <v>1611</v>
      </c>
      <c r="CF737" s="153" t="s">
        <v>1613</v>
      </c>
    </row>
    <row r="738" spans="3:84">
      <c r="C738" s="153" t="s">
        <v>1585</v>
      </c>
      <c r="J738" s="153" t="s">
        <v>1614</v>
      </c>
      <c r="Q738" s="153" t="s">
        <v>1614</v>
      </c>
      <c r="X738" s="153" t="s">
        <v>1615</v>
      </c>
      <c r="AA738" s="160"/>
      <c r="AE738" s="153" t="s">
        <v>1615</v>
      </c>
      <c r="AL738" s="153" t="s">
        <v>1616</v>
      </c>
      <c r="AS738" s="153" t="s">
        <v>1617</v>
      </c>
      <c r="AY738" s="153" t="s">
        <v>1618</v>
      </c>
      <c r="BD738" s="153" t="s">
        <v>1619</v>
      </c>
      <c r="BK738" s="153" t="s">
        <v>1620</v>
      </c>
      <c r="BO738" s="153" t="s">
        <v>1615</v>
      </c>
      <c r="BV738" s="153" t="s">
        <v>1621</v>
      </c>
    </row>
    <row r="739" spans="3:84">
      <c r="C739" s="153" t="s">
        <v>1595</v>
      </c>
      <c r="J739" s="153" t="s">
        <v>1622</v>
      </c>
      <c r="Q739" s="153" t="s">
        <v>1622</v>
      </c>
      <c r="X739" s="153" t="s">
        <v>1623</v>
      </c>
      <c r="AA739" s="160"/>
      <c r="AE739" s="153" t="s">
        <v>1623</v>
      </c>
      <c r="AL739" s="153" t="s">
        <v>1624</v>
      </c>
      <c r="AS739" s="153" t="s">
        <v>1625</v>
      </c>
      <c r="AY739" s="153" t="s">
        <v>1626</v>
      </c>
      <c r="BD739" s="153" t="s">
        <v>1627</v>
      </c>
      <c r="BK739" s="153" t="s">
        <v>1628</v>
      </c>
      <c r="BO739" s="153" t="s">
        <v>1629</v>
      </c>
    </row>
    <row r="740" spans="3:84">
      <c r="C740" s="153" t="s">
        <v>1605</v>
      </c>
      <c r="J740" s="153" t="s">
        <v>1630</v>
      </c>
      <c r="Q740" s="153" t="s">
        <v>1630</v>
      </c>
      <c r="X740" s="153" t="s">
        <v>1631</v>
      </c>
      <c r="AA740" s="160"/>
      <c r="AE740" s="153" t="s">
        <v>1631</v>
      </c>
      <c r="AL740" s="153" t="s">
        <v>1632</v>
      </c>
      <c r="AS740" s="153" t="s">
        <v>1633</v>
      </c>
    </row>
    <row r="741" spans="3:84">
      <c r="C741" s="153" t="s">
        <v>1614</v>
      </c>
      <c r="J741" s="153" t="s">
        <v>1634</v>
      </c>
      <c r="Q741" s="153" t="s">
        <v>1634</v>
      </c>
      <c r="X741" s="153" t="s">
        <v>1635</v>
      </c>
      <c r="AA741" s="160"/>
      <c r="AE741" s="153" t="s">
        <v>1635</v>
      </c>
      <c r="AL741" s="153" t="s">
        <v>1636</v>
      </c>
    </row>
    <row r="742" spans="3:84">
      <c r="C742" s="153" t="s">
        <v>1622</v>
      </c>
      <c r="J742" s="153" t="s">
        <v>1637</v>
      </c>
      <c r="Q742" s="153" t="s">
        <v>1637</v>
      </c>
      <c r="X742" s="153" t="s">
        <v>1638</v>
      </c>
      <c r="AA742" s="160"/>
      <c r="AE742" s="153" t="s">
        <v>1638</v>
      </c>
      <c r="AL742" s="153" t="s">
        <v>1639</v>
      </c>
    </row>
    <row r="743" spans="3:84">
      <c r="C743" s="153" t="s">
        <v>1630</v>
      </c>
      <c r="J743" s="153" t="s">
        <v>1640</v>
      </c>
      <c r="Q743" s="153" t="s">
        <v>1640</v>
      </c>
      <c r="X743" s="153" t="s">
        <v>1641</v>
      </c>
      <c r="AA743" s="160"/>
      <c r="AE743" s="153" t="s">
        <v>1641</v>
      </c>
      <c r="BH743" s="175"/>
    </row>
    <row r="744" spans="3:84">
      <c r="C744" s="153" t="s">
        <v>1634</v>
      </c>
      <c r="J744" s="153" t="s">
        <v>1642</v>
      </c>
      <c r="Q744" s="153" t="s">
        <v>1642</v>
      </c>
      <c r="X744" s="153" t="s">
        <v>1643</v>
      </c>
      <c r="AA744" s="160"/>
      <c r="AE744" s="153" t="s">
        <v>1643</v>
      </c>
    </row>
    <row r="745" spans="3:84">
      <c r="C745" s="153" t="s">
        <v>1637</v>
      </c>
      <c r="J745" s="153" t="s">
        <v>1644</v>
      </c>
      <c r="Q745" s="153" t="s">
        <v>1644</v>
      </c>
      <c r="X745" s="159" t="s">
        <v>1629</v>
      </c>
      <c r="AA745" s="159"/>
    </row>
    <row r="746" spans="3:84">
      <c r="C746" s="153" t="s">
        <v>1640</v>
      </c>
      <c r="J746" s="159" t="s">
        <v>1629</v>
      </c>
    </row>
    <row r="747" spans="3:84">
      <c r="C747" s="153" t="s">
        <v>1642</v>
      </c>
    </row>
    <row r="748" spans="3:84">
      <c r="C748" s="153" t="s">
        <v>1644</v>
      </c>
    </row>
    <row r="749" spans="3:84">
      <c r="C749" s="159" t="s">
        <v>1629</v>
      </c>
    </row>
    <row r="753" spans="1:87" s="158" customFormat="1" ht="14">
      <c r="A753" s="154"/>
      <c r="B753" s="148" t="s">
        <v>1645</v>
      </c>
      <c r="C753" s="156"/>
      <c r="D753" s="156"/>
      <c r="E753" s="156"/>
      <c r="F753" s="156"/>
      <c r="G753" s="156"/>
      <c r="H753" s="156"/>
      <c r="I753" s="156"/>
      <c r="J753" s="156"/>
      <c r="K753" s="156"/>
      <c r="L753" s="156"/>
      <c r="M753" s="156"/>
      <c r="N753" s="156"/>
      <c r="O753" s="156"/>
      <c r="P753" s="156"/>
      <c r="Q753" s="157"/>
      <c r="BA753" s="153"/>
      <c r="BB753" s="153"/>
      <c r="BC753" s="153"/>
    </row>
    <row r="755" spans="1:87">
      <c r="C755" s="175" t="s">
        <v>1518</v>
      </c>
      <c r="M755" s="175" t="s">
        <v>1537</v>
      </c>
      <c r="Q755" s="198"/>
      <c r="W755" s="175" t="s">
        <v>1646</v>
      </c>
      <c r="AG755" s="175" t="s">
        <v>885</v>
      </c>
      <c r="AK755" s="198"/>
      <c r="AQ755" s="175" t="s">
        <v>1252</v>
      </c>
      <c r="AU755" s="198"/>
      <c r="BA755" s="175" t="s">
        <v>1647</v>
      </c>
      <c r="BK755" s="175" t="s">
        <v>1340</v>
      </c>
      <c r="BU755" s="175" t="s">
        <v>878</v>
      </c>
      <c r="CC755" s="175" t="s">
        <v>869</v>
      </c>
      <c r="CI755" s="175" t="s">
        <v>1648</v>
      </c>
    </row>
    <row r="756" spans="1:87">
      <c r="C756" s="153" t="s">
        <v>862</v>
      </c>
      <c r="M756" s="153" t="s">
        <v>862</v>
      </c>
      <c r="W756" s="153" t="s">
        <v>862</v>
      </c>
      <c r="AG756" s="153" t="s">
        <v>862</v>
      </c>
      <c r="AQ756" s="153" t="s">
        <v>862</v>
      </c>
      <c r="BA756" s="153" t="s">
        <v>862</v>
      </c>
      <c r="BK756" s="153" t="s">
        <v>862</v>
      </c>
      <c r="BU756" s="153" t="s">
        <v>862</v>
      </c>
      <c r="CC756" s="153" t="s">
        <v>862</v>
      </c>
      <c r="CI756" s="153" t="s">
        <v>862</v>
      </c>
    </row>
    <row r="757" spans="1:87">
      <c r="C757" s="153" t="s">
        <v>1564</v>
      </c>
      <c r="M757" s="153" t="s">
        <v>1564</v>
      </c>
      <c r="W757" s="153" t="s">
        <v>1564</v>
      </c>
      <c r="AG757" s="153" t="s">
        <v>1564</v>
      </c>
      <c r="AQ757" s="153" t="s">
        <v>1565</v>
      </c>
      <c r="BA757" s="153" t="s">
        <v>1564</v>
      </c>
      <c r="BK757" s="153" t="s">
        <v>1565</v>
      </c>
      <c r="BU757" s="153" t="s">
        <v>1568</v>
      </c>
      <c r="CC757" s="153" t="s">
        <v>1568</v>
      </c>
      <c r="CI757" s="153" t="s">
        <v>1568</v>
      </c>
    </row>
    <row r="758" spans="1:87">
      <c r="C758" s="153" t="s">
        <v>1649</v>
      </c>
      <c r="M758" s="153" t="s">
        <v>1649</v>
      </c>
      <c r="W758" s="153" t="s">
        <v>1649</v>
      </c>
      <c r="AG758" s="153" t="s">
        <v>1649</v>
      </c>
      <c r="AQ758" s="153" t="s">
        <v>1650</v>
      </c>
      <c r="BA758" s="153" t="s">
        <v>1649</v>
      </c>
      <c r="BK758" s="153" t="s">
        <v>1650</v>
      </c>
      <c r="BU758" s="153" t="s">
        <v>1651</v>
      </c>
      <c r="CC758" s="153" t="s">
        <v>1578</v>
      </c>
      <c r="CI758" s="153" t="s">
        <v>1651</v>
      </c>
    </row>
    <row r="759" spans="1:87">
      <c r="C759" s="153" t="s">
        <v>1652</v>
      </c>
      <c r="M759" s="153" t="s">
        <v>1652</v>
      </c>
      <c r="W759" s="153" t="s">
        <v>1574</v>
      </c>
      <c r="AG759" s="153" t="s">
        <v>1574</v>
      </c>
      <c r="AQ759" s="153" t="s">
        <v>1575</v>
      </c>
      <c r="BA759" s="153" t="s">
        <v>1574</v>
      </c>
      <c r="BK759" s="153" t="s">
        <v>1575</v>
      </c>
      <c r="BU759" s="153" t="s">
        <v>1653</v>
      </c>
      <c r="CC759" s="153" t="s">
        <v>1589</v>
      </c>
      <c r="CI759" s="153" t="s">
        <v>1653</v>
      </c>
    </row>
    <row r="760" spans="1:87">
      <c r="C760" s="153" t="s">
        <v>1654</v>
      </c>
      <c r="M760" s="153" t="s">
        <v>1654</v>
      </c>
      <c r="W760" s="153" t="s">
        <v>1585</v>
      </c>
      <c r="AG760" s="153" t="s">
        <v>1585</v>
      </c>
      <c r="AQ760" s="153" t="s">
        <v>1586</v>
      </c>
      <c r="BA760" s="153" t="s">
        <v>1585</v>
      </c>
      <c r="BK760" s="153" t="s">
        <v>1655</v>
      </c>
      <c r="BU760" s="153" t="s">
        <v>1656</v>
      </c>
      <c r="CC760" s="153" t="s">
        <v>1657</v>
      </c>
      <c r="CI760" s="153" t="s">
        <v>1656</v>
      </c>
    </row>
    <row r="761" spans="1:87">
      <c r="C761" s="153" t="s">
        <v>1658</v>
      </c>
      <c r="M761" s="153" t="s">
        <v>1658</v>
      </c>
      <c r="W761" s="153" t="s">
        <v>1595</v>
      </c>
      <c r="AG761" s="153" t="s">
        <v>1595</v>
      </c>
      <c r="AQ761" s="153" t="s">
        <v>1659</v>
      </c>
      <c r="BA761" s="153" t="s">
        <v>1595</v>
      </c>
      <c r="BK761" s="153" t="s">
        <v>1660</v>
      </c>
      <c r="BU761" s="153" t="s">
        <v>1661</v>
      </c>
    </row>
    <row r="762" spans="1:87">
      <c r="C762" s="153" t="s">
        <v>1574</v>
      </c>
      <c r="M762" s="153" t="s">
        <v>1574</v>
      </c>
      <c r="W762" s="153" t="s">
        <v>1662</v>
      </c>
      <c r="AG762" s="153" t="s">
        <v>1662</v>
      </c>
      <c r="AQ762" s="153" t="s">
        <v>1596</v>
      </c>
      <c r="BA762" s="153" t="s">
        <v>1662</v>
      </c>
      <c r="BK762" s="153" t="s">
        <v>1663</v>
      </c>
      <c r="BU762" s="153" t="s">
        <v>1664</v>
      </c>
    </row>
    <row r="763" spans="1:87">
      <c r="C763" s="153" t="s">
        <v>1585</v>
      </c>
      <c r="M763" s="153" t="s">
        <v>1585</v>
      </c>
      <c r="W763" s="153" t="s">
        <v>1605</v>
      </c>
      <c r="AG763" s="153" t="s">
        <v>1605</v>
      </c>
      <c r="AQ763" s="153" t="s">
        <v>1606</v>
      </c>
      <c r="BA763" s="153" t="s">
        <v>1605</v>
      </c>
      <c r="BK763" s="153" t="s">
        <v>1665</v>
      </c>
      <c r="BU763" s="153" t="s">
        <v>1666</v>
      </c>
    </row>
    <row r="764" spans="1:87">
      <c r="C764" s="153" t="s">
        <v>1595</v>
      </c>
      <c r="M764" s="153" t="s">
        <v>1595</v>
      </c>
      <c r="W764" s="153" t="s">
        <v>1614</v>
      </c>
      <c r="AG764" s="153" t="s">
        <v>1614</v>
      </c>
      <c r="AQ764" s="153" t="s">
        <v>1615</v>
      </c>
      <c r="BA764" s="153" t="s">
        <v>1614</v>
      </c>
      <c r="BK764" s="153" t="s">
        <v>1667</v>
      </c>
      <c r="BU764" s="153" t="s">
        <v>1668</v>
      </c>
    </row>
    <row r="765" spans="1:87">
      <c r="C765" s="153" t="s">
        <v>1662</v>
      </c>
      <c r="M765" s="153" t="s">
        <v>1662</v>
      </c>
      <c r="W765" s="153" t="s">
        <v>1622</v>
      </c>
      <c r="AG765" s="153" t="s">
        <v>1622</v>
      </c>
      <c r="AQ765" s="153" t="s">
        <v>1623</v>
      </c>
      <c r="BA765" s="153" t="s">
        <v>1622</v>
      </c>
      <c r="BK765" s="153" t="s">
        <v>1669</v>
      </c>
    </row>
    <row r="766" spans="1:87">
      <c r="C766" s="153" t="s">
        <v>1605</v>
      </c>
      <c r="M766" s="153" t="s">
        <v>1605</v>
      </c>
      <c r="W766" s="153" t="s">
        <v>1630</v>
      </c>
      <c r="AG766" s="153" t="s">
        <v>1630</v>
      </c>
      <c r="AQ766" s="153" t="s">
        <v>1631</v>
      </c>
      <c r="BA766" s="153" t="s">
        <v>1670</v>
      </c>
      <c r="BK766" s="153" t="s">
        <v>1671</v>
      </c>
    </row>
    <row r="767" spans="1:87">
      <c r="C767" s="153" t="s">
        <v>1614</v>
      </c>
      <c r="M767" s="153" t="s">
        <v>1614</v>
      </c>
      <c r="W767" s="153" t="s">
        <v>1634</v>
      </c>
      <c r="AG767" s="153" t="s">
        <v>1634</v>
      </c>
      <c r="AQ767" s="153" t="s">
        <v>1635</v>
      </c>
      <c r="BA767" s="153" t="s">
        <v>1672</v>
      </c>
    </row>
    <row r="768" spans="1:87">
      <c r="C768" s="153" t="s">
        <v>1622</v>
      </c>
      <c r="M768" s="153" t="s">
        <v>1622</v>
      </c>
      <c r="W768" s="153" t="s">
        <v>1637</v>
      </c>
      <c r="AG768" s="153" t="s">
        <v>1637</v>
      </c>
      <c r="AQ768" s="153" t="s">
        <v>1638</v>
      </c>
      <c r="BA768" s="153" t="s">
        <v>1673</v>
      </c>
    </row>
    <row r="769" spans="1:62">
      <c r="C769" s="153" t="s">
        <v>1630</v>
      </c>
      <c r="M769" s="153" t="s">
        <v>1630</v>
      </c>
      <c r="W769" s="153" t="s">
        <v>1640</v>
      </c>
      <c r="AG769" s="153" t="s">
        <v>1640</v>
      </c>
      <c r="AQ769" s="153" t="s">
        <v>1641</v>
      </c>
      <c r="BA769" s="153" t="s">
        <v>1674</v>
      </c>
    </row>
    <row r="770" spans="1:62">
      <c r="C770" s="153" t="s">
        <v>1634</v>
      </c>
      <c r="M770" s="153" t="s">
        <v>1634</v>
      </c>
      <c r="W770" s="153" t="s">
        <v>1642</v>
      </c>
      <c r="AG770" s="153" t="s">
        <v>1642</v>
      </c>
      <c r="AQ770" s="153" t="s">
        <v>1643</v>
      </c>
      <c r="BA770" s="159" t="s">
        <v>1629</v>
      </c>
    </row>
    <row r="771" spans="1:62">
      <c r="C771" s="153" t="s">
        <v>1637</v>
      </c>
      <c r="M771" s="153" t="s">
        <v>1637</v>
      </c>
      <c r="W771" s="153" t="s">
        <v>1644</v>
      </c>
      <c r="AG771" s="153" t="s">
        <v>1644</v>
      </c>
    </row>
    <row r="772" spans="1:62">
      <c r="C772" s="153" t="s">
        <v>1640</v>
      </c>
      <c r="M772" s="153" t="s">
        <v>1640</v>
      </c>
      <c r="W772" s="159" t="s">
        <v>1629</v>
      </c>
    </row>
    <row r="773" spans="1:62">
      <c r="C773" s="153" t="s">
        <v>1642</v>
      </c>
      <c r="M773" s="153" t="s">
        <v>1642</v>
      </c>
      <c r="W773" s="159" t="s">
        <v>1675</v>
      </c>
    </row>
    <row r="774" spans="1:62">
      <c r="C774" s="153" t="s">
        <v>1644</v>
      </c>
      <c r="M774" s="153" t="s">
        <v>1644</v>
      </c>
    </row>
    <row r="775" spans="1:62">
      <c r="C775" s="159" t="s">
        <v>1629</v>
      </c>
      <c r="G775" s="159"/>
    </row>
    <row r="776" spans="1:62">
      <c r="C776" s="159" t="s">
        <v>1675</v>
      </c>
      <c r="G776" s="161"/>
    </row>
    <row r="777" spans="1:62">
      <c r="N777" s="161"/>
    </row>
    <row r="778" spans="1:62">
      <c r="C778" s="161"/>
    </row>
    <row r="780" spans="1:62" s="158" customFormat="1" ht="14">
      <c r="A780" s="154"/>
      <c r="B780" s="148" t="s">
        <v>1676</v>
      </c>
      <c r="C780" s="156"/>
      <c r="D780" s="156"/>
      <c r="E780" s="156"/>
      <c r="F780" s="156"/>
      <c r="G780" s="156"/>
      <c r="H780" s="156"/>
      <c r="I780" s="156"/>
      <c r="J780" s="156"/>
      <c r="K780" s="156"/>
      <c r="L780" s="156"/>
      <c r="M780" s="156"/>
      <c r="N780" s="156"/>
      <c r="O780" s="156"/>
      <c r="P780" s="156"/>
      <c r="Q780" s="156"/>
      <c r="R780" s="156"/>
      <c r="S780" s="156"/>
      <c r="T780" s="156"/>
      <c r="U780" s="156"/>
      <c r="V780" s="156"/>
      <c r="W780" s="156"/>
      <c r="X780" s="156"/>
      <c r="Y780" s="156"/>
      <c r="Z780" s="157"/>
      <c r="BG780" s="153"/>
      <c r="BH780" s="153"/>
      <c r="BI780" s="153"/>
      <c r="BJ780" s="153"/>
    </row>
    <row r="782" spans="1:62">
      <c r="B782" s="198"/>
      <c r="C782" s="175" t="s">
        <v>1677</v>
      </c>
    </row>
    <row r="783" spans="1:62">
      <c r="C783" s="153" t="s">
        <v>862</v>
      </c>
    </row>
    <row r="784" spans="1:62">
      <c r="C784" s="153" t="s">
        <v>1564</v>
      </c>
    </row>
    <row r="785" spans="3:3">
      <c r="C785" s="153" t="s">
        <v>1649</v>
      </c>
    </row>
    <row r="786" spans="3:3">
      <c r="C786" s="153" t="s">
        <v>1652</v>
      </c>
    </row>
    <row r="787" spans="3:3">
      <c r="C787" s="153" t="s">
        <v>1654</v>
      </c>
    </row>
    <row r="788" spans="3:3">
      <c r="C788" s="153" t="s">
        <v>1658</v>
      </c>
    </row>
    <row r="789" spans="3:3">
      <c r="C789" s="153" t="s">
        <v>1574</v>
      </c>
    </row>
    <row r="790" spans="3:3">
      <c r="C790" s="153" t="s">
        <v>1585</v>
      </c>
    </row>
    <row r="791" spans="3:3">
      <c r="C791" s="153" t="s">
        <v>1595</v>
      </c>
    </row>
    <row r="792" spans="3:3">
      <c r="C792" s="153" t="s">
        <v>1662</v>
      </c>
    </row>
    <row r="793" spans="3:3">
      <c r="C793" s="153" t="s">
        <v>1605</v>
      </c>
    </row>
    <row r="794" spans="3:3">
      <c r="C794" s="153" t="s">
        <v>1678</v>
      </c>
    </row>
    <row r="795" spans="3:3">
      <c r="C795" s="153" t="s">
        <v>1679</v>
      </c>
    </row>
    <row r="796" spans="3:3">
      <c r="C796" s="153" t="s">
        <v>1680</v>
      </c>
    </row>
    <row r="797" spans="3:3">
      <c r="C797" s="153" t="s">
        <v>1681</v>
      </c>
    </row>
    <row r="798" spans="3:3">
      <c r="C798" s="153" t="s">
        <v>1682</v>
      </c>
    </row>
    <row r="799" spans="3:3">
      <c r="C799" s="153" t="s">
        <v>1683</v>
      </c>
    </row>
    <row r="800" spans="3:3">
      <c r="C800" s="153" t="s">
        <v>1684</v>
      </c>
    </row>
    <row r="801" spans="1:19">
      <c r="C801" s="153" t="s">
        <v>1685</v>
      </c>
    </row>
    <row r="802" spans="1:19">
      <c r="C802" s="153" t="s">
        <v>1686</v>
      </c>
    </row>
    <row r="803" spans="1:19">
      <c r="C803" s="153" t="s">
        <v>1687</v>
      </c>
    </row>
    <row r="804" spans="1:19">
      <c r="C804" s="153" t="s">
        <v>1688</v>
      </c>
    </row>
    <row r="805" spans="1:19">
      <c r="C805" s="153" t="s">
        <v>1689</v>
      </c>
    </row>
    <row r="806" spans="1:19">
      <c r="C806" s="153" t="s">
        <v>1690</v>
      </c>
    </row>
    <row r="807" spans="1:19">
      <c r="C807" s="153" t="s">
        <v>1691</v>
      </c>
    </row>
    <row r="808" spans="1:19">
      <c r="C808" s="153" t="s">
        <v>1692</v>
      </c>
    </row>
    <row r="809" spans="1:19">
      <c r="C809" s="153" t="s">
        <v>1693</v>
      </c>
    </row>
    <row r="810" spans="1:19">
      <c r="C810" s="153" t="s">
        <v>1694</v>
      </c>
    </row>
    <row r="811" spans="1:19">
      <c r="C811" s="153" t="s">
        <v>1695</v>
      </c>
    </row>
    <row r="812" spans="1:19">
      <c r="C812" s="153" t="s">
        <v>1696</v>
      </c>
    </row>
    <row r="813" spans="1:19">
      <c r="C813" s="159"/>
    </row>
    <row r="816" spans="1:19" s="158" customFormat="1" ht="14">
      <c r="A816" s="154"/>
      <c r="B816" s="148" t="s">
        <v>1697</v>
      </c>
      <c r="C816" s="156"/>
      <c r="D816" s="156"/>
      <c r="E816" s="156"/>
      <c r="F816" s="156"/>
      <c r="G816" s="156"/>
      <c r="H816" s="156"/>
      <c r="I816" s="156"/>
      <c r="J816" s="156"/>
      <c r="K816" s="156"/>
      <c r="L816" s="156"/>
      <c r="M816" s="156"/>
      <c r="N816" s="149"/>
      <c r="O816" s="156"/>
      <c r="P816" s="156"/>
      <c r="Q816" s="156"/>
      <c r="R816" s="156"/>
      <c r="S816" s="157"/>
    </row>
    <row r="818" spans="3:3">
      <c r="C818" s="175" t="s">
        <v>1698</v>
      </c>
    </row>
    <row r="819" spans="3:3">
      <c r="C819" s="153" t="s">
        <v>862</v>
      </c>
    </row>
    <row r="820" spans="3:3">
      <c r="C820" s="153" t="s">
        <v>1564</v>
      </c>
    </row>
    <row r="821" spans="3:3">
      <c r="C821" s="153" t="s">
        <v>1574</v>
      </c>
    </row>
    <row r="822" spans="3:3">
      <c r="C822" s="153" t="s">
        <v>1585</v>
      </c>
    </row>
    <row r="823" spans="3:3">
      <c r="C823" s="153" t="s">
        <v>1595</v>
      </c>
    </row>
    <row r="824" spans="3:3">
      <c r="C824" s="153" t="s">
        <v>1605</v>
      </c>
    </row>
    <row r="825" spans="3:3">
      <c r="C825" s="153" t="s">
        <v>1678</v>
      </c>
    </row>
    <row r="826" spans="3:3">
      <c r="C826" s="153" t="s">
        <v>1679</v>
      </c>
    </row>
    <row r="827" spans="3:3">
      <c r="C827" s="153" t="s">
        <v>1680</v>
      </c>
    </row>
    <row r="828" spans="3:3">
      <c r="C828" s="153" t="s">
        <v>1681</v>
      </c>
    </row>
    <row r="829" spans="3:3">
      <c r="C829" s="153" t="s">
        <v>1682</v>
      </c>
    </row>
    <row r="830" spans="3:3">
      <c r="C830" s="153" t="s">
        <v>1683</v>
      </c>
    </row>
    <row r="831" spans="3:3">
      <c r="C831" s="153" t="s">
        <v>1684</v>
      </c>
    </row>
    <row r="832" spans="3:3">
      <c r="C832" s="153" t="s">
        <v>1685</v>
      </c>
    </row>
    <row r="833" spans="2:12">
      <c r="C833" s="153" t="s">
        <v>1686</v>
      </c>
    </row>
    <row r="834" spans="2:12">
      <c r="C834" s="153" t="s">
        <v>1687</v>
      </c>
    </row>
    <row r="835" spans="2:12">
      <c r="C835" s="153" t="s">
        <v>1688</v>
      </c>
    </row>
    <row r="836" spans="2:12">
      <c r="C836" s="153" t="s">
        <v>1689</v>
      </c>
    </row>
    <row r="837" spans="2:12">
      <c r="C837" s="153" t="s">
        <v>1690</v>
      </c>
    </row>
    <row r="838" spans="2:12">
      <c r="C838" s="153" t="s">
        <v>1691</v>
      </c>
    </row>
    <row r="839" spans="2:12">
      <c r="C839" s="153" t="s">
        <v>1692</v>
      </c>
    </row>
    <row r="840" spans="2:12">
      <c r="C840" s="153" t="s">
        <v>1693</v>
      </c>
    </row>
    <row r="841" spans="2:12">
      <c r="C841" s="153" t="s">
        <v>1694</v>
      </c>
    </row>
    <row r="842" spans="2:12">
      <c r="C842" s="153" t="s">
        <v>1695</v>
      </c>
    </row>
    <row r="843" spans="2:12">
      <c r="C843" s="153" t="s">
        <v>1696</v>
      </c>
    </row>
    <row r="845" spans="2:12">
      <c r="C845" s="159"/>
    </row>
    <row r="846" spans="2:12">
      <c r="C846" s="159"/>
    </row>
    <row r="847" spans="2:12" ht="14">
      <c r="B847" s="148" t="s">
        <v>1699</v>
      </c>
      <c r="C847" s="149"/>
      <c r="D847" s="149"/>
      <c r="E847" s="149"/>
      <c r="F847" s="149"/>
      <c r="G847" s="149"/>
      <c r="H847" s="149"/>
      <c r="I847" s="149"/>
      <c r="J847" s="149"/>
      <c r="K847" s="149"/>
      <c r="L847" s="150"/>
    </row>
    <row r="849" spans="3:3">
      <c r="C849" s="175" t="s">
        <v>1700</v>
      </c>
    </row>
    <row r="850" spans="3:3">
      <c r="C850" s="153" t="s">
        <v>862</v>
      </c>
    </row>
    <row r="851" spans="3:3">
      <c r="C851" s="153" t="s">
        <v>1701</v>
      </c>
    </row>
    <row r="852" spans="3:3">
      <c r="C852" s="153" t="s">
        <v>1702</v>
      </c>
    </row>
    <row r="853" spans="3:3">
      <c r="C853" s="153" t="s">
        <v>1703</v>
      </c>
    </row>
    <row r="854" spans="3:3">
      <c r="C854" s="153" t="s">
        <v>1704</v>
      </c>
    </row>
    <row r="855" spans="3:3">
      <c r="C855" s="153" t="s">
        <v>1705</v>
      </c>
    </row>
    <row r="856" spans="3:3">
      <c r="C856" s="153" t="s">
        <v>1706</v>
      </c>
    </row>
    <row r="857" spans="3:3">
      <c r="C857" s="153" t="s">
        <v>1707</v>
      </c>
    </row>
    <row r="858" spans="3:3">
      <c r="C858" s="153" t="s">
        <v>1708</v>
      </c>
    </row>
    <row r="859" spans="3:3">
      <c r="C859" s="153" t="s">
        <v>1709</v>
      </c>
    </row>
    <row r="860" spans="3:3">
      <c r="C860" s="153" t="s">
        <v>1710</v>
      </c>
    </row>
    <row r="861" spans="3:3">
      <c r="C861" s="153" t="s">
        <v>1711</v>
      </c>
    </row>
    <row r="865" spans="2:10" ht="14">
      <c r="B865" s="148" t="s">
        <v>1712</v>
      </c>
      <c r="C865" s="149"/>
      <c r="D865" s="149"/>
      <c r="E865" s="149"/>
      <c r="F865" s="149"/>
      <c r="G865" s="149"/>
      <c r="H865" s="149"/>
      <c r="I865" s="149"/>
      <c r="J865" s="150"/>
    </row>
    <row r="867" spans="2:10">
      <c r="C867" s="175" t="s">
        <v>888</v>
      </c>
    </row>
    <row r="868" spans="2:10">
      <c r="C868" s="153" t="s">
        <v>862</v>
      </c>
    </row>
    <row r="869" spans="2:10">
      <c r="C869" s="153" t="s">
        <v>1713</v>
      </c>
    </row>
    <row r="870" spans="2:10">
      <c r="C870" s="153" t="s">
        <v>1714</v>
      </c>
    </row>
    <row r="871" spans="2:10">
      <c r="C871" s="153" t="s">
        <v>1715</v>
      </c>
    </row>
    <row r="872" spans="2:10">
      <c r="C872" s="153" t="s">
        <v>1716</v>
      </c>
    </row>
    <row r="873" spans="2:10">
      <c r="C873" s="153" t="s">
        <v>1717</v>
      </c>
    </row>
    <row r="874" spans="2:10">
      <c r="C874" s="153" t="s">
        <v>1718</v>
      </c>
    </row>
    <row r="875" spans="2:10">
      <c r="C875" s="153" t="s">
        <v>1719</v>
      </c>
    </row>
    <row r="879" spans="2:10" ht="14">
      <c r="B879" s="148" t="s">
        <v>1720</v>
      </c>
      <c r="C879" s="149"/>
      <c r="D879" s="149"/>
      <c r="E879" s="150"/>
    </row>
    <row r="881" spans="3:54">
      <c r="C881" s="175" t="s">
        <v>1721</v>
      </c>
      <c r="M881" s="175" t="s">
        <v>1722</v>
      </c>
      <c r="U881" s="175" t="s">
        <v>1723</v>
      </c>
      <c r="AC881" s="175" t="s">
        <v>1251</v>
      </c>
      <c r="AJ881" s="175" t="s">
        <v>1518</v>
      </c>
      <c r="AP881" s="175" t="s">
        <v>1724</v>
      </c>
      <c r="AV881" s="175" t="s">
        <v>1725</v>
      </c>
      <c r="BB881" s="175" t="s">
        <v>859</v>
      </c>
    </row>
    <row r="882" spans="3:54">
      <c r="C882" s="153" t="s">
        <v>893</v>
      </c>
      <c r="M882" s="153" t="s">
        <v>893</v>
      </c>
      <c r="U882" s="153" t="s">
        <v>893</v>
      </c>
      <c r="AC882" s="153" t="s">
        <v>893</v>
      </c>
      <c r="AJ882" s="153" t="s">
        <v>893</v>
      </c>
      <c r="AP882" s="153" t="s">
        <v>893</v>
      </c>
      <c r="AV882" s="153" t="s">
        <v>893</v>
      </c>
      <c r="BB882" s="153" t="s">
        <v>862</v>
      </c>
    </row>
    <row r="883" spans="3:54">
      <c r="C883" s="153" t="s">
        <v>1726</v>
      </c>
      <c r="M883" s="153" t="s">
        <v>1726</v>
      </c>
      <c r="U883" s="153" t="s">
        <v>1727</v>
      </c>
      <c r="AC883" s="153" t="s">
        <v>1728</v>
      </c>
      <c r="AJ883" s="153" t="s">
        <v>1726</v>
      </c>
      <c r="AP883" s="153" t="s">
        <v>1729</v>
      </c>
      <c r="AV883" s="153" t="s">
        <v>1730</v>
      </c>
      <c r="BB883" s="153" t="s">
        <v>1731</v>
      </c>
    </row>
    <row r="884" spans="3:54">
      <c r="C884" s="153" t="s">
        <v>1732</v>
      </c>
      <c r="M884" s="153" t="s">
        <v>1732</v>
      </c>
      <c r="U884" s="153" t="s">
        <v>1733</v>
      </c>
      <c r="AC884" s="153" t="s">
        <v>1734</v>
      </c>
      <c r="AJ884" s="153" t="s">
        <v>1735</v>
      </c>
      <c r="AP884" s="153" t="s">
        <v>1736</v>
      </c>
      <c r="AV884" s="153" t="s">
        <v>1737</v>
      </c>
      <c r="BB884" s="153" t="s">
        <v>1738</v>
      </c>
    </row>
    <row r="885" spans="3:54">
      <c r="C885" s="153" t="s">
        <v>1739</v>
      </c>
      <c r="M885" s="153" t="s">
        <v>1739</v>
      </c>
      <c r="U885" s="153" t="s">
        <v>1740</v>
      </c>
      <c r="AC885" s="153" t="s">
        <v>1741</v>
      </c>
      <c r="AJ885" s="153" t="s">
        <v>1742</v>
      </c>
      <c r="AP885" s="153" t="s">
        <v>1743</v>
      </c>
      <c r="AV885" s="153" t="s">
        <v>1744</v>
      </c>
      <c r="BB885" s="153" t="s">
        <v>1745</v>
      </c>
    </row>
    <row r="886" spans="3:54">
      <c r="C886" s="153" t="s">
        <v>1746</v>
      </c>
      <c r="M886" s="153" t="s">
        <v>1746</v>
      </c>
      <c r="U886" s="153" t="s">
        <v>1747</v>
      </c>
      <c r="AC886" s="153" t="s">
        <v>1748</v>
      </c>
      <c r="AJ886" s="153" t="s">
        <v>1749</v>
      </c>
      <c r="AP886" s="153" t="s">
        <v>1750</v>
      </c>
      <c r="AV886" s="153" t="s">
        <v>1751</v>
      </c>
    </row>
    <row r="887" spans="3:54">
      <c r="C887" s="153" t="s">
        <v>1752</v>
      </c>
      <c r="M887" s="153" t="s">
        <v>1752</v>
      </c>
      <c r="U887" s="153" t="s">
        <v>1753</v>
      </c>
      <c r="AC887" s="153" t="s">
        <v>1754</v>
      </c>
      <c r="AJ887" s="153" t="s">
        <v>1755</v>
      </c>
      <c r="AP887" s="153" t="s">
        <v>1756</v>
      </c>
      <c r="AV887" s="153" t="s">
        <v>1757</v>
      </c>
    </row>
    <row r="888" spans="3:54">
      <c r="C888" s="153" t="s">
        <v>1758</v>
      </c>
      <c r="M888" s="153" t="s">
        <v>1735</v>
      </c>
      <c r="U888" s="153" t="s">
        <v>1759</v>
      </c>
      <c r="AC888" s="153" t="s">
        <v>1760</v>
      </c>
      <c r="AJ888" s="153" t="s">
        <v>1761</v>
      </c>
      <c r="AP888" s="153" t="s">
        <v>1762</v>
      </c>
      <c r="AV888" s="153" t="s">
        <v>1763</v>
      </c>
    </row>
    <row r="889" spans="3:54">
      <c r="C889" s="153" t="s">
        <v>1735</v>
      </c>
      <c r="M889" s="153" t="s">
        <v>1764</v>
      </c>
      <c r="U889" s="153" t="s">
        <v>1765</v>
      </c>
      <c r="AC889" s="153" t="s">
        <v>1766</v>
      </c>
      <c r="AJ889" s="153" t="s">
        <v>1767</v>
      </c>
      <c r="AP889" s="153" t="s">
        <v>1768</v>
      </c>
      <c r="AV889" s="153" t="s">
        <v>1769</v>
      </c>
    </row>
    <row r="890" spans="3:54">
      <c r="C890" s="153" t="s">
        <v>1764</v>
      </c>
      <c r="M890" s="153" t="s">
        <v>1770</v>
      </c>
      <c r="U890" s="153" t="s">
        <v>1771</v>
      </c>
      <c r="AC890" s="153" t="s">
        <v>1772</v>
      </c>
      <c r="AJ890" s="153" t="s">
        <v>1773</v>
      </c>
      <c r="AP890" s="153" t="s">
        <v>1774</v>
      </c>
      <c r="AV890" s="153" t="s">
        <v>1775</v>
      </c>
    </row>
    <row r="891" spans="3:54">
      <c r="C891" s="153" t="s">
        <v>1776</v>
      </c>
      <c r="M891" s="153" t="s">
        <v>1742</v>
      </c>
      <c r="U891" s="153" t="s">
        <v>1777</v>
      </c>
      <c r="AC891" s="153" t="s">
        <v>1778</v>
      </c>
      <c r="AJ891" s="153" t="s">
        <v>1779</v>
      </c>
      <c r="AP891" s="153" t="s">
        <v>1780</v>
      </c>
      <c r="AV891" s="153" t="s">
        <v>1781</v>
      </c>
    </row>
    <row r="892" spans="3:54">
      <c r="C892" s="153" t="s">
        <v>1770</v>
      </c>
      <c r="M892" s="153" t="s">
        <v>1749</v>
      </c>
      <c r="U892" s="153" t="s">
        <v>1782</v>
      </c>
      <c r="AC892" s="153" t="s">
        <v>1783</v>
      </c>
      <c r="AJ892" s="153" t="s">
        <v>1784</v>
      </c>
      <c r="AP892" s="153" t="s">
        <v>1785</v>
      </c>
      <c r="AV892" s="153" t="s">
        <v>1786</v>
      </c>
    </row>
    <row r="893" spans="3:54">
      <c r="C893" s="153" t="s">
        <v>1787</v>
      </c>
      <c r="M893" s="153" t="s">
        <v>1755</v>
      </c>
      <c r="U893" s="153" t="s">
        <v>1788</v>
      </c>
      <c r="AC893" s="153" t="s">
        <v>1789</v>
      </c>
      <c r="AJ893" s="153" t="s">
        <v>1790</v>
      </c>
      <c r="AP893" s="153" t="s">
        <v>1791</v>
      </c>
      <c r="AV893" s="153" t="s">
        <v>1792</v>
      </c>
    </row>
    <row r="894" spans="3:54">
      <c r="C894" s="153" t="s">
        <v>1742</v>
      </c>
      <c r="M894" s="153" t="s">
        <v>1793</v>
      </c>
      <c r="U894" s="153" t="s">
        <v>1794</v>
      </c>
      <c r="AC894" s="153" t="s">
        <v>1795</v>
      </c>
      <c r="AJ894" s="153" t="s">
        <v>1796</v>
      </c>
      <c r="AP894" s="153" t="s">
        <v>1797</v>
      </c>
      <c r="AV894" s="153" t="s">
        <v>1798</v>
      </c>
    </row>
    <row r="895" spans="3:54">
      <c r="C895" s="153" t="s">
        <v>1799</v>
      </c>
      <c r="M895" s="153" t="s">
        <v>1800</v>
      </c>
      <c r="U895" s="153" t="s">
        <v>1801</v>
      </c>
      <c r="AC895" s="153" t="s">
        <v>1802</v>
      </c>
      <c r="AJ895" s="153" t="s">
        <v>1803</v>
      </c>
      <c r="AP895" s="153" t="s">
        <v>1804</v>
      </c>
      <c r="AV895" s="153" t="s">
        <v>1805</v>
      </c>
    </row>
    <row r="896" spans="3:54">
      <c r="C896" s="153" t="s">
        <v>1806</v>
      </c>
      <c r="M896" s="153" t="s">
        <v>1807</v>
      </c>
      <c r="U896" s="153" t="s">
        <v>1808</v>
      </c>
      <c r="AC896" s="153" t="s">
        <v>1809</v>
      </c>
      <c r="AJ896" s="153" t="s">
        <v>1810</v>
      </c>
      <c r="AP896" s="153" t="s">
        <v>1811</v>
      </c>
      <c r="AV896" s="153" t="s">
        <v>1812</v>
      </c>
    </row>
    <row r="897" spans="3:48">
      <c r="C897" s="153" t="s">
        <v>1749</v>
      </c>
      <c r="M897" s="153" t="s">
        <v>1813</v>
      </c>
      <c r="U897" s="153" t="s">
        <v>1814</v>
      </c>
      <c r="AC897" s="153" t="s">
        <v>1815</v>
      </c>
      <c r="AJ897" s="153" t="s">
        <v>1816</v>
      </c>
      <c r="AP897" s="153" t="s">
        <v>1817</v>
      </c>
      <c r="AV897" s="153" t="s">
        <v>1818</v>
      </c>
    </row>
    <row r="898" spans="3:48">
      <c r="C898" s="153" t="s">
        <v>1819</v>
      </c>
      <c r="M898" s="153" t="s">
        <v>1820</v>
      </c>
      <c r="U898" s="153" t="s">
        <v>1821</v>
      </c>
      <c r="AC898" s="153" t="s">
        <v>1822</v>
      </c>
      <c r="AJ898" s="153" t="s">
        <v>1823</v>
      </c>
      <c r="AP898" s="153" t="s">
        <v>1824</v>
      </c>
      <c r="AV898" s="153" t="s">
        <v>1825</v>
      </c>
    </row>
    <row r="899" spans="3:48">
      <c r="C899" s="153" t="s">
        <v>1826</v>
      </c>
      <c r="M899" s="153" t="s">
        <v>1827</v>
      </c>
      <c r="U899" s="153" t="s">
        <v>1828</v>
      </c>
      <c r="AC899" s="153" t="s">
        <v>1829</v>
      </c>
      <c r="AJ899" s="153" t="s">
        <v>1830</v>
      </c>
    </row>
    <row r="900" spans="3:48">
      <c r="C900" s="153" t="s">
        <v>1755</v>
      </c>
      <c r="M900" s="153" t="s">
        <v>1831</v>
      </c>
      <c r="U900" s="153" t="s">
        <v>1832</v>
      </c>
      <c r="AC900" s="153" t="s">
        <v>1833</v>
      </c>
      <c r="AJ900" s="153" t="s">
        <v>1834</v>
      </c>
    </row>
    <row r="901" spans="3:48">
      <c r="C901" s="153" t="s">
        <v>1793</v>
      </c>
      <c r="M901" s="153" t="s">
        <v>1835</v>
      </c>
      <c r="U901" s="153" t="s">
        <v>1836</v>
      </c>
      <c r="AC901" s="153" t="s">
        <v>1837</v>
      </c>
      <c r="AJ901" s="153" t="s">
        <v>1838</v>
      </c>
    </row>
    <row r="902" spans="3:48">
      <c r="C902" s="153" t="s">
        <v>1839</v>
      </c>
      <c r="M902" s="153" t="s">
        <v>1840</v>
      </c>
      <c r="U902" s="153" t="s">
        <v>1841</v>
      </c>
      <c r="AC902" s="153" t="s">
        <v>1842</v>
      </c>
      <c r="AJ902" s="153" t="s">
        <v>1843</v>
      </c>
    </row>
    <row r="903" spans="3:48">
      <c r="C903" s="153" t="s">
        <v>1844</v>
      </c>
      <c r="M903" s="153" t="s">
        <v>1845</v>
      </c>
      <c r="U903" s="153" t="s">
        <v>1846</v>
      </c>
      <c r="AC903" s="153" t="s">
        <v>1847</v>
      </c>
    </row>
    <row r="904" spans="3:48">
      <c r="C904" s="153" t="s">
        <v>1848</v>
      </c>
      <c r="M904" s="153" t="s">
        <v>1849</v>
      </c>
      <c r="U904" s="153" t="s">
        <v>1850</v>
      </c>
      <c r="AC904" s="153" t="s">
        <v>1851</v>
      </c>
    </row>
    <row r="905" spans="3:48">
      <c r="C905" s="153" t="s">
        <v>1852</v>
      </c>
      <c r="M905" s="153" t="s">
        <v>1853</v>
      </c>
      <c r="U905" s="153" t="s">
        <v>1854</v>
      </c>
      <c r="AC905" s="153" t="s">
        <v>1855</v>
      </c>
    </row>
    <row r="906" spans="3:48">
      <c r="C906" s="153" t="s">
        <v>1856</v>
      </c>
      <c r="M906" s="153" t="s">
        <v>1857</v>
      </c>
      <c r="U906" s="153" t="s">
        <v>1858</v>
      </c>
      <c r="AC906" s="153" t="s">
        <v>1859</v>
      </c>
    </row>
    <row r="907" spans="3:48">
      <c r="C907" s="153" t="s">
        <v>1860</v>
      </c>
      <c r="M907" s="153" t="s">
        <v>1861</v>
      </c>
      <c r="U907" s="153" t="s">
        <v>1862</v>
      </c>
      <c r="AC907" s="153" t="s">
        <v>1863</v>
      </c>
    </row>
    <row r="908" spans="3:48">
      <c r="C908" s="153" t="s">
        <v>1864</v>
      </c>
      <c r="M908" s="153" t="s">
        <v>1865</v>
      </c>
      <c r="U908" s="153" t="s">
        <v>1866</v>
      </c>
      <c r="AC908" s="153" t="s">
        <v>1867</v>
      </c>
    </row>
    <row r="909" spans="3:48">
      <c r="C909" s="153" t="s">
        <v>1868</v>
      </c>
      <c r="M909" s="153" t="s">
        <v>1869</v>
      </c>
      <c r="U909" s="153" t="s">
        <v>1870</v>
      </c>
    </row>
    <row r="910" spans="3:48">
      <c r="C910" s="153" t="s">
        <v>1871</v>
      </c>
      <c r="M910" s="153" t="s">
        <v>1872</v>
      </c>
      <c r="U910" s="153" t="s">
        <v>1873</v>
      </c>
    </row>
    <row r="911" spans="3:48">
      <c r="C911" s="153" t="s">
        <v>1874</v>
      </c>
      <c r="M911" s="153" t="s">
        <v>1875</v>
      </c>
      <c r="U911" s="153" t="s">
        <v>1876</v>
      </c>
    </row>
    <row r="912" spans="3:48">
      <c r="C912" s="153" t="s">
        <v>1800</v>
      </c>
      <c r="M912" s="153" t="s">
        <v>1877</v>
      </c>
      <c r="U912" s="153" t="s">
        <v>1843</v>
      </c>
    </row>
    <row r="913" spans="3:13">
      <c r="C913" s="153" t="s">
        <v>1878</v>
      </c>
      <c r="M913" s="153" t="s">
        <v>1879</v>
      </c>
    </row>
    <row r="914" spans="3:13">
      <c r="C914" s="153" t="s">
        <v>1880</v>
      </c>
      <c r="M914" s="153" t="s">
        <v>1881</v>
      </c>
    </row>
    <row r="915" spans="3:13">
      <c r="C915" s="153" t="s">
        <v>1882</v>
      </c>
      <c r="M915" s="153" t="s">
        <v>1883</v>
      </c>
    </row>
    <row r="916" spans="3:13">
      <c r="C916" s="153" t="s">
        <v>1884</v>
      </c>
      <c r="M916" s="153" t="s">
        <v>1885</v>
      </c>
    </row>
    <row r="917" spans="3:13">
      <c r="C917" s="153" t="s">
        <v>1886</v>
      </c>
      <c r="M917" s="153" t="s">
        <v>1887</v>
      </c>
    </row>
    <row r="918" spans="3:13">
      <c r="C918" s="153" t="s">
        <v>1888</v>
      </c>
      <c r="M918" s="153" t="s">
        <v>1761</v>
      </c>
    </row>
    <row r="919" spans="3:13">
      <c r="C919" s="153" t="s">
        <v>1807</v>
      </c>
      <c r="M919" s="153" t="s">
        <v>1889</v>
      </c>
    </row>
    <row r="920" spans="3:13">
      <c r="C920" s="153" t="s">
        <v>1890</v>
      </c>
      <c r="M920" s="153" t="s">
        <v>1891</v>
      </c>
    </row>
    <row r="921" spans="3:13">
      <c r="C921" s="153" t="s">
        <v>1892</v>
      </c>
      <c r="M921" s="153" t="s">
        <v>1893</v>
      </c>
    </row>
    <row r="922" spans="3:13">
      <c r="C922" s="153" t="s">
        <v>1894</v>
      </c>
      <c r="M922" s="153" t="s">
        <v>1895</v>
      </c>
    </row>
    <row r="923" spans="3:13">
      <c r="C923" s="153" t="s">
        <v>1896</v>
      </c>
      <c r="M923" s="153" t="s">
        <v>1767</v>
      </c>
    </row>
    <row r="924" spans="3:13">
      <c r="C924" s="153" t="s">
        <v>1897</v>
      </c>
      <c r="M924" s="153" t="s">
        <v>1898</v>
      </c>
    </row>
    <row r="925" spans="3:13">
      <c r="C925" s="153" t="s">
        <v>1899</v>
      </c>
      <c r="M925" s="153" t="s">
        <v>1900</v>
      </c>
    </row>
    <row r="926" spans="3:13">
      <c r="C926" s="153" t="s">
        <v>1901</v>
      </c>
      <c r="M926" s="153" t="s">
        <v>1902</v>
      </c>
    </row>
    <row r="927" spans="3:13">
      <c r="C927" s="153" t="s">
        <v>1813</v>
      </c>
      <c r="M927" s="153" t="s">
        <v>1903</v>
      </c>
    </row>
    <row r="928" spans="3:13">
      <c r="C928" s="153" t="s">
        <v>1904</v>
      </c>
      <c r="M928" s="153" t="s">
        <v>1905</v>
      </c>
    </row>
    <row r="929" spans="3:13">
      <c r="C929" s="153" t="s">
        <v>1906</v>
      </c>
      <c r="M929" s="153" t="s">
        <v>1773</v>
      </c>
    </row>
    <row r="930" spans="3:13">
      <c r="C930" s="153" t="s">
        <v>1907</v>
      </c>
      <c r="M930" s="153" t="s">
        <v>1908</v>
      </c>
    </row>
    <row r="931" spans="3:13">
      <c r="C931" s="153" t="s">
        <v>1909</v>
      </c>
      <c r="M931" s="153" t="s">
        <v>1910</v>
      </c>
    </row>
    <row r="932" spans="3:13">
      <c r="C932" s="153" t="s">
        <v>1820</v>
      </c>
      <c r="M932" s="153" t="s">
        <v>1911</v>
      </c>
    </row>
    <row r="933" spans="3:13">
      <c r="C933" s="153" t="s">
        <v>1912</v>
      </c>
      <c r="M933" s="153" t="s">
        <v>1913</v>
      </c>
    </row>
    <row r="934" spans="3:13">
      <c r="C934" s="153" t="s">
        <v>1914</v>
      </c>
      <c r="M934" s="153" t="s">
        <v>1915</v>
      </c>
    </row>
    <row r="935" spans="3:13">
      <c r="C935" s="153" t="s">
        <v>1916</v>
      </c>
      <c r="M935" s="153" t="s">
        <v>1917</v>
      </c>
    </row>
    <row r="936" spans="3:13">
      <c r="C936" s="153" t="s">
        <v>1827</v>
      </c>
      <c r="M936" s="153" t="s">
        <v>1918</v>
      </c>
    </row>
    <row r="937" spans="3:13">
      <c r="C937" s="153" t="s">
        <v>1919</v>
      </c>
      <c r="M937" s="153" t="s">
        <v>1920</v>
      </c>
    </row>
    <row r="938" spans="3:13">
      <c r="C938" s="153" t="s">
        <v>1921</v>
      </c>
      <c r="M938" s="153" t="s">
        <v>1779</v>
      </c>
    </row>
    <row r="939" spans="3:13">
      <c r="C939" s="153" t="s">
        <v>1922</v>
      </c>
      <c r="M939" s="153" t="s">
        <v>1814</v>
      </c>
    </row>
    <row r="940" spans="3:13">
      <c r="C940" s="153" t="s">
        <v>1831</v>
      </c>
      <c r="M940" s="153" t="s">
        <v>1923</v>
      </c>
    </row>
    <row r="941" spans="3:13">
      <c r="C941" s="153" t="s">
        <v>1924</v>
      </c>
      <c r="M941" s="153" t="s">
        <v>1925</v>
      </c>
    </row>
    <row r="942" spans="3:13">
      <c r="C942" s="153" t="s">
        <v>1926</v>
      </c>
      <c r="M942" s="153" t="s">
        <v>1927</v>
      </c>
    </row>
    <row r="943" spans="3:13">
      <c r="C943" s="153" t="s">
        <v>1928</v>
      </c>
      <c r="M943" s="153" t="s">
        <v>1929</v>
      </c>
    </row>
    <row r="944" spans="3:13">
      <c r="C944" s="153" t="s">
        <v>1835</v>
      </c>
      <c r="M944" s="153" t="s">
        <v>1930</v>
      </c>
    </row>
    <row r="945" spans="3:13">
      <c r="C945" s="153" t="s">
        <v>1931</v>
      </c>
      <c r="M945" s="153" t="s">
        <v>1932</v>
      </c>
    </row>
    <row r="946" spans="3:13">
      <c r="C946" s="153" t="s">
        <v>1933</v>
      </c>
      <c r="M946" s="153" t="s">
        <v>1934</v>
      </c>
    </row>
    <row r="947" spans="3:13">
      <c r="C947" s="153" t="s">
        <v>1935</v>
      </c>
      <c r="M947" s="153" t="s">
        <v>1936</v>
      </c>
    </row>
    <row r="948" spans="3:13">
      <c r="C948" s="153" t="s">
        <v>1937</v>
      </c>
      <c r="M948" s="153" t="s">
        <v>1938</v>
      </c>
    </row>
    <row r="949" spans="3:13">
      <c r="C949" s="153" t="s">
        <v>1939</v>
      </c>
      <c r="M949" s="153" t="s">
        <v>1940</v>
      </c>
    </row>
    <row r="950" spans="3:13">
      <c r="C950" s="153" t="s">
        <v>1941</v>
      </c>
      <c r="M950" s="153" t="s">
        <v>1942</v>
      </c>
    </row>
    <row r="951" spans="3:13">
      <c r="C951" s="153" t="s">
        <v>1840</v>
      </c>
      <c r="M951" s="153" t="s">
        <v>1784</v>
      </c>
    </row>
    <row r="952" spans="3:13">
      <c r="C952" s="153" t="s">
        <v>1943</v>
      </c>
      <c r="M952" s="153" t="s">
        <v>1944</v>
      </c>
    </row>
    <row r="953" spans="3:13">
      <c r="C953" s="153" t="s">
        <v>1945</v>
      </c>
      <c r="M953" s="153" t="s">
        <v>1946</v>
      </c>
    </row>
    <row r="954" spans="3:13">
      <c r="C954" s="153" t="s">
        <v>1845</v>
      </c>
      <c r="M954" s="153" t="s">
        <v>1947</v>
      </c>
    </row>
    <row r="955" spans="3:13">
      <c r="C955" s="153" t="s">
        <v>1948</v>
      </c>
      <c r="M955" s="153" t="s">
        <v>1949</v>
      </c>
    </row>
    <row r="956" spans="3:13">
      <c r="C956" s="153" t="s">
        <v>1849</v>
      </c>
      <c r="M956" s="153" t="s">
        <v>1950</v>
      </c>
    </row>
    <row r="957" spans="3:13">
      <c r="C957" s="153" t="s">
        <v>1951</v>
      </c>
      <c r="M957" s="153" t="s">
        <v>1790</v>
      </c>
    </row>
    <row r="958" spans="3:13">
      <c r="C958" s="153" t="s">
        <v>1952</v>
      </c>
      <c r="M958" s="153" t="s">
        <v>1953</v>
      </c>
    </row>
    <row r="959" spans="3:13">
      <c r="C959" s="153" t="s">
        <v>1954</v>
      </c>
      <c r="M959" s="153" t="s">
        <v>1955</v>
      </c>
    </row>
    <row r="960" spans="3:13">
      <c r="C960" s="153" t="s">
        <v>1853</v>
      </c>
      <c r="M960" s="153" t="s">
        <v>1956</v>
      </c>
    </row>
    <row r="961" spans="3:13">
      <c r="C961" s="153" t="s">
        <v>1957</v>
      </c>
      <c r="M961" s="153" t="s">
        <v>1958</v>
      </c>
    </row>
    <row r="962" spans="3:13">
      <c r="C962" s="153" t="s">
        <v>1959</v>
      </c>
      <c r="M962" s="153" t="s">
        <v>1960</v>
      </c>
    </row>
    <row r="963" spans="3:13">
      <c r="C963" s="153" t="s">
        <v>1961</v>
      </c>
      <c r="M963" s="153" t="s">
        <v>1962</v>
      </c>
    </row>
    <row r="964" spans="3:13">
      <c r="C964" s="153" t="s">
        <v>1857</v>
      </c>
      <c r="M964" s="153" t="s">
        <v>1796</v>
      </c>
    </row>
    <row r="965" spans="3:13">
      <c r="C965" s="153" t="s">
        <v>1963</v>
      </c>
      <c r="M965" s="153" t="s">
        <v>1964</v>
      </c>
    </row>
    <row r="966" spans="3:13">
      <c r="C966" s="153" t="s">
        <v>1965</v>
      </c>
      <c r="M966" s="153" t="s">
        <v>1966</v>
      </c>
    </row>
    <row r="967" spans="3:13">
      <c r="C967" s="153" t="s">
        <v>1967</v>
      </c>
      <c r="M967" s="153" t="s">
        <v>1968</v>
      </c>
    </row>
    <row r="968" spans="3:13">
      <c r="C968" s="153" t="s">
        <v>1969</v>
      </c>
      <c r="M968" s="153" t="s">
        <v>1970</v>
      </c>
    </row>
    <row r="969" spans="3:13">
      <c r="C969" s="153" t="s">
        <v>1971</v>
      </c>
      <c r="M969" s="153" t="s">
        <v>1803</v>
      </c>
    </row>
    <row r="970" spans="3:13">
      <c r="C970" s="153" t="s">
        <v>1861</v>
      </c>
      <c r="M970" s="153" t="s">
        <v>1972</v>
      </c>
    </row>
    <row r="971" spans="3:13">
      <c r="C971" s="153" t="s">
        <v>1973</v>
      </c>
      <c r="M971" s="153" t="s">
        <v>1974</v>
      </c>
    </row>
    <row r="972" spans="3:13">
      <c r="C972" s="153" t="s">
        <v>1865</v>
      </c>
      <c r="M972" s="153" t="s">
        <v>1975</v>
      </c>
    </row>
    <row r="973" spans="3:13">
      <c r="C973" s="153" t="s">
        <v>1976</v>
      </c>
      <c r="M973" s="153" t="s">
        <v>1810</v>
      </c>
    </row>
    <row r="974" spans="3:13">
      <c r="C974" s="153" t="s">
        <v>1869</v>
      </c>
      <c r="M974" s="153" t="s">
        <v>1977</v>
      </c>
    </row>
    <row r="975" spans="3:13">
      <c r="C975" s="153" t="s">
        <v>1978</v>
      </c>
      <c r="M975" s="153" t="s">
        <v>1979</v>
      </c>
    </row>
    <row r="976" spans="3:13">
      <c r="C976" s="153" t="s">
        <v>1872</v>
      </c>
      <c r="M976" s="153" t="s">
        <v>1980</v>
      </c>
    </row>
    <row r="977" spans="3:13">
      <c r="C977" s="153" t="s">
        <v>1981</v>
      </c>
      <c r="M977" s="153" t="s">
        <v>1816</v>
      </c>
    </row>
    <row r="978" spans="3:13">
      <c r="C978" s="153" t="s">
        <v>1982</v>
      </c>
      <c r="M978" s="153" t="s">
        <v>1983</v>
      </c>
    </row>
    <row r="979" spans="3:13">
      <c r="C979" s="153" t="s">
        <v>1984</v>
      </c>
      <c r="M979" s="153" t="s">
        <v>1985</v>
      </c>
    </row>
    <row r="980" spans="3:13">
      <c r="C980" s="153" t="s">
        <v>1986</v>
      </c>
      <c r="M980" s="153" t="s">
        <v>1823</v>
      </c>
    </row>
    <row r="981" spans="3:13">
      <c r="C981" s="153" t="s">
        <v>1875</v>
      </c>
      <c r="M981" s="153" t="s">
        <v>1987</v>
      </c>
    </row>
    <row r="982" spans="3:13">
      <c r="C982" s="153" t="s">
        <v>1988</v>
      </c>
      <c r="M982" s="153" t="s">
        <v>1989</v>
      </c>
    </row>
    <row r="983" spans="3:13">
      <c r="C983" s="153" t="s">
        <v>1990</v>
      </c>
      <c r="M983" s="153" t="s">
        <v>1991</v>
      </c>
    </row>
    <row r="984" spans="3:13">
      <c r="C984" s="153" t="s">
        <v>1992</v>
      </c>
      <c r="M984" s="153" t="s">
        <v>1993</v>
      </c>
    </row>
    <row r="985" spans="3:13">
      <c r="C985" s="153" t="s">
        <v>1994</v>
      </c>
      <c r="M985" s="153" t="s">
        <v>1995</v>
      </c>
    </row>
    <row r="986" spans="3:13">
      <c r="C986" s="153" t="s">
        <v>1996</v>
      </c>
      <c r="M986" s="153" t="s">
        <v>1997</v>
      </c>
    </row>
    <row r="987" spans="3:13">
      <c r="C987" s="153" t="s">
        <v>1998</v>
      </c>
      <c r="M987" s="153" t="s">
        <v>1999</v>
      </c>
    </row>
    <row r="988" spans="3:13">
      <c r="C988" s="153" t="s">
        <v>1877</v>
      </c>
      <c r="M988" s="153" t="s">
        <v>2000</v>
      </c>
    </row>
    <row r="989" spans="3:13">
      <c r="C989" s="153" t="s">
        <v>2001</v>
      </c>
      <c r="M989" s="153" t="s">
        <v>2002</v>
      </c>
    </row>
    <row r="990" spans="3:13">
      <c r="C990" s="153" t="s">
        <v>2003</v>
      </c>
      <c r="M990" s="153" t="s">
        <v>1830</v>
      </c>
    </row>
    <row r="991" spans="3:13">
      <c r="C991" s="153" t="s">
        <v>2004</v>
      </c>
      <c r="M991" s="153" t="s">
        <v>2005</v>
      </c>
    </row>
    <row r="992" spans="3:13">
      <c r="C992" s="153" t="s">
        <v>2006</v>
      </c>
      <c r="M992" s="153" t="s">
        <v>2007</v>
      </c>
    </row>
    <row r="993" spans="3:13">
      <c r="C993" s="153" t="s">
        <v>1879</v>
      </c>
      <c r="M993" s="153" t="s">
        <v>1834</v>
      </c>
    </row>
    <row r="994" spans="3:13">
      <c r="C994" s="153" t="s">
        <v>2008</v>
      </c>
      <c r="M994" s="153" t="s">
        <v>2009</v>
      </c>
    </row>
    <row r="995" spans="3:13">
      <c r="C995" s="153" t="s">
        <v>1881</v>
      </c>
      <c r="M995" s="153" t="s">
        <v>2010</v>
      </c>
    </row>
    <row r="996" spans="3:13">
      <c r="C996" s="153" t="s">
        <v>2011</v>
      </c>
      <c r="M996" s="153" t="s">
        <v>2012</v>
      </c>
    </row>
    <row r="997" spans="3:13">
      <c r="C997" s="153" t="s">
        <v>2013</v>
      </c>
      <c r="M997" s="153" t="s">
        <v>2014</v>
      </c>
    </row>
    <row r="998" spans="3:13">
      <c r="C998" s="153" t="s">
        <v>2015</v>
      </c>
      <c r="M998" s="153" t="s">
        <v>2016</v>
      </c>
    </row>
    <row r="999" spans="3:13">
      <c r="C999" s="153" t="s">
        <v>2017</v>
      </c>
      <c r="M999" s="153" t="s">
        <v>2018</v>
      </c>
    </row>
    <row r="1000" spans="3:13">
      <c r="C1000" s="153" t="s">
        <v>2019</v>
      </c>
      <c r="M1000" s="153" t="s">
        <v>2020</v>
      </c>
    </row>
    <row r="1001" spans="3:13">
      <c r="C1001" s="153" t="s">
        <v>1883</v>
      </c>
      <c r="M1001" s="153" t="s">
        <v>2021</v>
      </c>
    </row>
    <row r="1002" spans="3:13">
      <c r="C1002" s="153" t="s">
        <v>2022</v>
      </c>
      <c r="M1002" s="153" t="s">
        <v>2023</v>
      </c>
    </row>
    <row r="1003" spans="3:13">
      <c r="C1003" s="153" t="s">
        <v>2024</v>
      </c>
      <c r="M1003" s="153" t="s">
        <v>1838</v>
      </c>
    </row>
    <row r="1004" spans="3:13">
      <c r="C1004" s="153" t="s">
        <v>2025</v>
      </c>
      <c r="M1004" s="153" t="s">
        <v>2026</v>
      </c>
    </row>
    <row r="1005" spans="3:13">
      <c r="C1005" s="153" t="s">
        <v>1885</v>
      </c>
      <c r="M1005" s="153" t="s">
        <v>2027</v>
      </c>
    </row>
    <row r="1006" spans="3:13">
      <c r="C1006" s="153" t="s">
        <v>2028</v>
      </c>
      <c r="M1006" s="153" t="s">
        <v>1843</v>
      </c>
    </row>
    <row r="1007" spans="3:13">
      <c r="C1007" s="153" t="s">
        <v>2029</v>
      </c>
    </row>
    <row r="1008" spans="3:13">
      <c r="C1008" s="153" t="s">
        <v>2030</v>
      </c>
    </row>
    <row r="1009" spans="3:3">
      <c r="C1009" s="153" t="s">
        <v>2031</v>
      </c>
    </row>
    <row r="1010" spans="3:3">
      <c r="C1010" s="153" t="s">
        <v>2032</v>
      </c>
    </row>
    <row r="1011" spans="3:3">
      <c r="C1011" s="153" t="s">
        <v>1887</v>
      </c>
    </row>
    <row r="1012" spans="3:3">
      <c r="C1012" s="153" t="s">
        <v>2033</v>
      </c>
    </row>
    <row r="1013" spans="3:3">
      <c r="C1013" s="153" t="s">
        <v>2034</v>
      </c>
    </row>
    <row r="1014" spans="3:3">
      <c r="C1014" s="153" t="s">
        <v>2035</v>
      </c>
    </row>
    <row r="1015" spans="3:3">
      <c r="C1015" s="153" t="s">
        <v>2036</v>
      </c>
    </row>
    <row r="1016" spans="3:3">
      <c r="C1016" s="153" t="s">
        <v>2037</v>
      </c>
    </row>
    <row r="1017" spans="3:3">
      <c r="C1017" s="153" t="s">
        <v>1761</v>
      </c>
    </row>
    <row r="1018" spans="3:3">
      <c r="C1018" s="153" t="s">
        <v>2038</v>
      </c>
    </row>
    <row r="1019" spans="3:3">
      <c r="C1019" s="153" t="s">
        <v>2039</v>
      </c>
    </row>
    <row r="1020" spans="3:3">
      <c r="C1020" s="153" t="s">
        <v>2040</v>
      </c>
    </row>
    <row r="1021" spans="3:3">
      <c r="C1021" s="153" t="s">
        <v>2041</v>
      </c>
    </row>
    <row r="1022" spans="3:3">
      <c r="C1022" s="153" t="s">
        <v>2042</v>
      </c>
    </row>
    <row r="1023" spans="3:3">
      <c r="C1023" s="153" t="s">
        <v>1767</v>
      </c>
    </row>
    <row r="1024" spans="3:3">
      <c r="C1024" s="153" t="s">
        <v>1898</v>
      </c>
    </row>
    <row r="1025" spans="3:3">
      <c r="C1025" s="153" t="s">
        <v>2043</v>
      </c>
    </row>
    <row r="1026" spans="3:3">
      <c r="C1026" s="153" t="s">
        <v>2044</v>
      </c>
    </row>
    <row r="1027" spans="3:3">
      <c r="C1027" s="153" t="s">
        <v>1900</v>
      </c>
    </row>
    <row r="1028" spans="3:3">
      <c r="C1028" s="153" t="s">
        <v>2045</v>
      </c>
    </row>
    <row r="1029" spans="3:3">
      <c r="C1029" s="153" t="s">
        <v>1902</v>
      </c>
    </row>
    <row r="1030" spans="3:3">
      <c r="C1030" s="153" t="s">
        <v>2046</v>
      </c>
    </row>
    <row r="1031" spans="3:3">
      <c r="C1031" s="153" t="s">
        <v>2047</v>
      </c>
    </row>
    <row r="1032" spans="3:3">
      <c r="C1032" s="153" t="s">
        <v>1903</v>
      </c>
    </row>
    <row r="1033" spans="3:3">
      <c r="C1033" s="153" t="s">
        <v>2048</v>
      </c>
    </row>
    <row r="1034" spans="3:3">
      <c r="C1034" s="153" t="s">
        <v>1905</v>
      </c>
    </row>
    <row r="1035" spans="3:3">
      <c r="C1035" s="153" t="s">
        <v>2049</v>
      </c>
    </row>
    <row r="1036" spans="3:3">
      <c r="C1036" s="153" t="s">
        <v>2050</v>
      </c>
    </row>
    <row r="1037" spans="3:3">
      <c r="C1037" s="153" t="s">
        <v>2051</v>
      </c>
    </row>
    <row r="1038" spans="3:3">
      <c r="C1038" s="153" t="s">
        <v>2052</v>
      </c>
    </row>
    <row r="1039" spans="3:3">
      <c r="C1039" s="153" t="s">
        <v>2053</v>
      </c>
    </row>
    <row r="1040" spans="3:3">
      <c r="C1040" s="153" t="s">
        <v>1773</v>
      </c>
    </row>
    <row r="1041" spans="3:3">
      <c r="C1041" s="153" t="s">
        <v>1908</v>
      </c>
    </row>
    <row r="1042" spans="3:3">
      <c r="C1042" s="153" t="s">
        <v>2054</v>
      </c>
    </row>
    <row r="1043" spans="3:3">
      <c r="C1043" s="153" t="s">
        <v>1910</v>
      </c>
    </row>
    <row r="1044" spans="3:3">
      <c r="C1044" s="153" t="s">
        <v>2055</v>
      </c>
    </row>
    <row r="1045" spans="3:3">
      <c r="C1045" s="153" t="s">
        <v>1911</v>
      </c>
    </row>
    <row r="1046" spans="3:3">
      <c r="C1046" s="153" t="s">
        <v>2056</v>
      </c>
    </row>
    <row r="1047" spans="3:3">
      <c r="C1047" s="153" t="s">
        <v>1913</v>
      </c>
    </row>
    <row r="1048" spans="3:3">
      <c r="C1048" s="153" t="s">
        <v>2057</v>
      </c>
    </row>
    <row r="1049" spans="3:3">
      <c r="C1049" s="153" t="s">
        <v>1915</v>
      </c>
    </row>
    <row r="1050" spans="3:3">
      <c r="C1050" s="153" t="s">
        <v>2058</v>
      </c>
    </row>
    <row r="1051" spans="3:3">
      <c r="C1051" s="153" t="s">
        <v>1917</v>
      </c>
    </row>
    <row r="1052" spans="3:3">
      <c r="C1052" s="153" t="s">
        <v>2059</v>
      </c>
    </row>
    <row r="1053" spans="3:3">
      <c r="C1053" s="153" t="s">
        <v>1918</v>
      </c>
    </row>
    <row r="1054" spans="3:3">
      <c r="C1054" s="153" t="s">
        <v>2060</v>
      </c>
    </row>
    <row r="1055" spans="3:3">
      <c r="C1055" s="153" t="s">
        <v>1920</v>
      </c>
    </row>
    <row r="1056" spans="3:3">
      <c r="C1056" s="153" t="s">
        <v>2061</v>
      </c>
    </row>
    <row r="1057" spans="3:3">
      <c r="C1057" s="153" t="s">
        <v>1779</v>
      </c>
    </row>
    <row r="1058" spans="3:3">
      <c r="C1058" s="153" t="s">
        <v>1814</v>
      </c>
    </row>
    <row r="1059" spans="3:3">
      <c r="C1059" s="153" t="s">
        <v>2062</v>
      </c>
    </row>
    <row r="1060" spans="3:3">
      <c r="C1060" s="153" t="s">
        <v>2063</v>
      </c>
    </row>
    <row r="1061" spans="3:3">
      <c r="C1061" s="153" t="s">
        <v>2064</v>
      </c>
    </row>
    <row r="1062" spans="3:3">
      <c r="C1062" s="153" t="s">
        <v>2065</v>
      </c>
    </row>
    <row r="1063" spans="3:3">
      <c r="C1063" s="153" t="s">
        <v>2066</v>
      </c>
    </row>
    <row r="1064" spans="3:3">
      <c r="C1064" s="153" t="s">
        <v>2067</v>
      </c>
    </row>
    <row r="1065" spans="3:3">
      <c r="C1065" s="153" t="s">
        <v>2068</v>
      </c>
    </row>
    <row r="1066" spans="3:3">
      <c r="C1066" s="153" t="s">
        <v>2069</v>
      </c>
    </row>
    <row r="1067" spans="3:3">
      <c r="C1067" s="153" t="s">
        <v>2070</v>
      </c>
    </row>
    <row r="1068" spans="3:3">
      <c r="C1068" s="153" t="s">
        <v>2071</v>
      </c>
    </row>
    <row r="1069" spans="3:3">
      <c r="C1069" s="153" t="s">
        <v>2072</v>
      </c>
    </row>
    <row r="1070" spans="3:3">
      <c r="C1070" s="153" t="s">
        <v>2073</v>
      </c>
    </row>
    <row r="1071" spans="3:3">
      <c r="C1071" s="153" t="s">
        <v>2074</v>
      </c>
    </row>
    <row r="1072" spans="3:3">
      <c r="C1072" s="153" t="s">
        <v>2075</v>
      </c>
    </row>
    <row r="1073" spans="3:3">
      <c r="C1073" s="153" t="s">
        <v>2076</v>
      </c>
    </row>
    <row r="1074" spans="3:3">
      <c r="C1074" s="153" t="s">
        <v>2077</v>
      </c>
    </row>
    <row r="1075" spans="3:3">
      <c r="C1075" s="153" t="s">
        <v>2078</v>
      </c>
    </row>
    <row r="1076" spans="3:3">
      <c r="C1076" s="153" t="s">
        <v>2079</v>
      </c>
    </row>
    <row r="1077" spans="3:3">
      <c r="C1077" s="153" t="s">
        <v>1934</v>
      </c>
    </row>
    <row r="1078" spans="3:3">
      <c r="C1078" s="153" t="s">
        <v>2080</v>
      </c>
    </row>
    <row r="1079" spans="3:3">
      <c r="C1079" s="153" t="s">
        <v>1936</v>
      </c>
    </row>
    <row r="1080" spans="3:3">
      <c r="C1080" s="153" t="s">
        <v>2081</v>
      </c>
    </row>
    <row r="1081" spans="3:3">
      <c r="C1081" s="153" t="s">
        <v>2082</v>
      </c>
    </row>
    <row r="1082" spans="3:3">
      <c r="C1082" s="153" t="s">
        <v>2083</v>
      </c>
    </row>
    <row r="1083" spans="3:3">
      <c r="C1083" s="153" t="s">
        <v>2084</v>
      </c>
    </row>
    <row r="1084" spans="3:3">
      <c r="C1084" s="153" t="s">
        <v>1938</v>
      </c>
    </row>
    <row r="1085" spans="3:3">
      <c r="C1085" s="153" t="s">
        <v>2085</v>
      </c>
    </row>
    <row r="1086" spans="3:3">
      <c r="C1086" s="153" t="s">
        <v>2086</v>
      </c>
    </row>
    <row r="1087" spans="3:3">
      <c r="C1087" s="153" t="s">
        <v>2087</v>
      </c>
    </row>
    <row r="1088" spans="3:3">
      <c r="C1088" s="153" t="s">
        <v>2088</v>
      </c>
    </row>
    <row r="1089" spans="3:3">
      <c r="C1089" s="153" t="s">
        <v>2089</v>
      </c>
    </row>
    <row r="1090" spans="3:3">
      <c r="C1090" s="153" t="s">
        <v>2090</v>
      </c>
    </row>
    <row r="1091" spans="3:3">
      <c r="C1091" s="153" t="s">
        <v>2091</v>
      </c>
    </row>
    <row r="1092" spans="3:3">
      <c r="C1092" s="153" t="s">
        <v>2092</v>
      </c>
    </row>
    <row r="1093" spans="3:3">
      <c r="C1093" s="153" t="s">
        <v>1940</v>
      </c>
    </row>
    <row r="1094" spans="3:3">
      <c r="C1094" s="153" t="s">
        <v>2093</v>
      </c>
    </row>
    <row r="1095" spans="3:3">
      <c r="C1095" s="153" t="s">
        <v>2094</v>
      </c>
    </row>
    <row r="1096" spans="3:3">
      <c r="C1096" s="153" t="s">
        <v>2095</v>
      </c>
    </row>
    <row r="1097" spans="3:3">
      <c r="C1097" s="153" t="s">
        <v>1942</v>
      </c>
    </row>
    <row r="1098" spans="3:3">
      <c r="C1098" s="153" t="s">
        <v>2096</v>
      </c>
    </row>
    <row r="1099" spans="3:3">
      <c r="C1099" s="153" t="s">
        <v>2097</v>
      </c>
    </row>
    <row r="1100" spans="3:3">
      <c r="C1100" s="153" t="s">
        <v>2098</v>
      </c>
    </row>
    <row r="1101" spans="3:3">
      <c r="C1101" s="153" t="s">
        <v>2099</v>
      </c>
    </row>
    <row r="1102" spans="3:3">
      <c r="C1102" s="153" t="s">
        <v>2100</v>
      </c>
    </row>
    <row r="1103" spans="3:3">
      <c r="C1103" s="153" t="s">
        <v>2101</v>
      </c>
    </row>
    <row r="1104" spans="3:3">
      <c r="C1104" s="153" t="s">
        <v>2102</v>
      </c>
    </row>
    <row r="1105" spans="3:3">
      <c r="C1105" s="153" t="s">
        <v>2103</v>
      </c>
    </row>
    <row r="1106" spans="3:3">
      <c r="C1106" s="153" t="s">
        <v>1784</v>
      </c>
    </row>
    <row r="1107" spans="3:3">
      <c r="C1107" s="153" t="s">
        <v>2104</v>
      </c>
    </row>
    <row r="1108" spans="3:3">
      <c r="C1108" s="153" t="s">
        <v>2105</v>
      </c>
    </row>
    <row r="1109" spans="3:3">
      <c r="C1109" s="153" t="s">
        <v>2106</v>
      </c>
    </row>
    <row r="1110" spans="3:3">
      <c r="C1110" s="153" t="s">
        <v>2107</v>
      </c>
    </row>
    <row r="1111" spans="3:3">
      <c r="C1111" s="153" t="s">
        <v>2108</v>
      </c>
    </row>
    <row r="1112" spans="3:3">
      <c r="C1112" s="153" t="s">
        <v>2109</v>
      </c>
    </row>
    <row r="1113" spans="3:3">
      <c r="C1113" s="153" t="s">
        <v>1790</v>
      </c>
    </row>
    <row r="1114" spans="3:3">
      <c r="C1114" s="153" t="s">
        <v>1953</v>
      </c>
    </row>
    <row r="1115" spans="3:3">
      <c r="C1115" s="153" t="s">
        <v>1955</v>
      </c>
    </row>
    <row r="1116" spans="3:3">
      <c r="C1116" s="153" t="s">
        <v>1956</v>
      </c>
    </row>
    <row r="1117" spans="3:3">
      <c r="C1117" s="153" t="s">
        <v>1958</v>
      </c>
    </row>
    <row r="1118" spans="3:3">
      <c r="C1118" s="153" t="s">
        <v>1960</v>
      </c>
    </row>
    <row r="1119" spans="3:3">
      <c r="C1119" s="153" t="s">
        <v>1962</v>
      </c>
    </row>
    <row r="1120" spans="3:3">
      <c r="C1120" s="153" t="s">
        <v>2110</v>
      </c>
    </row>
    <row r="1121" spans="3:3">
      <c r="C1121" s="153" t="s">
        <v>1796</v>
      </c>
    </row>
    <row r="1122" spans="3:3">
      <c r="C1122" s="153" t="s">
        <v>1964</v>
      </c>
    </row>
    <row r="1123" spans="3:3">
      <c r="C1123" s="153" t="s">
        <v>2111</v>
      </c>
    </row>
    <row r="1124" spans="3:3">
      <c r="C1124" s="153" t="s">
        <v>1966</v>
      </c>
    </row>
    <row r="1125" spans="3:3">
      <c r="C1125" s="153" t="s">
        <v>2112</v>
      </c>
    </row>
    <row r="1126" spans="3:3">
      <c r="C1126" s="153" t="s">
        <v>2113</v>
      </c>
    </row>
    <row r="1127" spans="3:3">
      <c r="C1127" s="153" t="s">
        <v>2114</v>
      </c>
    </row>
    <row r="1128" spans="3:3">
      <c r="C1128" s="153" t="s">
        <v>2115</v>
      </c>
    </row>
    <row r="1129" spans="3:3">
      <c r="C1129" s="153" t="s">
        <v>2116</v>
      </c>
    </row>
    <row r="1130" spans="3:3">
      <c r="C1130" s="153" t="s">
        <v>2117</v>
      </c>
    </row>
    <row r="1131" spans="3:3">
      <c r="C1131" s="153" t="s">
        <v>2118</v>
      </c>
    </row>
    <row r="1132" spans="3:3">
      <c r="C1132" s="153" t="s">
        <v>2119</v>
      </c>
    </row>
    <row r="1133" spans="3:3">
      <c r="C1133" s="153" t="s">
        <v>1968</v>
      </c>
    </row>
    <row r="1134" spans="3:3">
      <c r="C1134" s="153" t="s">
        <v>2120</v>
      </c>
    </row>
    <row r="1135" spans="3:3">
      <c r="C1135" s="153" t="s">
        <v>1970</v>
      </c>
    </row>
    <row r="1136" spans="3:3">
      <c r="C1136" s="153" t="s">
        <v>2121</v>
      </c>
    </row>
    <row r="1137" spans="3:3">
      <c r="C1137" s="153" t="s">
        <v>2122</v>
      </c>
    </row>
    <row r="1138" spans="3:3">
      <c r="C1138" s="153" t="s">
        <v>2123</v>
      </c>
    </row>
    <row r="1139" spans="3:3">
      <c r="C1139" s="153" t="s">
        <v>2124</v>
      </c>
    </row>
    <row r="1140" spans="3:3">
      <c r="C1140" s="153" t="s">
        <v>2125</v>
      </c>
    </row>
    <row r="1141" spans="3:3">
      <c r="C1141" s="153" t="s">
        <v>2126</v>
      </c>
    </row>
    <row r="1142" spans="3:3">
      <c r="C1142" s="153" t="s">
        <v>1803</v>
      </c>
    </row>
    <row r="1143" spans="3:3">
      <c r="C1143" s="153" t="s">
        <v>1972</v>
      </c>
    </row>
    <row r="1144" spans="3:3">
      <c r="C1144" s="153" t="s">
        <v>2127</v>
      </c>
    </row>
    <row r="1145" spans="3:3">
      <c r="C1145" s="153" t="s">
        <v>1974</v>
      </c>
    </row>
    <row r="1146" spans="3:3">
      <c r="C1146" s="153" t="s">
        <v>2128</v>
      </c>
    </row>
    <row r="1147" spans="3:3">
      <c r="C1147" s="153" t="s">
        <v>2129</v>
      </c>
    </row>
    <row r="1148" spans="3:3">
      <c r="C1148" s="153" t="s">
        <v>2130</v>
      </c>
    </row>
    <row r="1149" spans="3:3">
      <c r="C1149" s="153" t="s">
        <v>2131</v>
      </c>
    </row>
    <row r="1150" spans="3:3">
      <c r="C1150" s="153" t="s">
        <v>1975</v>
      </c>
    </row>
    <row r="1151" spans="3:3">
      <c r="C1151" s="153" t="s">
        <v>2132</v>
      </c>
    </row>
    <row r="1152" spans="3:3">
      <c r="C1152" s="153" t="s">
        <v>2133</v>
      </c>
    </row>
    <row r="1153" spans="3:3">
      <c r="C1153" s="153" t="s">
        <v>1810</v>
      </c>
    </row>
    <row r="1154" spans="3:3">
      <c r="C1154" s="153" t="s">
        <v>1977</v>
      </c>
    </row>
    <row r="1155" spans="3:3">
      <c r="C1155" s="153" t="s">
        <v>2134</v>
      </c>
    </row>
    <row r="1156" spans="3:3">
      <c r="C1156" s="153" t="s">
        <v>2135</v>
      </c>
    </row>
    <row r="1157" spans="3:3">
      <c r="C1157" s="153" t="s">
        <v>2136</v>
      </c>
    </row>
    <row r="1158" spans="3:3">
      <c r="C1158" s="153" t="s">
        <v>2137</v>
      </c>
    </row>
    <row r="1159" spans="3:3">
      <c r="C1159" s="153" t="s">
        <v>2138</v>
      </c>
    </row>
    <row r="1160" spans="3:3">
      <c r="C1160" s="153" t="s">
        <v>1979</v>
      </c>
    </row>
    <row r="1161" spans="3:3">
      <c r="C1161" s="153" t="s">
        <v>2139</v>
      </c>
    </row>
    <row r="1162" spans="3:3">
      <c r="C1162" s="153" t="s">
        <v>2140</v>
      </c>
    </row>
    <row r="1163" spans="3:3">
      <c r="C1163" s="153" t="s">
        <v>2141</v>
      </c>
    </row>
    <row r="1164" spans="3:3">
      <c r="C1164" s="153" t="s">
        <v>2142</v>
      </c>
    </row>
    <row r="1165" spans="3:3">
      <c r="C1165" s="153" t="s">
        <v>2143</v>
      </c>
    </row>
    <row r="1166" spans="3:3">
      <c r="C1166" s="153" t="s">
        <v>1980</v>
      </c>
    </row>
    <row r="1167" spans="3:3">
      <c r="C1167" s="153" t="s">
        <v>2144</v>
      </c>
    </row>
    <row r="1168" spans="3:3">
      <c r="C1168" s="153" t="s">
        <v>2145</v>
      </c>
    </row>
    <row r="1169" spans="3:3">
      <c r="C1169" s="153" t="s">
        <v>2146</v>
      </c>
    </row>
    <row r="1170" spans="3:3">
      <c r="C1170" s="153" t="s">
        <v>2147</v>
      </c>
    </row>
    <row r="1171" spans="3:3">
      <c r="C1171" s="153" t="s">
        <v>2148</v>
      </c>
    </row>
    <row r="1172" spans="3:3">
      <c r="C1172" s="153" t="s">
        <v>1816</v>
      </c>
    </row>
    <row r="1173" spans="3:3">
      <c r="C1173" s="153" t="s">
        <v>1983</v>
      </c>
    </row>
    <row r="1174" spans="3:3">
      <c r="C1174" s="153" t="s">
        <v>2149</v>
      </c>
    </row>
    <row r="1175" spans="3:3">
      <c r="C1175" s="153" t="s">
        <v>2150</v>
      </c>
    </row>
    <row r="1176" spans="3:3">
      <c r="C1176" s="153" t="s">
        <v>2151</v>
      </c>
    </row>
    <row r="1177" spans="3:3">
      <c r="C1177" s="153" t="s">
        <v>1985</v>
      </c>
    </row>
    <row r="1178" spans="3:3">
      <c r="C1178" s="153" t="s">
        <v>2152</v>
      </c>
    </row>
    <row r="1179" spans="3:3">
      <c r="C1179" s="153" t="s">
        <v>2153</v>
      </c>
    </row>
    <row r="1180" spans="3:3">
      <c r="C1180" s="153" t="s">
        <v>2154</v>
      </c>
    </row>
    <row r="1181" spans="3:3">
      <c r="C1181" s="153" t="s">
        <v>2155</v>
      </c>
    </row>
    <row r="1182" spans="3:3">
      <c r="C1182" s="153" t="s">
        <v>2156</v>
      </c>
    </row>
    <row r="1183" spans="3:3">
      <c r="C1183" s="153" t="s">
        <v>1823</v>
      </c>
    </row>
    <row r="1184" spans="3:3">
      <c r="C1184" s="153" t="s">
        <v>1987</v>
      </c>
    </row>
    <row r="1185" spans="3:3">
      <c r="C1185" s="153" t="s">
        <v>2157</v>
      </c>
    </row>
    <row r="1186" spans="3:3">
      <c r="C1186" s="153" t="s">
        <v>2158</v>
      </c>
    </row>
    <row r="1187" spans="3:3">
      <c r="C1187" s="153" t="s">
        <v>2159</v>
      </c>
    </row>
    <row r="1188" spans="3:3">
      <c r="C1188" s="153" t="s">
        <v>2160</v>
      </c>
    </row>
    <row r="1189" spans="3:3">
      <c r="C1189" s="153" t="s">
        <v>2161</v>
      </c>
    </row>
    <row r="1190" spans="3:3">
      <c r="C1190" s="153" t="s">
        <v>1989</v>
      </c>
    </row>
    <row r="1191" spans="3:3">
      <c r="C1191" s="153" t="s">
        <v>2162</v>
      </c>
    </row>
    <row r="1192" spans="3:3">
      <c r="C1192" s="153" t="s">
        <v>2163</v>
      </c>
    </row>
    <row r="1193" spans="3:3">
      <c r="C1193" s="153" t="s">
        <v>1991</v>
      </c>
    </row>
    <row r="1194" spans="3:3">
      <c r="C1194" s="153" t="s">
        <v>1993</v>
      </c>
    </row>
    <row r="1195" spans="3:3">
      <c r="C1195" s="153" t="s">
        <v>1995</v>
      </c>
    </row>
    <row r="1196" spans="3:3">
      <c r="C1196" s="153" t="s">
        <v>1997</v>
      </c>
    </row>
    <row r="1197" spans="3:3">
      <c r="C1197" s="153" t="s">
        <v>1999</v>
      </c>
    </row>
    <row r="1198" spans="3:3">
      <c r="C1198" s="153" t="s">
        <v>2000</v>
      </c>
    </row>
    <row r="1199" spans="3:3">
      <c r="C1199" s="153" t="s">
        <v>2002</v>
      </c>
    </row>
    <row r="1200" spans="3:3">
      <c r="C1200" s="153" t="s">
        <v>1830</v>
      </c>
    </row>
    <row r="1201" spans="3:3">
      <c r="C1201" s="153" t="s">
        <v>2005</v>
      </c>
    </row>
    <row r="1202" spans="3:3">
      <c r="C1202" s="153" t="s">
        <v>2164</v>
      </c>
    </row>
    <row r="1203" spans="3:3">
      <c r="C1203" s="153" t="s">
        <v>2007</v>
      </c>
    </row>
    <row r="1204" spans="3:3">
      <c r="C1204" s="153" t="s">
        <v>2165</v>
      </c>
    </row>
    <row r="1205" spans="3:3">
      <c r="C1205" s="153" t="s">
        <v>1834</v>
      </c>
    </row>
    <row r="1206" spans="3:3">
      <c r="C1206" s="153" t="s">
        <v>2009</v>
      </c>
    </row>
    <row r="1207" spans="3:3">
      <c r="C1207" s="153" t="s">
        <v>2166</v>
      </c>
    </row>
    <row r="1208" spans="3:3">
      <c r="C1208" s="153" t="s">
        <v>2010</v>
      </c>
    </row>
    <row r="1209" spans="3:3">
      <c r="C1209" s="153" t="s">
        <v>2167</v>
      </c>
    </row>
    <row r="1210" spans="3:3">
      <c r="C1210" s="153" t="s">
        <v>2012</v>
      </c>
    </row>
    <row r="1211" spans="3:3">
      <c r="C1211" s="153" t="s">
        <v>2168</v>
      </c>
    </row>
    <row r="1212" spans="3:3">
      <c r="C1212" s="153" t="s">
        <v>2169</v>
      </c>
    </row>
    <row r="1213" spans="3:3">
      <c r="C1213" s="153" t="s">
        <v>2170</v>
      </c>
    </row>
    <row r="1214" spans="3:3">
      <c r="C1214" s="153" t="s">
        <v>2014</v>
      </c>
    </row>
    <row r="1215" spans="3:3">
      <c r="C1215" s="153" t="s">
        <v>2171</v>
      </c>
    </row>
    <row r="1216" spans="3:3">
      <c r="C1216" s="153" t="s">
        <v>2172</v>
      </c>
    </row>
    <row r="1217" spans="3:3">
      <c r="C1217" s="153" t="s">
        <v>2016</v>
      </c>
    </row>
    <row r="1218" spans="3:3">
      <c r="C1218" s="153" t="s">
        <v>2173</v>
      </c>
    </row>
    <row r="1219" spans="3:3">
      <c r="C1219" s="153" t="s">
        <v>2174</v>
      </c>
    </row>
    <row r="1220" spans="3:3">
      <c r="C1220" s="153" t="s">
        <v>2175</v>
      </c>
    </row>
    <row r="1221" spans="3:3">
      <c r="C1221" s="153" t="s">
        <v>2018</v>
      </c>
    </row>
    <row r="1222" spans="3:3">
      <c r="C1222" s="153" t="s">
        <v>2176</v>
      </c>
    </row>
    <row r="1223" spans="3:3">
      <c r="C1223" s="153" t="s">
        <v>2020</v>
      </c>
    </row>
    <row r="1224" spans="3:3">
      <c r="C1224" s="153" t="s">
        <v>2177</v>
      </c>
    </row>
    <row r="1225" spans="3:3">
      <c r="C1225" s="153" t="s">
        <v>2021</v>
      </c>
    </row>
    <row r="1226" spans="3:3">
      <c r="C1226" s="153" t="s">
        <v>2178</v>
      </c>
    </row>
    <row r="1227" spans="3:3">
      <c r="C1227" s="153" t="s">
        <v>2023</v>
      </c>
    </row>
    <row r="1228" spans="3:3">
      <c r="C1228" s="153" t="s">
        <v>2179</v>
      </c>
    </row>
    <row r="1229" spans="3:3">
      <c r="C1229" s="153" t="s">
        <v>1838</v>
      </c>
    </row>
    <row r="1230" spans="3:3">
      <c r="C1230" s="153" t="s">
        <v>2026</v>
      </c>
    </row>
    <row r="1231" spans="3:3">
      <c r="C1231" s="153" t="s">
        <v>2180</v>
      </c>
    </row>
    <row r="1232" spans="3:3">
      <c r="C1232" s="153" t="s">
        <v>2027</v>
      </c>
    </row>
    <row r="1233" spans="2:62">
      <c r="C1233" s="153" t="s">
        <v>2181</v>
      </c>
    </row>
    <row r="1234" spans="2:62">
      <c r="C1234" s="153" t="s">
        <v>2182</v>
      </c>
    </row>
    <row r="1235" spans="2:62">
      <c r="C1235" s="153" t="s">
        <v>1843</v>
      </c>
    </row>
    <row r="1236" spans="2:62">
      <c r="C1236" s="153" t="s">
        <v>2183</v>
      </c>
    </row>
    <row r="1237" spans="2:62">
      <c r="C1237" s="153" t="s">
        <v>2184</v>
      </c>
    </row>
    <row r="1241" spans="2:62" ht="14">
      <c r="B1241" s="148" t="s">
        <v>2185</v>
      </c>
      <c r="C1241" s="149"/>
      <c r="D1241" s="149"/>
      <c r="E1241" s="150"/>
    </row>
    <row r="1243" spans="2:62">
      <c r="C1243" s="175" t="s">
        <v>2186</v>
      </c>
      <c r="P1243" s="175" t="s">
        <v>2187</v>
      </c>
      <c r="Z1243" s="175" t="s">
        <v>2188</v>
      </c>
      <c r="AK1243" s="175" t="s">
        <v>1677</v>
      </c>
      <c r="AV1243" s="175" t="s">
        <v>1253</v>
      </c>
      <c r="BC1243" s="175" t="s">
        <v>5095</v>
      </c>
      <c r="BJ1243" s="175" t="s">
        <v>1340</v>
      </c>
    </row>
    <row r="1244" spans="2:62">
      <c r="C1244" s="153" t="s">
        <v>893</v>
      </c>
      <c r="P1244" s="153" t="s">
        <v>893</v>
      </c>
      <c r="Z1244" s="153" t="s">
        <v>893</v>
      </c>
      <c r="AK1244" s="153" t="s">
        <v>893</v>
      </c>
      <c r="AV1244" s="153" t="s">
        <v>893</v>
      </c>
      <c r="BC1244" s="153" t="s">
        <v>893</v>
      </c>
      <c r="BJ1244" s="153" t="s">
        <v>893</v>
      </c>
    </row>
    <row r="1245" spans="2:62">
      <c r="C1245" s="153" t="s">
        <v>2189</v>
      </c>
      <c r="P1245" s="153" t="s">
        <v>2189</v>
      </c>
      <c r="Z1245" s="153" t="s">
        <v>2189</v>
      </c>
      <c r="AK1245" s="153" t="s">
        <v>2189</v>
      </c>
      <c r="AV1245" s="153" t="s">
        <v>2189</v>
      </c>
      <c r="BC1245" s="153" t="s">
        <v>2189</v>
      </c>
      <c r="BJ1245" s="153" t="s">
        <v>2189</v>
      </c>
    </row>
    <row r="1246" spans="2:62">
      <c r="C1246" s="153" t="s">
        <v>2190</v>
      </c>
      <c r="P1246" s="153" t="s">
        <v>2190</v>
      </c>
      <c r="Z1246" s="153" t="s">
        <v>2191</v>
      </c>
      <c r="AK1246" s="153" t="s">
        <v>2191</v>
      </c>
      <c r="AV1246" s="153" t="s">
        <v>2191</v>
      </c>
      <c r="BC1246" s="153" t="s">
        <v>2191</v>
      </c>
      <c r="BJ1246" s="153" t="s">
        <v>2191</v>
      </c>
    </row>
    <row r="1247" spans="2:62">
      <c r="C1247" s="153" t="s">
        <v>2192</v>
      </c>
      <c r="P1247" s="153" t="s">
        <v>2193</v>
      </c>
      <c r="Z1247" s="153" t="s">
        <v>2194</v>
      </c>
      <c r="AK1247" s="153" t="s">
        <v>2194</v>
      </c>
      <c r="AV1247" s="153" t="s">
        <v>2195</v>
      </c>
      <c r="BC1247" s="153" t="s">
        <v>2195</v>
      </c>
      <c r="BJ1247" s="153" t="s">
        <v>2195</v>
      </c>
    </row>
    <row r="1248" spans="2:62">
      <c r="C1248" s="153" t="s">
        <v>2193</v>
      </c>
      <c r="P1248" s="153" t="s">
        <v>2196</v>
      </c>
      <c r="Z1248" s="153" t="s">
        <v>2197</v>
      </c>
      <c r="AK1248" s="153" t="s">
        <v>2197</v>
      </c>
      <c r="AV1248" s="153" t="s">
        <v>2198</v>
      </c>
      <c r="BC1248" s="153" t="s">
        <v>2198</v>
      </c>
      <c r="BJ1248" s="153" t="s">
        <v>2198</v>
      </c>
    </row>
    <row r="1249" spans="3:62">
      <c r="C1249" s="153" t="s">
        <v>2199</v>
      </c>
      <c r="P1249" s="153" t="s">
        <v>2191</v>
      </c>
      <c r="Z1249" s="153" t="s">
        <v>2200</v>
      </c>
      <c r="AK1249" s="153" t="s">
        <v>2200</v>
      </c>
      <c r="AV1249" s="153" t="s">
        <v>2201</v>
      </c>
      <c r="BC1249" s="153" t="s">
        <v>2201</v>
      </c>
      <c r="BJ1249" s="153" t="s">
        <v>2201</v>
      </c>
    </row>
    <row r="1250" spans="3:62">
      <c r="C1250" s="153" t="s">
        <v>2202</v>
      </c>
      <c r="P1250" s="153" t="s">
        <v>2203</v>
      </c>
      <c r="Z1250" s="153" t="s">
        <v>2204</v>
      </c>
      <c r="AK1250" s="153" t="s">
        <v>2204</v>
      </c>
      <c r="AV1250" s="153" t="s">
        <v>2205</v>
      </c>
      <c r="BC1250" s="153" t="s">
        <v>2205</v>
      </c>
      <c r="BJ1250" s="153" t="s">
        <v>2205</v>
      </c>
    </row>
    <row r="1251" spans="3:62">
      <c r="C1251" s="153" t="s">
        <v>2196</v>
      </c>
      <c r="P1251" s="153" t="s">
        <v>2206</v>
      </c>
      <c r="Z1251" s="153" t="s">
        <v>2195</v>
      </c>
      <c r="AK1251" s="153" t="s">
        <v>2195</v>
      </c>
      <c r="AV1251" s="153" t="s">
        <v>2207</v>
      </c>
      <c r="BC1251" s="153" t="s">
        <v>2207</v>
      </c>
      <c r="BJ1251" s="153" t="s">
        <v>2208</v>
      </c>
    </row>
    <row r="1252" spans="3:62">
      <c r="C1252" s="153" t="s">
        <v>2209</v>
      </c>
      <c r="P1252" s="153" t="s">
        <v>2210</v>
      </c>
      <c r="Z1252" s="153" t="s">
        <v>2198</v>
      </c>
      <c r="AK1252" s="153" t="s">
        <v>2198</v>
      </c>
      <c r="AV1252" s="153" t="s">
        <v>2211</v>
      </c>
      <c r="BC1252" s="153" t="s">
        <v>2211</v>
      </c>
      <c r="BJ1252" s="153" t="s">
        <v>2212</v>
      </c>
    </row>
    <row r="1253" spans="3:62">
      <c r="C1253" s="153" t="s">
        <v>2213</v>
      </c>
      <c r="P1253" s="153" t="s">
        <v>2214</v>
      </c>
      <c r="Z1253" s="153" t="s">
        <v>2215</v>
      </c>
      <c r="AK1253" s="153" t="s">
        <v>2215</v>
      </c>
      <c r="AV1253" s="153" t="s">
        <v>2216</v>
      </c>
      <c r="BC1253" s="153" t="s">
        <v>2216</v>
      </c>
      <c r="BJ1253" s="153" t="s">
        <v>2217</v>
      </c>
    </row>
    <row r="1254" spans="3:62">
      <c r="C1254" s="153" t="s">
        <v>2191</v>
      </c>
      <c r="P1254" s="153" t="s">
        <v>2218</v>
      </c>
      <c r="Z1254" s="153" t="s">
        <v>2219</v>
      </c>
      <c r="AK1254" s="153" t="s">
        <v>2219</v>
      </c>
      <c r="AV1254" s="153" t="s">
        <v>2220</v>
      </c>
      <c r="BC1254" s="153" t="s">
        <v>2220</v>
      </c>
      <c r="BJ1254" s="153" t="s">
        <v>2221</v>
      </c>
    </row>
    <row r="1255" spans="3:62">
      <c r="C1255" s="153" t="s">
        <v>2203</v>
      </c>
      <c r="P1255" s="153" t="s">
        <v>2222</v>
      </c>
      <c r="Z1255" s="153" t="s">
        <v>2223</v>
      </c>
      <c r="AK1255" s="153" t="s">
        <v>2223</v>
      </c>
      <c r="AV1255" s="153" t="s">
        <v>2224</v>
      </c>
      <c r="BC1255" s="153" t="s">
        <v>2224</v>
      </c>
    </row>
    <row r="1256" spans="3:62">
      <c r="C1256" s="153" t="s">
        <v>2225</v>
      </c>
      <c r="P1256" s="153" t="s">
        <v>2226</v>
      </c>
      <c r="Z1256" s="153" t="s">
        <v>2201</v>
      </c>
      <c r="AK1256" s="153" t="s">
        <v>2201</v>
      </c>
      <c r="AV1256" s="153" t="s">
        <v>2227</v>
      </c>
    </row>
    <row r="1257" spans="3:62">
      <c r="C1257" s="153" t="s">
        <v>2228</v>
      </c>
      <c r="P1257" s="153" t="s">
        <v>2229</v>
      </c>
      <c r="Z1257" s="153" t="s">
        <v>2230</v>
      </c>
      <c r="AK1257" s="153" t="s">
        <v>2230</v>
      </c>
    </row>
    <row r="1258" spans="3:62">
      <c r="C1258" s="153" t="s">
        <v>2206</v>
      </c>
      <c r="P1258" s="153" t="s">
        <v>2231</v>
      </c>
      <c r="Z1258" s="153" t="s">
        <v>2232</v>
      </c>
      <c r="AK1258" s="153" t="s">
        <v>2232</v>
      </c>
    </row>
    <row r="1259" spans="3:62">
      <c r="C1259" s="153" t="s">
        <v>2233</v>
      </c>
      <c r="P1259" s="153" t="s">
        <v>2234</v>
      </c>
      <c r="Z1259" s="153" t="s">
        <v>2235</v>
      </c>
      <c r="AK1259" s="153" t="s">
        <v>2235</v>
      </c>
    </row>
    <row r="1260" spans="3:62">
      <c r="C1260" s="153" t="s">
        <v>2236</v>
      </c>
      <c r="P1260" s="153" t="s">
        <v>2237</v>
      </c>
      <c r="Z1260" s="153" t="s">
        <v>2238</v>
      </c>
      <c r="AK1260" s="153" t="s">
        <v>2238</v>
      </c>
    </row>
    <row r="1261" spans="3:62">
      <c r="C1261" s="153" t="s">
        <v>2239</v>
      </c>
      <c r="P1261" s="153" t="s">
        <v>2240</v>
      </c>
      <c r="Z1261" s="153" t="s">
        <v>2241</v>
      </c>
      <c r="AK1261" s="153" t="s">
        <v>2241</v>
      </c>
    </row>
    <row r="1262" spans="3:62">
      <c r="C1262" s="153" t="s">
        <v>2242</v>
      </c>
      <c r="P1262" s="153" t="s">
        <v>2243</v>
      </c>
      <c r="Z1262" s="153" t="s">
        <v>2244</v>
      </c>
      <c r="AK1262" s="153" t="s">
        <v>2244</v>
      </c>
    </row>
    <row r="1263" spans="3:62">
      <c r="C1263" s="153" t="s">
        <v>2245</v>
      </c>
      <c r="P1263" s="153" t="s">
        <v>2246</v>
      </c>
      <c r="Z1263" s="153" t="s">
        <v>2205</v>
      </c>
      <c r="AK1263" s="153" t="s">
        <v>2205</v>
      </c>
    </row>
    <row r="1264" spans="3:62">
      <c r="C1264" s="153" t="s">
        <v>2247</v>
      </c>
      <c r="P1264" s="153" t="s">
        <v>2248</v>
      </c>
      <c r="Z1264" s="153" t="s">
        <v>2207</v>
      </c>
      <c r="AK1264" s="153" t="s">
        <v>2208</v>
      </c>
    </row>
    <row r="1265" spans="3:37">
      <c r="C1265" s="153" t="s">
        <v>2249</v>
      </c>
      <c r="P1265" s="153" t="s">
        <v>2250</v>
      </c>
      <c r="Z1265" s="153" t="s">
        <v>2211</v>
      </c>
      <c r="AK1265" s="153" t="s">
        <v>2251</v>
      </c>
    </row>
    <row r="1266" spans="3:37">
      <c r="C1266" s="153" t="s">
        <v>2252</v>
      </c>
      <c r="P1266" s="153" t="s">
        <v>2253</v>
      </c>
      <c r="Z1266" s="153" t="s">
        <v>2254</v>
      </c>
      <c r="AK1266" s="153" t="s">
        <v>2255</v>
      </c>
    </row>
    <row r="1267" spans="3:37">
      <c r="C1267" s="153" t="s">
        <v>2256</v>
      </c>
      <c r="P1267" s="153" t="s">
        <v>2195</v>
      </c>
      <c r="Z1267" s="153" t="s">
        <v>2257</v>
      </c>
      <c r="AK1267" s="153" t="s">
        <v>2258</v>
      </c>
    </row>
    <row r="1268" spans="3:37">
      <c r="C1268" s="153" t="s">
        <v>2259</v>
      </c>
      <c r="P1268" s="153" t="s">
        <v>2260</v>
      </c>
      <c r="Z1268" s="153" t="s">
        <v>2261</v>
      </c>
      <c r="AK1268" s="153" t="s">
        <v>2262</v>
      </c>
    </row>
    <row r="1269" spans="3:37">
      <c r="C1269" s="153" t="s">
        <v>2263</v>
      </c>
      <c r="P1269" s="153" t="s">
        <v>2264</v>
      </c>
      <c r="Z1269" s="153" t="s">
        <v>2265</v>
      </c>
      <c r="AK1269" s="153" t="s">
        <v>2266</v>
      </c>
    </row>
    <row r="1270" spans="3:37">
      <c r="C1270" s="153" t="s">
        <v>2267</v>
      </c>
      <c r="P1270" s="153" t="s">
        <v>2268</v>
      </c>
      <c r="Z1270" s="153" t="s">
        <v>2269</v>
      </c>
      <c r="AK1270" s="153" t="s">
        <v>2212</v>
      </c>
    </row>
    <row r="1271" spans="3:37">
      <c r="C1271" s="153" t="s">
        <v>2218</v>
      </c>
      <c r="P1271" s="153" t="s">
        <v>2270</v>
      </c>
      <c r="Z1271" s="153" t="s">
        <v>2216</v>
      </c>
      <c r="AK1271" s="153" t="s">
        <v>2217</v>
      </c>
    </row>
    <row r="1272" spans="3:37">
      <c r="C1272" s="153" t="s">
        <v>2271</v>
      </c>
      <c r="P1272" s="153" t="s">
        <v>2272</v>
      </c>
      <c r="Z1272" s="153" t="s">
        <v>2220</v>
      </c>
      <c r="AK1272" s="153" t="s">
        <v>2273</v>
      </c>
    </row>
    <row r="1273" spans="3:37">
      <c r="C1273" s="153" t="s">
        <v>2274</v>
      </c>
      <c r="P1273" s="153" t="s">
        <v>2275</v>
      </c>
      <c r="Z1273" s="153" t="s">
        <v>2276</v>
      </c>
      <c r="AK1273" s="153" t="s">
        <v>2221</v>
      </c>
    </row>
    <row r="1274" spans="3:37">
      <c r="C1274" s="153" t="s">
        <v>2277</v>
      </c>
      <c r="P1274" s="153" t="s">
        <v>2278</v>
      </c>
      <c r="Z1274" s="153" t="s">
        <v>2224</v>
      </c>
    </row>
    <row r="1275" spans="3:37">
      <c r="C1275" s="153" t="s">
        <v>2279</v>
      </c>
      <c r="P1275" s="153" t="s">
        <v>2198</v>
      </c>
      <c r="Z1275" s="153" t="s">
        <v>2227</v>
      </c>
    </row>
    <row r="1276" spans="3:37">
      <c r="C1276" s="153" t="s">
        <v>2280</v>
      </c>
      <c r="P1276" s="153" t="s">
        <v>2215</v>
      </c>
    </row>
    <row r="1277" spans="3:37">
      <c r="C1277" s="153" t="s">
        <v>2281</v>
      </c>
      <c r="P1277" s="153" t="s">
        <v>2219</v>
      </c>
    </row>
    <row r="1278" spans="3:37">
      <c r="C1278" s="153" t="s">
        <v>2282</v>
      </c>
      <c r="P1278" s="153" t="s">
        <v>2223</v>
      </c>
    </row>
    <row r="1279" spans="3:37">
      <c r="C1279" s="153" t="s">
        <v>2283</v>
      </c>
      <c r="P1279" s="153" t="s">
        <v>2201</v>
      </c>
    </row>
    <row r="1280" spans="3:37">
      <c r="C1280" s="153" t="s">
        <v>2284</v>
      </c>
      <c r="P1280" s="153" t="s">
        <v>2285</v>
      </c>
    </row>
    <row r="1281" spans="3:16">
      <c r="C1281" s="153" t="s">
        <v>2286</v>
      </c>
      <c r="P1281" s="153" t="s">
        <v>2287</v>
      </c>
    </row>
    <row r="1282" spans="3:16">
      <c r="C1282" s="153" t="s">
        <v>2288</v>
      </c>
      <c r="P1282" s="153" t="s">
        <v>2289</v>
      </c>
    </row>
    <row r="1283" spans="3:16">
      <c r="C1283" s="153" t="s">
        <v>2290</v>
      </c>
      <c r="P1283" s="153" t="s">
        <v>2291</v>
      </c>
    </row>
    <row r="1284" spans="3:16">
      <c r="C1284" s="153" t="s">
        <v>2292</v>
      </c>
      <c r="P1284" s="153" t="s">
        <v>2293</v>
      </c>
    </row>
    <row r="1285" spans="3:16">
      <c r="C1285" s="153" t="s">
        <v>2294</v>
      </c>
      <c r="P1285" s="153" t="s">
        <v>2295</v>
      </c>
    </row>
    <row r="1286" spans="3:16">
      <c r="C1286" s="153" t="s">
        <v>2296</v>
      </c>
      <c r="P1286" s="153" t="s">
        <v>2297</v>
      </c>
    </row>
    <row r="1287" spans="3:16">
      <c r="C1287" s="153" t="s">
        <v>2298</v>
      </c>
      <c r="P1287" s="153" t="s">
        <v>2299</v>
      </c>
    </row>
    <row r="1288" spans="3:16">
      <c r="C1288" s="153" t="s">
        <v>2231</v>
      </c>
      <c r="P1288" s="153" t="s">
        <v>2205</v>
      </c>
    </row>
    <row r="1289" spans="3:16">
      <c r="C1289" s="153" t="s">
        <v>2300</v>
      </c>
      <c r="P1289" s="153" t="s">
        <v>2207</v>
      </c>
    </row>
    <row r="1290" spans="3:16">
      <c r="C1290" s="153" t="s">
        <v>2301</v>
      </c>
      <c r="P1290" s="153" t="s">
        <v>2302</v>
      </c>
    </row>
    <row r="1291" spans="3:16">
      <c r="C1291" s="153" t="s">
        <v>2234</v>
      </c>
      <c r="P1291" s="153" t="s">
        <v>2303</v>
      </c>
    </row>
    <row r="1292" spans="3:16">
      <c r="C1292" s="153" t="s">
        <v>2304</v>
      </c>
      <c r="P1292" s="153" t="s">
        <v>2305</v>
      </c>
    </row>
    <row r="1293" spans="3:16">
      <c r="C1293" s="153" t="s">
        <v>2306</v>
      </c>
      <c r="P1293" s="153" t="s">
        <v>2211</v>
      </c>
    </row>
    <row r="1294" spans="3:16">
      <c r="C1294" s="153" t="s">
        <v>2307</v>
      </c>
      <c r="P1294" s="153" t="s">
        <v>2254</v>
      </c>
    </row>
    <row r="1295" spans="3:16">
      <c r="C1295" s="153" t="s">
        <v>2237</v>
      </c>
      <c r="P1295" s="153" t="s">
        <v>2257</v>
      </c>
    </row>
    <row r="1296" spans="3:16">
      <c r="C1296" s="153" t="s">
        <v>2308</v>
      </c>
      <c r="P1296" s="153" t="s">
        <v>2309</v>
      </c>
    </row>
    <row r="1297" spans="3:16">
      <c r="C1297" s="153" t="s">
        <v>2310</v>
      </c>
      <c r="P1297" s="153" t="s">
        <v>2311</v>
      </c>
    </row>
    <row r="1298" spans="3:16">
      <c r="C1298" s="153" t="s">
        <v>2312</v>
      </c>
      <c r="P1298" s="153" t="s">
        <v>2313</v>
      </c>
    </row>
    <row r="1299" spans="3:16">
      <c r="C1299" s="153" t="s">
        <v>2314</v>
      </c>
      <c r="P1299" s="153" t="s">
        <v>2315</v>
      </c>
    </row>
    <row r="1300" spans="3:16">
      <c r="C1300" s="153" t="s">
        <v>2240</v>
      </c>
      <c r="P1300" s="153" t="s">
        <v>2316</v>
      </c>
    </row>
    <row r="1301" spans="3:16">
      <c r="C1301" s="153" t="s">
        <v>2317</v>
      </c>
      <c r="P1301" s="153" t="s">
        <v>2318</v>
      </c>
    </row>
    <row r="1302" spans="3:16">
      <c r="C1302" s="153" t="s">
        <v>2319</v>
      </c>
      <c r="P1302" s="153" t="s">
        <v>2320</v>
      </c>
    </row>
    <row r="1303" spans="3:16">
      <c r="C1303" s="153" t="s">
        <v>2321</v>
      </c>
      <c r="P1303" s="153" t="s">
        <v>2322</v>
      </c>
    </row>
    <row r="1304" spans="3:16">
      <c r="C1304" s="153" t="s">
        <v>2323</v>
      </c>
      <c r="P1304" s="153" t="s">
        <v>2324</v>
      </c>
    </row>
    <row r="1305" spans="3:16">
      <c r="C1305" s="153" t="s">
        <v>2325</v>
      </c>
      <c r="P1305" s="153" t="s">
        <v>2326</v>
      </c>
    </row>
    <row r="1306" spans="3:16">
      <c r="C1306" s="153" t="s">
        <v>2327</v>
      </c>
      <c r="P1306" s="153" t="s">
        <v>2328</v>
      </c>
    </row>
    <row r="1307" spans="3:16">
      <c r="C1307" s="153" t="s">
        <v>2329</v>
      </c>
      <c r="P1307" s="153" t="s">
        <v>2330</v>
      </c>
    </row>
    <row r="1308" spans="3:16">
      <c r="C1308" s="153" t="s">
        <v>2243</v>
      </c>
      <c r="P1308" s="153" t="s">
        <v>2331</v>
      </c>
    </row>
    <row r="1309" spans="3:16">
      <c r="C1309" s="153" t="s">
        <v>2332</v>
      </c>
      <c r="P1309" s="153" t="s">
        <v>2333</v>
      </c>
    </row>
    <row r="1310" spans="3:16">
      <c r="C1310" s="153" t="s">
        <v>2246</v>
      </c>
      <c r="P1310" s="153" t="s">
        <v>2216</v>
      </c>
    </row>
    <row r="1311" spans="3:16">
      <c r="C1311" s="153" t="s">
        <v>2334</v>
      </c>
      <c r="P1311" s="153" t="s">
        <v>2335</v>
      </c>
    </row>
    <row r="1312" spans="3:16">
      <c r="C1312" s="153" t="s">
        <v>2336</v>
      </c>
      <c r="P1312" s="153" t="s">
        <v>2337</v>
      </c>
    </row>
    <row r="1313" spans="3:16">
      <c r="C1313" s="153" t="s">
        <v>2248</v>
      </c>
      <c r="P1313" s="153" t="s">
        <v>2338</v>
      </c>
    </row>
    <row r="1314" spans="3:16">
      <c r="C1314" s="153" t="s">
        <v>2339</v>
      </c>
      <c r="P1314" s="153" t="s">
        <v>2340</v>
      </c>
    </row>
    <row r="1315" spans="3:16">
      <c r="C1315" s="153" t="s">
        <v>2341</v>
      </c>
      <c r="P1315" s="153" t="s">
        <v>2342</v>
      </c>
    </row>
    <row r="1316" spans="3:16">
      <c r="C1316" s="153" t="s">
        <v>2343</v>
      </c>
      <c r="P1316" s="153" t="s">
        <v>2220</v>
      </c>
    </row>
    <row r="1317" spans="3:16">
      <c r="C1317" s="153" t="s">
        <v>2250</v>
      </c>
      <c r="P1317" s="153" t="s">
        <v>2344</v>
      </c>
    </row>
    <row r="1318" spans="3:16">
      <c r="C1318" s="153" t="s">
        <v>2345</v>
      </c>
      <c r="P1318" s="153" t="s">
        <v>2346</v>
      </c>
    </row>
    <row r="1319" spans="3:16">
      <c r="C1319" s="153" t="s">
        <v>2347</v>
      </c>
      <c r="P1319" s="153" t="s">
        <v>2348</v>
      </c>
    </row>
    <row r="1320" spans="3:16">
      <c r="C1320" s="153" t="s">
        <v>2253</v>
      </c>
      <c r="P1320" s="153" t="s">
        <v>2224</v>
      </c>
    </row>
    <row r="1321" spans="3:16">
      <c r="C1321" s="153" t="s">
        <v>2349</v>
      </c>
      <c r="P1321" s="153" t="s">
        <v>2350</v>
      </c>
    </row>
    <row r="1322" spans="3:16">
      <c r="C1322" s="153" t="s">
        <v>2351</v>
      </c>
      <c r="P1322" s="153" t="s">
        <v>2352</v>
      </c>
    </row>
    <row r="1323" spans="3:16">
      <c r="C1323" s="153" t="s">
        <v>2353</v>
      </c>
      <c r="P1323" s="153" t="s">
        <v>2354</v>
      </c>
    </row>
    <row r="1324" spans="3:16">
      <c r="C1324" s="153" t="s">
        <v>2355</v>
      </c>
      <c r="P1324" s="153" t="s">
        <v>2356</v>
      </c>
    </row>
    <row r="1325" spans="3:16">
      <c r="C1325" s="153" t="s">
        <v>2357</v>
      </c>
      <c r="P1325" s="153" t="s">
        <v>2227</v>
      </c>
    </row>
    <row r="1326" spans="3:16">
      <c r="C1326" s="153" t="s">
        <v>2358</v>
      </c>
    </row>
    <row r="1327" spans="3:16">
      <c r="C1327" s="153" t="s">
        <v>2359</v>
      </c>
    </row>
    <row r="1328" spans="3:16">
      <c r="C1328" s="153" t="s">
        <v>2360</v>
      </c>
    </row>
    <row r="1329" spans="3:3">
      <c r="C1329" s="153" t="s">
        <v>2361</v>
      </c>
    </row>
    <row r="1330" spans="3:3">
      <c r="C1330" s="153" t="s">
        <v>2195</v>
      </c>
    </row>
    <row r="1331" spans="3:3">
      <c r="C1331" s="153" t="s">
        <v>2260</v>
      </c>
    </row>
    <row r="1332" spans="3:3">
      <c r="C1332" s="153" t="s">
        <v>2362</v>
      </c>
    </row>
    <row r="1333" spans="3:3">
      <c r="C1333" s="153" t="s">
        <v>2363</v>
      </c>
    </row>
    <row r="1334" spans="3:3">
      <c r="C1334" s="153" t="s">
        <v>2364</v>
      </c>
    </row>
    <row r="1335" spans="3:3">
      <c r="C1335" s="153" t="s">
        <v>2365</v>
      </c>
    </row>
    <row r="1336" spans="3:3">
      <c r="C1336" s="153" t="s">
        <v>2366</v>
      </c>
    </row>
    <row r="1337" spans="3:3">
      <c r="C1337" s="153" t="s">
        <v>2264</v>
      </c>
    </row>
    <row r="1338" spans="3:3">
      <c r="C1338" s="153" t="s">
        <v>2367</v>
      </c>
    </row>
    <row r="1339" spans="3:3">
      <c r="C1339" s="153" t="s">
        <v>2268</v>
      </c>
    </row>
    <row r="1340" spans="3:3">
      <c r="C1340" s="153" t="s">
        <v>2368</v>
      </c>
    </row>
    <row r="1341" spans="3:3">
      <c r="C1341" s="153" t="s">
        <v>2270</v>
      </c>
    </row>
    <row r="1342" spans="3:3">
      <c r="C1342" s="153" t="s">
        <v>2369</v>
      </c>
    </row>
    <row r="1343" spans="3:3">
      <c r="C1343" s="153" t="s">
        <v>2272</v>
      </c>
    </row>
    <row r="1344" spans="3:3">
      <c r="C1344" s="153" t="s">
        <v>2370</v>
      </c>
    </row>
    <row r="1345" spans="3:3">
      <c r="C1345" s="153" t="s">
        <v>2371</v>
      </c>
    </row>
    <row r="1346" spans="3:3">
      <c r="C1346" s="153" t="s">
        <v>2372</v>
      </c>
    </row>
    <row r="1347" spans="3:3">
      <c r="C1347" s="153" t="s">
        <v>2275</v>
      </c>
    </row>
    <row r="1348" spans="3:3">
      <c r="C1348" s="153" t="s">
        <v>2373</v>
      </c>
    </row>
    <row r="1349" spans="3:3">
      <c r="C1349" s="153" t="s">
        <v>2374</v>
      </c>
    </row>
    <row r="1350" spans="3:3">
      <c r="C1350" s="153" t="s">
        <v>2278</v>
      </c>
    </row>
    <row r="1351" spans="3:3">
      <c r="C1351" s="153" t="s">
        <v>2375</v>
      </c>
    </row>
    <row r="1352" spans="3:3">
      <c r="C1352" s="153" t="s">
        <v>2376</v>
      </c>
    </row>
    <row r="1353" spans="3:3">
      <c r="C1353" s="153" t="s">
        <v>2377</v>
      </c>
    </row>
    <row r="1354" spans="3:3">
      <c r="C1354" s="153" t="s">
        <v>2198</v>
      </c>
    </row>
    <row r="1355" spans="3:3">
      <c r="C1355" s="153" t="s">
        <v>2215</v>
      </c>
    </row>
    <row r="1356" spans="3:3">
      <c r="C1356" s="153" t="s">
        <v>2378</v>
      </c>
    </row>
    <row r="1357" spans="3:3">
      <c r="C1357" s="153" t="s">
        <v>2379</v>
      </c>
    </row>
    <row r="1358" spans="3:3">
      <c r="C1358" s="153" t="s">
        <v>2380</v>
      </c>
    </row>
    <row r="1359" spans="3:3">
      <c r="C1359" s="153" t="s">
        <v>2381</v>
      </c>
    </row>
    <row r="1360" spans="3:3">
      <c r="C1360" s="153" t="s">
        <v>2382</v>
      </c>
    </row>
    <row r="1361" spans="3:3">
      <c r="C1361" s="153" t="s">
        <v>2383</v>
      </c>
    </row>
    <row r="1362" spans="3:3">
      <c r="C1362" s="153" t="s">
        <v>2219</v>
      </c>
    </row>
    <row r="1363" spans="3:3">
      <c r="C1363" s="153" t="s">
        <v>2384</v>
      </c>
    </row>
    <row r="1364" spans="3:3">
      <c r="C1364" s="153" t="s">
        <v>2385</v>
      </c>
    </row>
    <row r="1365" spans="3:3">
      <c r="C1365" s="153" t="s">
        <v>2386</v>
      </c>
    </row>
    <row r="1366" spans="3:3">
      <c r="C1366" s="153" t="s">
        <v>2223</v>
      </c>
    </row>
    <row r="1367" spans="3:3">
      <c r="C1367" s="153" t="s">
        <v>2387</v>
      </c>
    </row>
    <row r="1368" spans="3:3">
      <c r="C1368" s="153" t="s">
        <v>2388</v>
      </c>
    </row>
    <row r="1369" spans="3:3">
      <c r="C1369" s="153" t="s">
        <v>2389</v>
      </c>
    </row>
    <row r="1370" spans="3:3">
      <c r="C1370" s="153" t="s">
        <v>2390</v>
      </c>
    </row>
    <row r="1371" spans="3:3">
      <c r="C1371" s="153" t="s">
        <v>2391</v>
      </c>
    </row>
    <row r="1372" spans="3:3">
      <c r="C1372" s="153" t="s">
        <v>2201</v>
      </c>
    </row>
    <row r="1373" spans="3:3">
      <c r="C1373" s="153" t="s">
        <v>2285</v>
      </c>
    </row>
    <row r="1374" spans="3:3">
      <c r="C1374" s="153" t="s">
        <v>2392</v>
      </c>
    </row>
    <row r="1375" spans="3:3">
      <c r="C1375" s="153" t="s">
        <v>2393</v>
      </c>
    </row>
    <row r="1376" spans="3:3">
      <c r="C1376" s="153" t="s">
        <v>2287</v>
      </c>
    </row>
    <row r="1377" spans="3:3">
      <c r="C1377" s="153" t="s">
        <v>2394</v>
      </c>
    </row>
    <row r="1378" spans="3:3">
      <c r="C1378" s="153" t="s">
        <v>2395</v>
      </c>
    </row>
    <row r="1379" spans="3:3">
      <c r="C1379" s="153" t="s">
        <v>2289</v>
      </c>
    </row>
    <row r="1380" spans="3:3">
      <c r="C1380" s="153" t="s">
        <v>2396</v>
      </c>
    </row>
    <row r="1381" spans="3:3">
      <c r="C1381" s="153" t="s">
        <v>2397</v>
      </c>
    </row>
    <row r="1382" spans="3:3">
      <c r="C1382" s="153" t="s">
        <v>2291</v>
      </c>
    </row>
    <row r="1383" spans="3:3">
      <c r="C1383" s="153" t="s">
        <v>2398</v>
      </c>
    </row>
    <row r="1384" spans="3:3">
      <c r="C1384" s="153" t="s">
        <v>2399</v>
      </c>
    </row>
    <row r="1385" spans="3:3">
      <c r="C1385" s="153" t="s">
        <v>2400</v>
      </c>
    </row>
    <row r="1386" spans="3:3">
      <c r="C1386" s="153" t="s">
        <v>2401</v>
      </c>
    </row>
    <row r="1387" spans="3:3">
      <c r="C1387" s="153" t="s">
        <v>2402</v>
      </c>
    </row>
    <row r="1388" spans="3:3">
      <c r="C1388" s="153" t="s">
        <v>2293</v>
      </c>
    </row>
    <row r="1389" spans="3:3">
      <c r="C1389" s="153" t="s">
        <v>2403</v>
      </c>
    </row>
    <row r="1390" spans="3:3">
      <c r="C1390" s="153" t="s">
        <v>2404</v>
      </c>
    </row>
    <row r="1391" spans="3:3">
      <c r="C1391" s="153" t="s">
        <v>2295</v>
      </c>
    </row>
    <row r="1392" spans="3:3">
      <c r="C1392" s="153" t="s">
        <v>2405</v>
      </c>
    </row>
    <row r="1393" spans="3:3">
      <c r="C1393" s="153" t="s">
        <v>2406</v>
      </c>
    </row>
    <row r="1394" spans="3:3">
      <c r="C1394" s="153" t="s">
        <v>2407</v>
      </c>
    </row>
    <row r="1395" spans="3:3">
      <c r="C1395" s="153" t="s">
        <v>2408</v>
      </c>
    </row>
    <row r="1396" spans="3:3">
      <c r="C1396" s="153" t="s">
        <v>2409</v>
      </c>
    </row>
    <row r="1397" spans="3:3">
      <c r="C1397" s="153" t="s">
        <v>2297</v>
      </c>
    </row>
    <row r="1398" spans="3:3">
      <c r="C1398" s="153" t="s">
        <v>2410</v>
      </c>
    </row>
    <row r="1399" spans="3:3">
      <c r="C1399" s="153" t="s">
        <v>2411</v>
      </c>
    </row>
    <row r="1400" spans="3:3">
      <c r="C1400" s="153" t="s">
        <v>2412</v>
      </c>
    </row>
    <row r="1401" spans="3:3">
      <c r="C1401" s="153" t="s">
        <v>2299</v>
      </c>
    </row>
    <row r="1402" spans="3:3">
      <c r="C1402" s="153" t="s">
        <v>2413</v>
      </c>
    </row>
    <row r="1403" spans="3:3">
      <c r="C1403" s="153" t="s">
        <v>2414</v>
      </c>
    </row>
    <row r="1404" spans="3:3">
      <c r="C1404" s="153" t="s">
        <v>2415</v>
      </c>
    </row>
    <row r="1405" spans="3:3">
      <c r="C1405" s="153" t="s">
        <v>2416</v>
      </c>
    </row>
    <row r="1406" spans="3:3">
      <c r="C1406" s="153" t="s">
        <v>2417</v>
      </c>
    </row>
    <row r="1407" spans="3:3">
      <c r="C1407" s="153" t="s">
        <v>2418</v>
      </c>
    </row>
    <row r="1408" spans="3:3">
      <c r="C1408" s="153" t="s">
        <v>2205</v>
      </c>
    </row>
    <row r="1409" spans="3:3">
      <c r="C1409" s="153" t="s">
        <v>2419</v>
      </c>
    </row>
    <row r="1410" spans="3:3">
      <c r="C1410" s="153" t="s">
        <v>2420</v>
      </c>
    </row>
    <row r="1411" spans="3:3">
      <c r="C1411" s="153" t="s">
        <v>2421</v>
      </c>
    </row>
    <row r="1412" spans="3:3">
      <c r="C1412" s="153" t="s">
        <v>2422</v>
      </c>
    </row>
    <row r="1413" spans="3:3">
      <c r="C1413" s="153" t="s">
        <v>2423</v>
      </c>
    </row>
    <row r="1414" spans="3:3">
      <c r="C1414" s="153" t="s">
        <v>2424</v>
      </c>
    </row>
    <row r="1415" spans="3:3">
      <c r="C1415" s="153" t="s">
        <v>2425</v>
      </c>
    </row>
    <row r="1416" spans="3:3">
      <c r="C1416" s="153" t="s">
        <v>2207</v>
      </c>
    </row>
    <row r="1417" spans="3:3">
      <c r="C1417" s="153" t="s">
        <v>2302</v>
      </c>
    </row>
    <row r="1418" spans="3:3">
      <c r="C1418" s="153" t="s">
        <v>2426</v>
      </c>
    </row>
    <row r="1419" spans="3:3">
      <c r="C1419" s="153" t="s">
        <v>2427</v>
      </c>
    </row>
    <row r="1420" spans="3:3">
      <c r="C1420" s="153" t="s">
        <v>2428</v>
      </c>
    </row>
    <row r="1421" spans="3:3">
      <c r="C1421" s="153" t="s">
        <v>2429</v>
      </c>
    </row>
    <row r="1422" spans="3:3">
      <c r="C1422" s="153" t="s">
        <v>2303</v>
      </c>
    </row>
    <row r="1423" spans="3:3">
      <c r="C1423" s="153" t="s">
        <v>2430</v>
      </c>
    </row>
    <row r="1424" spans="3:3">
      <c r="C1424" s="153" t="s">
        <v>2431</v>
      </c>
    </row>
    <row r="1425" spans="3:3">
      <c r="C1425" s="153" t="s">
        <v>2432</v>
      </c>
    </row>
    <row r="1426" spans="3:3">
      <c r="C1426" s="153" t="s">
        <v>2305</v>
      </c>
    </row>
    <row r="1427" spans="3:3">
      <c r="C1427" s="153" t="s">
        <v>2433</v>
      </c>
    </row>
    <row r="1428" spans="3:3">
      <c r="C1428" s="153" t="s">
        <v>2434</v>
      </c>
    </row>
    <row r="1429" spans="3:3">
      <c r="C1429" s="153" t="s">
        <v>2435</v>
      </c>
    </row>
    <row r="1430" spans="3:3">
      <c r="C1430" s="153" t="s">
        <v>2436</v>
      </c>
    </row>
    <row r="1431" spans="3:3">
      <c r="C1431" s="153" t="s">
        <v>2437</v>
      </c>
    </row>
    <row r="1432" spans="3:3">
      <c r="C1432" s="153" t="s">
        <v>2211</v>
      </c>
    </row>
    <row r="1433" spans="3:3">
      <c r="C1433" s="153" t="s">
        <v>2254</v>
      </c>
    </row>
    <row r="1434" spans="3:3">
      <c r="C1434" s="153" t="s">
        <v>2438</v>
      </c>
    </row>
    <row r="1435" spans="3:3">
      <c r="C1435" s="153" t="s">
        <v>2439</v>
      </c>
    </row>
    <row r="1436" spans="3:3">
      <c r="C1436" s="153" t="s">
        <v>2440</v>
      </c>
    </row>
    <row r="1437" spans="3:3">
      <c r="C1437" s="153" t="s">
        <v>2441</v>
      </c>
    </row>
    <row r="1438" spans="3:3">
      <c r="C1438" s="153" t="s">
        <v>2442</v>
      </c>
    </row>
    <row r="1439" spans="3:3">
      <c r="C1439" s="153" t="s">
        <v>2443</v>
      </c>
    </row>
    <row r="1440" spans="3:3">
      <c r="C1440" s="153" t="s">
        <v>2444</v>
      </c>
    </row>
    <row r="1441" spans="3:3">
      <c r="C1441" s="153" t="s">
        <v>2445</v>
      </c>
    </row>
    <row r="1442" spans="3:3">
      <c r="C1442" s="153" t="s">
        <v>2446</v>
      </c>
    </row>
    <row r="1443" spans="3:3">
      <c r="C1443" s="153" t="s">
        <v>2257</v>
      </c>
    </row>
    <row r="1444" spans="3:3">
      <c r="C1444" s="153" t="s">
        <v>2309</v>
      </c>
    </row>
    <row r="1445" spans="3:3">
      <c r="C1445" s="153" t="s">
        <v>2311</v>
      </c>
    </row>
    <row r="1446" spans="3:3">
      <c r="C1446" s="153" t="s">
        <v>2313</v>
      </c>
    </row>
    <row r="1447" spans="3:3">
      <c r="C1447" s="153" t="s">
        <v>2315</v>
      </c>
    </row>
    <row r="1448" spans="3:3">
      <c r="C1448" s="153" t="s">
        <v>2316</v>
      </c>
    </row>
    <row r="1449" spans="3:3">
      <c r="C1449" s="153" t="s">
        <v>2318</v>
      </c>
    </row>
    <row r="1450" spans="3:3">
      <c r="C1450" s="153" t="s">
        <v>2320</v>
      </c>
    </row>
    <row r="1451" spans="3:3">
      <c r="C1451" s="153" t="s">
        <v>2322</v>
      </c>
    </row>
    <row r="1452" spans="3:3">
      <c r="C1452" s="153" t="s">
        <v>2324</v>
      </c>
    </row>
    <row r="1453" spans="3:3">
      <c r="C1453" s="153" t="s">
        <v>2326</v>
      </c>
    </row>
    <row r="1454" spans="3:3">
      <c r="C1454" s="153" t="s">
        <v>2447</v>
      </c>
    </row>
    <row r="1455" spans="3:3">
      <c r="C1455" s="153" t="s">
        <v>2448</v>
      </c>
    </row>
    <row r="1456" spans="3:3">
      <c r="C1456" s="153" t="s">
        <v>2449</v>
      </c>
    </row>
    <row r="1457" spans="3:3">
      <c r="C1457" s="153" t="s">
        <v>2450</v>
      </c>
    </row>
    <row r="1458" spans="3:3">
      <c r="C1458" s="153" t="s">
        <v>2451</v>
      </c>
    </row>
    <row r="1459" spans="3:3">
      <c r="C1459" s="153" t="s">
        <v>2328</v>
      </c>
    </row>
    <row r="1460" spans="3:3">
      <c r="C1460" s="153" t="s">
        <v>2452</v>
      </c>
    </row>
    <row r="1461" spans="3:3">
      <c r="C1461" s="153" t="s">
        <v>2453</v>
      </c>
    </row>
    <row r="1462" spans="3:3">
      <c r="C1462" s="153" t="s">
        <v>2454</v>
      </c>
    </row>
    <row r="1463" spans="3:3">
      <c r="C1463" s="153" t="s">
        <v>2455</v>
      </c>
    </row>
    <row r="1464" spans="3:3">
      <c r="C1464" s="153" t="s">
        <v>2456</v>
      </c>
    </row>
    <row r="1465" spans="3:3">
      <c r="C1465" s="153" t="s">
        <v>2330</v>
      </c>
    </row>
    <row r="1466" spans="3:3">
      <c r="C1466" s="153" t="s">
        <v>2457</v>
      </c>
    </row>
    <row r="1467" spans="3:3">
      <c r="C1467" s="153" t="s">
        <v>2458</v>
      </c>
    </row>
    <row r="1468" spans="3:3">
      <c r="C1468" s="153" t="s">
        <v>2459</v>
      </c>
    </row>
    <row r="1469" spans="3:3">
      <c r="C1469" s="153" t="s">
        <v>2460</v>
      </c>
    </row>
    <row r="1470" spans="3:3">
      <c r="C1470" s="153" t="s">
        <v>2461</v>
      </c>
    </row>
    <row r="1471" spans="3:3">
      <c r="C1471" s="153" t="s">
        <v>2462</v>
      </c>
    </row>
    <row r="1472" spans="3:3">
      <c r="C1472" s="153" t="s">
        <v>2463</v>
      </c>
    </row>
    <row r="1473" spans="3:3">
      <c r="C1473" s="153" t="s">
        <v>2464</v>
      </c>
    </row>
    <row r="1474" spans="3:3">
      <c r="C1474" s="153" t="s">
        <v>2465</v>
      </c>
    </row>
    <row r="1475" spans="3:3">
      <c r="C1475" s="153" t="s">
        <v>2466</v>
      </c>
    </row>
    <row r="1476" spans="3:3">
      <c r="C1476" s="153" t="s">
        <v>2331</v>
      </c>
    </row>
    <row r="1477" spans="3:3">
      <c r="C1477" s="153" t="s">
        <v>2467</v>
      </c>
    </row>
    <row r="1478" spans="3:3">
      <c r="C1478" s="153" t="s">
        <v>2468</v>
      </c>
    </row>
    <row r="1479" spans="3:3">
      <c r="C1479" s="153" t="s">
        <v>2469</v>
      </c>
    </row>
    <row r="1480" spans="3:3">
      <c r="C1480" s="153" t="s">
        <v>2470</v>
      </c>
    </row>
    <row r="1481" spans="3:3">
      <c r="C1481" s="153" t="s">
        <v>2471</v>
      </c>
    </row>
    <row r="1482" spans="3:3">
      <c r="C1482" s="153" t="s">
        <v>2333</v>
      </c>
    </row>
    <row r="1483" spans="3:3">
      <c r="C1483" s="153" t="s">
        <v>2472</v>
      </c>
    </row>
    <row r="1484" spans="3:3">
      <c r="C1484" s="153" t="s">
        <v>2473</v>
      </c>
    </row>
    <row r="1485" spans="3:3">
      <c r="C1485" s="153" t="s">
        <v>2474</v>
      </c>
    </row>
    <row r="1486" spans="3:3">
      <c r="C1486" s="153" t="s">
        <v>2216</v>
      </c>
    </row>
    <row r="1487" spans="3:3">
      <c r="C1487" s="153" t="s">
        <v>2335</v>
      </c>
    </row>
    <row r="1488" spans="3:3">
      <c r="C1488" s="153" t="s">
        <v>2475</v>
      </c>
    </row>
    <row r="1489" spans="3:3">
      <c r="C1489" s="153" t="s">
        <v>2337</v>
      </c>
    </row>
    <row r="1490" spans="3:3">
      <c r="C1490" s="153" t="s">
        <v>2476</v>
      </c>
    </row>
    <row r="1491" spans="3:3">
      <c r="C1491" s="153" t="s">
        <v>2338</v>
      </c>
    </row>
    <row r="1492" spans="3:3">
      <c r="C1492" s="153" t="s">
        <v>2477</v>
      </c>
    </row>
    <row r="1493" spans="3:3">
      <c r="C1493" s="153" t="s">
        <v>2478</v>
      </c>
    </row>
    <row r="1494" spans="3:3">
      <c r="C1494" s="153" t="s">
        <v>2479</v>
      </c>
    </row>
    <row r="1495" spans="3:3">
      <c r="C1495" s="153" t="s">
        <v>2340</v>
      </c>
    </row>
    <row r="1496" spans="3:3">
      <c r="C1496" s="153" t="s">
        <v>2480</v>
      </c>
    </row>
    <row r="1497" spans="3:3">
      <c r="C1497" s="153" t="s">
        <v>2481</v>
      </c>
    </row>
    <row r="1498" spans="3:3">
      <c r="C1498" s="153" t="s">
        <v>2482</v>
      </c>
    </row>
    <row r="1499" spans="3:3">
      <c r="C1499" s="153" t="s">
        <v>2342</v>
      </c>
    </row>
    <row r="1500" spans="3:3">
      <c r="C1500" s="153" t="s">
        <v>2483</v>
      </c>
    </row>
    <row r="1501" spans="3:3">
      <c r="C1501" s="153" t="s">
        <v>2484</v>
      </c>
    </row>
    <row r="1502" spans="3:3">
      <c r="C1502" s="153" t="s">
        <v>2485</v>
      </c>
    </row>
    <row r="1503" spans="3:3">
      <c r="C1503" s="153" t="s">
        <v>2486</v>
      </c>
    </row>
    <row r="1504" spans="3:3">
      <c r="C1504" s="153" t="s">
        <v>2487</v>
      </c>
    </row>
    <row r="1505" spans="3:3">
      <c r="C1505" s="153" t="s">
        <v>2220</v>
      </c>
    </row>
    <row r="1506" spans="3:3">
      <c r="C1506" s="153" t="s">
        <v>2344</v>
      </c>
    </row>
    <row r="1507" spans="3:3">
      <c r="C1507" s="153" t="s">
        <v>2488</v>
      </c>
    </row>
    <row r="1508" spans="3:3">
      <c r="C1508" s="153" t="s">
        <v>2489</v>
      </c>
    </row>
    <row r="1509" spans="3:3">
      <c r="C1509" s="153" t="s">
        <v>2490</v>
      </c>
    </row>
    <row r="1510" spans="3:3">
      <c r="C1510" s="153" t="s">
        <v>2491</v>
      </c>
    </row>
    <row r="1511" spans="3:3">
      <c r="C1511" s="153" t="s">
        <v>2492</v>
      </c>
    </row>
    <row r="1512" spans="3:3">
      <c r="C1512" s="153" t="s">
        <v>2493</v>
      </c>
    </row>
    <row r="1513" spans="3:3">
      <c r="C1513" s="153" t="s">
        <v>2494</v>
      </c>
    </row>
    <row r="1514" spans="3:3">
      <c r="C1514" s="153" t="s">
        <v>2495</v>
      </c>
    </row>
    <row r="1515" spans="3:3">
      <c r="C1515" s="153" t="s">
        <v>2496</v>
      </c>
    </row>
    <row r="1516" spans="3:3">
      <c r="C1516" s="153" t="s">
        <v>2497</v>
      </c>
    </row>
    <row r="1517" spans="3:3">
      <c r="C1517" s="153" t="s">
        <v>2498</v>
      </c>
    </row>
    <row r="1518" spans="3:3">
      <c r="C1518" s="153" t="s">
        <v>2499</v>
      </c>
    </row>
    <row r="1519" spans="3:3">
      <c r="C1519" s="153" t="s">
        <v>2346</v>
      </c>
    </row>
    <row r="1520" spans="3:3">
      <c r="C1520" s="153" t="s">
        <v>2500</v>
      </c>
    </row>
    <row r="1521" spans="3:3">
      <c r="C1521" s="153" t="s">
        <v>2501</v>
      </c>
    </row>
    <row r="1522" spans="3:3">
      <c r="C1522" s="153" t="s">
        <v>2502</v>
      </c>
    </row>
    <row r="1523" spans="3:3">
      <c r="C1523" s="153" t="s">
        <v>2348</v>
      </c>
    </row>
    <row r="1524" spans="3:3">
      <c r="C1524" s="153" t="s">
        <v>2503</v>
      </c>
    </row>
    <row r="1525" spans="3:3">
      <c r="C1525" s="153" t="s">
        <v>2504</v>
      </c>
    </row>
    <row r="1526" spans="3:3">
      <c r="C1526" s="153" t="s">
        <v>2224</v>
      </c>
    </row>
    <row r="1527" spans="3:3">
      <c r="C1527" s="153" t="s">
        <v>2350</v>
      </c>
    </row>
    <row r="1528" spans="3:3">
      <c r="C1528" s="153" t="s">
        <v>2505</v>
      </c>
    </row>
    <row r="1529" spans="3:3">
      <c r="C1529" s="153" t="s">
        <v>2506</v>
      </c>
    </row>
    <row r="1530" spans="3:3">
      <c r="C1530" s="153" t="s">
        <v>2507</v>
      </c>
    </row>
    <row r="1531" spans="3:3">
      <c r="C1531" s="153" t="s">
        <v>2508</v>
      </c>
    </row>
    <row r="1532" spans="3:3">
      <c r="C1532" s="153" t="s">
        <v>2509</v>
      </c>
    </row>
    <row r="1533" spans="3:3">
      <c r="C1533" s="153" t="s">
        <v>2510</v>
      </c>
    </row>
    <row r="1534" spans="3:3">
      <c r="C1534" s="153" t="s">
        <v>2352</v>
      </c>
    </row>
    <row r="1535" spans="3:3">
      <c r="C1535" s="153" t="s">
        <v>2511</v>
      </c>
    </row>
    <row r="1536" spans="3:3">
      <c r="C1536" s="153" t="s">
        <v>2512</v>
      </c>
    </row>
    <row r="1537" spans="2:10">
      <c r="C1537" s="153" t="s">
        <v>2513</v>
      </c>
    </row>
    <row r="1538" spans="2:10">
      <c r="C1538" s="153" t="s">
        <v>2514</v>
      </c>
    </row>
    <row r="1539" spans="2:10">
      <c r="C1539" s="153" t="s">
        <v>2354</v>
      </c>
    </row>
    <row r="1540" spans="2:10">
      <c r="C1540" s="153" t="s">
        <v>2515</v>
      </c>
    </row>
    <row r="1541" spans="2:10">
      <c r="C1541" s="153" t="s">
        <v>2356</v>
      </c>
    </row>
    <row r="1542" spans="2:10">
      <c r="C1542" s="153" t="s">
        <v>2516</v>
      </c>
    </row>
    <row r="1543" spans="2:10">
      <c r="C1543" s="153" t="s">
        <v>2227</v>
      </c>
    </row>
    <row r="1544" spans="2:10">
      <c r="C1544" s="153" t="s">
        <v>2517</v>
      </c>
    </row>
    <row r="1545" spans="2:10">
      <c r="C1545" s="153" t="s">
        <v>2518</v>
      </c>
    </row>
    <row r="1549" spans="2:10" ht="14">
      <c r="B1549" s="148" t="s">
        <v>2519</v>
      </c>
      <c r="C1549" s="149"/>
      <c r="D1549" s="149"/>
      <c r="E1549" s="149"/>
      <c r="F1549" s="149"/>
      <c r="G1549" s="149"/>
      <c r="H1549" s="149"/>
      <c r="I1549" s="149"/>
      <c r="J1549" s="150"/>
    </row>
    <row r="1551" spans="2:10">
      <c r="C1551" s="175" t="s">
        <v>887</v>
      </c>
      <c r="G1551" s="175" t="s">
        <v>888</v>
      </c>
    </row>
    <row r="1552" spans="2:10">
      <c r="C1552" s="153" t="s">
        <v>893</v>
      </c>
      <c r="G1552" s="153" t="s">
        <v>862</v>
      </c>
    </row>
    <row r="1553" spans="3:7">
      <c r="C1553" s="153" t="s">
        <v>2520</v>
      </c>
      <c r="G1553" s="153" t="s">
        <v>2521</v>
      </c>
    </row>
    <row r="1554" spans="3:7">
      <c r="C1554" s="153" t="s">
        <v>2522</v>
      </c>
      <c r="G1554" s="153" t="s">
        <v>2523</v>
      </c>
    </row>
    <row r="1555" spans="3:7">
      <c r="C1555" s="153" t="s">
        <v>2524</v>
      </c>
      <c r="G1555" s="153" t="s">
        <v>2525</v>
      </c>
    </row>
    <row r="1556" spans="3:7">
      <c r="C1556" s="153" t="s">
        <v>2526</v>
      </c>
      <c r="G1556" s="153" t="s">
        <v>2527</v>
      </c>
    </row>
    <row r="1557" spans="3:7">
      <c r="C1557" s="153" t="s">
        <v>2528</v>
      </c>
      <c r="G1557" s="153" t="s">
        <v>2529</v>
      </c>
    </row>
    <row r="1558" spans="3:7">
      <c r="C1558" s="153" t="s">
        <v>2530</v>
      </c>
      <c r="G1558" s="153" t="s">
        <v>2531</v>
      </c>
    </row>
    <row r="1559" spans="3:7">
      <c r="C1559" s="153" t="s">
        <v>2532</v>
      </c>
      <c r="G1559" s="153" t="s">
        <v>2533</v>
      </c>
    </row>
    <row r="1560" spans="3:7">
      <c r="C1560" s="153" t="s">
        <v>2534</v>
      </c>
    </row>
    <row r="1561" spans="3:7">
      <c r="C1561" s="153" t="s">
        <v>2535</v>
      </c>
    </row>
    <row r="1562" spans="3:7">
      <c r="C1562" s="153" t="s">
        <v>2536</v>
      </c>
    </row>
    <row r="1563" spans="3:7">
      <c r="C1563" s="153" t="s">
        <v>2537</v>
      </c>
    </row>
    <row r="1564" spans="3:7">
      <c r="C1564" s="153" t="s">
        <v>2538</v>
      </c>
    </row>
    <row r="1565" spans="3:7">
      <c r="C1565" s="153" t="s">
        <v>2539</v>
      </c>
    </row>
    <row r="1569" spans="2:15" ht="14">
      <c r="B1569" s="148" t="s">
        <v>2540</v>
      </c>
      <c r="C1569" s="149"/>
      <c r="D1569" s="149"/>
      <c r="E1569" s="149"/>
      <c r="F1569" s="149"/>
      <c r="G1569" s="149"/>
      <c r="H1569" s="150"/>
    </row>
    <row r="1571" spans="2:15">
      <c r="C1571" s="175" t="s">
        <v>890</v>
      </c>
      <c r="M1571" s="175" t="s">
        <v>1333</v>
      </c>
    </row>
    <row r="1572" spans="2:15">
      <c r="C1572" s="153" t="s">
        <v>862</v>
      </c>
      <c r="M1572" s="153" t="s">
        <v>862</v>
      </c>
    </row>
    <row r="1573" spans="2:15">
      <c r="C1573" s="153" t="s">
        <v>2541</v>
      </c>
      <c r="M1573" s="153" t="s">
        <v>2542</v>
      </c>
    </row>
    <row r="1574" spans="2:15">
      <c r="C1574" s="153" t="s">
        <v>2543</v>
      </c>
      <c r="M1574" s="153" t="s">
        <v>2544</v>
      </c>
    </row>
    <row r="1575" spans="2:15">
      <c r="C1575" s="153" t="s">
        <v>2545</v>
      </c>
      <c r="M1575" s="153" t="s">
        <v>2545</v>
      </c>
    </row>
    <row r="1576" spans="2:15">
      <c r="C1576" s="153" t="s">
        <v>2546</v>
      </c>
      <c r="M1576" s="153" t="s">
        <v>2546</v>
      </c>
    </row>
    <row r="1577" spans="2:15">
      <c r="C1577" s="153" t="s">
        <v>2547</v>
      </c>
      <c r="M1577" s="153" t="s">
        <v>2548</v>
      </c>
    </row>
    <row r="1578" spans="2:15">
      <c r="C1578" s="153" t="s">
        <v>2549</v>
      </c>
    </row>
    <row r="1582" spans="2:15" ht="14">
      <c r="B1582" s="148" t="s">
        <v>2550</v>
      </c>
      <c r="C1582" s="149"/>
      <c r="D1582" s="149"/>
      <c r="E1582" s="149"/>
      <c r="F1582" s="149"/>
      <c r="G1582" s="149"/>
      <c r="H1582" s="149"/>
      <c r="I1582" s="149"/>
      <c r="J1582" s="149"/>
      <c r="K1582" s="149"/>
      <c r="L1582" s="149"/>
      <c r="M1582" s="149"/>
      <c r="N1582" s="149"/>
      <c r="O1582" s="150"/>
    </row>
    <row r="1584" spans="2:15">
      <c r="C1584" s="175" t="s">
        <v>2551</v>
      </c>
      <c r="M1584" s="175" t="s">
        <v>888</v>
      </c>
    </row>
    <row r="1585" spans="2:13">
      <c r="C1585" s="153" t="s">
        <v>862</v>
      </c>
      <c r="M1585" s="153" t="s">
        <v>862</v>
      </c>
    </row>
    <row r="1586" spans="2:13">
      <c r="C1586" s="153" t="s">
        <v>2541</v>
      </c>
      <c r="M1586" s="153" t="s">
        <v>2541</v>
      </c>
    </row>
    <row r="1587" spans="2:13">
      <c r="C1587" s="153" t="s">
        <v>2552</v>
      </c>
      <c r="M1587" s="153" t="s">
        <v>1444</v>
      </c>
    </row>
    <row r="1588" spans="2:13">
      <c r="C1588" s="153" t="s">
        <v>2553</v>
      </c>
      <c r="M1588" s="153" t="s">
        <v>2543</v>
      </c>
    </row>
    <row r="1589" spans="2:13">
      <c r="C1589" s="153" t="s">
        <v>2554</v>
      </c>
      <c r="M1589" s="153" t="s">
        <v>2545</v>
      </c>
    </row>
    <row r="1590" spans="2:13">
      <c r="C1590" s="153" t="s">
        <v>2543</v>
      </c>
      <c r="M1590" s="153" t="s">
        <v>2546</v>
      </c>
    </row>
    <row r="1591" spans="2:13">
      <c r="C1591" s="153" t="s">
        <v>2545</v>
      </c>
      <c r="M1591" s="153" t="s">
        <v>2547</v>
      </c>
    </row>
    <row r="1592" spans="2:13">
      <c r="C1592" s="153" t="s">
        <v>2546</v>
      </c>
      <c r="M1592" s="153" t="s">
        <v>2549</v>
      </c>
    </row>
    <row r="1593" spans="2:13">
      <c r="C1593" s="153" t="s">
        <v>2547</v>
      </c>
    </row>
    <row r="1594" spans="2:13">
      <c r="C1594" s="153" t="s">
        <v>2549</v>
      </c>
    </row>
    <row r="1598" spans="2:13" ht="14">
      <c r="B1598" s="148" t="s">
        <v>2555</v>
      </c>
      <c r="C1598" s="149"/>
      <c r="D1598" s="149"/>
      <c r="E1598" s="149"/>
      <c r="F1598" s="149"/>
      <c r="G1598" s="150"/>
    </row>
    <row r="1600" spans="2:13">
      <c r="C1600" s="175" t="s">
        <v>888</v>
      </c>
      <c r="F1600" s="175" t="s">
        <v>869</v>
      </c>
      <c r="I1600" s="175" t="s">
        <v>1648</v>
      </c>
    </row>
    <row r="1601" spans="2:16">
      <c r="C1601" s="153" t="s">
        <v>862</v>
      </c>
      <c r="F1601" s="153" t="s">
        <v>862</v>
      </c>
      <c r="I1601" s="153" t="s">
        <v>862</v>
      </c>
    </row>
    <row r="1602" spans="2:16">
      <c r="C1602" s="153" t="s">
        <v>2556</v>
      </c>
      <c r="F1602" s="153" t="s">
        <v>2557</v>
      </c>
      <c r="I1602" s="153" t="s">
        <v>2556</v>
      </c>
    </row>
    <row r="1603" spans="2:16">
      <c r="C1603" s="153" t="s">
        <v>2558</v>
      </c>
      <c r="F1603" s="153" t="s">
        <v>2559</v>
      </c>
      <c r="I1603" s="153" t="s">
        <v>2558</v>
      </c>
    </row>
    <row r="1604" spans="2:16">
      <c r="C1604" s="153" t="s">
        <v>2560</v>
      </c>
      <c r="F1604" s="153" t="s">
        <v>2561</v>
      </c>
      <c r="I1604" s="153" t="s">
        <v>2560</v>
      </c>
    </row>
    <row r="1605" spans="2:16">
      <c r="C1605" s="153" t="s">
        <v>2562</v>
      </c>
      <c r="F1605" s="153" t="s">
        <v>2563</v>
      </c>
      <c r="I1605" s="153" t="s">
        <v>2562</v>
      </c>
    </row>
    <row r="1606" spans="2:16">
      <c r="C1606" s="153" t="s">
        <v>2564</v>
      </c>
    </row>
    <row r="1607" spans="2:16">
      <c r="C1607" s="153" t="s">
        <v>2565</v>
      </c>
    </row>
    <row r="1608" spans="2:16">
      <c r="C1608" s="153" t="s">
        <v>2566</v>
      </c>
    </row>
    <row r="1612" spans="2:16" ht="14">
      <c r="B1612" s="148" t="s">
        <v>2567</v>
      </c>
      <c r="C1612" s="149"/>
      <c r="D1612" s="149"/>
      <c r="E1612" s="149"/>
      <c r="F1612" s="149"/>
      <c r="G1612" s="149"/>
      <c r="H1612" s="149"/>
      <c r="I1612" s="149"/>
      <c r="J1612" s="150"/>
    </row>
    <row r="1613" spans="2:16" ht="9.65" customHeight="1">
      <c r="P1613" s="162"/>
    </row>
    <row r="1614" spans="2:16" ht="9.65" customHeight="1">
      <c r="C1614" s="175" t="s">
        <v>1698</v>
      </c>
      <c r="J1614" s="175" t="s">
        <v>1252</v>
      </c>
      <c r="P1614" s="163"/>
    </row>
    <row r="1615" spans="2:16" ht="9.65" customHeight="1">
      <c r="C1615" s="153" t="s">
        <v>862</v>
      </c>
      <c r="J1615" s="153" t="s">
        <v>862</v>
      </c>
      <c r="P1615" s="164"/>
    </row>
    <row r="1616" spans="2:16" ht="9.65" customHeight="1">
      <c r="C1616" s="153" t="s">
        <v>2557</v>
      </c>
      <c r="J1616" s="153" t="s">
        <v>2557</v>
      </c>
      <c r="P1616" s="164"/>
    </row>
    <row r="1617" spans="3:16" ht="9.65" customHeight="1">
      <c r="C1617" s="153" t="s">
        <v>2568</v>
      </c>
      <c r="J1617" s="153" t="s">
        <v>2569</v>
      </c>
      <c r="P1617" s="164"/>
    </row>
    <row r="1618" spans="3:16" ht="9.65" customHeight="1">
      <c r="C1618" s="153" t="s">
        <v>2570</v>
      </c>
      <c r="J1618" s="153" t="s">
        <v>2571</v>
      </c>
      <c r="P1618" s="164"/>
    </row>
    <row r="1619" spans="3:16" ht="9.65" customHeight="1">
      <c r="C1619" s="153" t="s">
        <v>2572</v>
      </c>
      <c r="J1619" s="153" t="s">
        <v>2573</v>
      </c>
      <c r="P1619" s="164"/>
    </row>
    <row r="1620" spans="3:16" ht="9.65" customHeight="1">
      <c r="C1620" s="153" t="s">
        <v>2574</v>
      </c>
      <c r="J1620" s="153" t="s">
        <v>2575</v>
      </c>
      <c r="P1620" s="165"/>
    </row>
    <row r="1621" spans="3:16" ht="9.65" customHeight="1">
      <c r="C1621" s="153" t="s">
        <v>2576</v>
      </c>
      <c r="J1621" s="153" t="s">
        <v>2577</v>
      </c>
      <c r="P1621" s="165"/>
    </row>
    <row r="1622" spans="3:16" ht="9.65" customHeight="1">
      <c r="C1622" s="153" t="s">
        <v>2578</v>
      </c>
      <c r="J1622" s="153" t="s">
        <v>2579</v>
      </c>
      <c r="P1622" s="165"/>
    </row>
    <row r="1623" spans="3:16" ht="9.65" customHeight="1">
      <c r="C1623" s="153" t="s">
        <v>2580</v>
      </c>
      <c r="J1623" s="153" t="s">
        <v>2581</v>
      </c>
      <c r="P1623" s="165"/>
    </row>
    <row r="1624" spans="3:16" ht="9.65" customHeight="1">
      <c r="C1624" s="153" t="s">
        <v>2582</v>
      </c>
      <c r="J1624" s="153" t="s">
        <v>2583</v>
      </c>
      <c r="P1624" s="165"/>
    </row>
    <row r="1625" spans="3:16" ht="9.65" customHeight="1">
      <c r="C1625" s="153" t="s">
        <v>2584</v>
      </c>
      <c r="J1625" s="153" t="s">
        <v>2585</v>
      </c>
      <c r="P1625" s="165"/>
    </row>
    <row r="1626" spans="3:16" ht="9.65" customHeight="1">
      <c r="C1626" s="153" t="s">
        <v>2586</v>
      </c>
      <c r="J1626" s="153" t="s">
        <v>2587</v>
      </c>
      <c r="P1626" s="165"/>
    </row>
    <row r="1627" spans="3:16" ht="9.65" customHeight="1">
      <c r="C1627" s="153" t="s">
        <v>2588</v>
      </c>
      <c r="J1627" s="153" t="s">
        <v>2589</v>
      </c>
      <c r="P1627" s="165"/>
    </row>
    <row r="1628" spans="3:16" ht="9.65" customHeight="1">
      <c r="C1628" s="153" t="s">
        <v>2590</v>
      </c>
      <c r="J1628" s="153" t="s">
        <v>2591</v>
      </c>
      <c r="P1628" s="165"/>
    </row>
    <row r="1629" spans="3:16" ht="9.65" customHeight="1">
      <c r="C1629" s="153" t="s">
        <v>2592</v>
      </c>
      <c r="J1629" s="153" t="s">
        <v>2593</v>
      </c>
      <c r="P1629" s="165"/>
    </row>
    <row r="1630" spans="3:16" ht="9.65" customHeight="1">
      <c r="C1630" s="153" t="s">
        <v>2594</v>
      </c>
      <c r="P1630" s="165"/>
    </row>
    <row r="1631" spans="3:16" ht="9.65" customHeight="1">
      <c r="C1631" s="153" t="s">
        <v>2595</v>
      </c>
      <c r="P1631" s="165"/>
    </row>
    <row r="1632" spans="3:16" ht="9.65" customHeight="1">
      <c r="C1632" s="153" t="s">
        <v>2596</v>
      </c>
      <c r="P1632" s="165"/>
    </row>
    <row r="1633" spans="2:16" ht="9.65" customHeight="1">
      <c r="C1633" s="153" t="s">
        <v>2597</v>
      </c>
      <c r="P1633" s="165"/>
    </row>
    <row r="1634" spans="2:16" ht="9.65" customHeight="1">
      <c r="C1634" s="153" t="s">
        <v>2598</v>
      </c>
      <c r="P1634" s="163"/>
    </row>
    <row r="1635" spans="2:16" ht="9.65" customHeight="1">
      <c r="C1635" s="153" t="s">
        <v>2599</v>
      </c>
      <c r="P1635" s="165"/>
    </row>
    <row r="1636" spans="2:16" ht="9.65" customHeight="1">
      <c r="C1636" s="153" t="s">
        <v>2587</v>
      </c>
      <c r="P1636" s="165"/>
    </row>
    <row r="1637" spans="2:16" ht="9.65" customHeight="1">
      <c r="C1637" s="153" t="s">
        <v>2589</v>
      </c>
      <c r="P1637" s="165"/>
    </row>
    <row r="1638" spans="2:16" ht="9.65" customHeight="1">
      <c r="C1638" s="153" t="s">
        <v>2591</v>
      </c>
      <c r="P1638" s="165"/>
    </row>
    <row r="1639" spans="2:16" ht="9.65" customHeight="1">
      <c r="C1639" s="153" t="s">
        <v>2593</v>
      </c>
      <c r="P1639" s="165"/>
    </row>
    <row r="1640" spans="2:16" ht="9.65" customHeight="1">
      <c r="P1640" s="165"/>
    </row>
    <row r="1641" spans="2:16" ht="9.65" customHeight="1">
      <c r="P1641" s="165"/>
    </row>
    <row r="1642" spans="2:16" ht="9.65" customHeight="1">
      <c r="P1642" s="165"/>
    </row>
    <row r="1643" spans="2:16" ht="14.15" customHeight="1">
      <c r="B1643" s="148" t="s">
        <v>2600</v>
      </c>
      <c r="C1643" s="149"/>
      <c r="D1643" s="149"/>
      <c r="E1643" s="149"/>
      <c r="F1643" s="149"/>
      <c r="G1643" s="149"/>
      <c r="H1643" s="149"/>
      <c r="I1643" s="149"/>
      <c r="J1643" s="149"/>
      <c r="K1643" s="150"/>
      <c r="P1643" s="165"/>
    </row>
    <row r="1644" spans="2:16" ht="9.65" customHeight="1">
      <c r="P1644" s="165"/>
    </row>
    <row r="1645" spans="2:16" ht="9.65" customHeight="1">
      <c r="C1645" s="175" t="s">
        <v>2601</v>
      </c>
      <c r="P1645" s="165"/>
    </row>
    <row r="1646" spans="2:16" ht="9.65" customHeight="1">
      <c r="C1646" s="153" t="s">
        <v>862</v>
      </c>
      <c r="P1646" s="165"/>
    </row>
    <row r="1647" spans="2:16" ht="9.65" customHeight="1">
      <c r="C1647" s="153" t="s">
        <v>2557</v>
      </c>
      <c r="P1647" s="165"/>
    </row>
    <row r="1648" spans="2:16" ht="9.65" customHeight="1">
      <c r="C1648" s="153" t="s">
        <v>2559</v>
      </c>
      <c r="P1648" s="165"/>
    </row>
    <row r="1649" spans="3:16" ht="9.65" customHeight="1">
      <c r="C1649" s="153" t="s">
        <v>2602</v>
      </c>
      <c r="P1649" s="165"/>
    </row>
    <row r="1650" spans="3:16" ht="9.65" customHeight="1">
      <c r="C1650" s="153" t="s">
        <v>2603</v>
      </c>
      <c r="P1650" s="165"/>
    </row>
    <row r="1651" spans="3:16" ht="9.65" customHeight="1">
      <c r="C1651" s="153" t="s">
        <v>2604</v>
      </c>
      <c r="P1651" s="165"/>
    </row>
    <row r="1652" spans="3:16" ht="9.65" customHeight="1">
      <c r="C1652" s="153" t="s">
        <v>2605</v>
      </c>
      <c r="P1652" s="165"/>
    </row>
    <row r="1653" spans="3:16">
      <c r="C1653" s="153" t="s">
        <v>2606</v>
      </c>
    </row>
    <row r="1654" spans="3:16">
      <c r="C1654" s="153" t="s">
        <v>2607</v>
      </c>
    </row>
    <row r="1655" spans="3:16">
      <c r="C1655" s="153" t="s">
        <v>2608</v>
      </c>
    </row>
    <row r="1656" spans="3:16">
      <c r="C1656" s="153" t="s">
        <v>2609</v>
      </c>
    </row>
    <row r="1657" spans="3:16">
      <c r="C1657" s="153" t="s">
        <v>2610</v>
      </c>
    </row>
    <row r="1658" spans="3:16">
      <c r="C1658" s="153" t="s">
        <v>2611</v>
      </c>
    </row>
    <row r="1659" spans="3:16">
      <c r="C1659" s="153" t="s">
        <v>2612</v>
      </c>
    </row>
    <row r="1660" spans="3:16">
      <c r="C1660" s="153" t="s">
        <v>2613</v>
      </c>
    </row>
    <row r="1661" spans="3:16">
      <c r="C1661" s="153" t="s">
        <v>2614</v>
      </c>
    </row>
    <row r="1662" spans="3:16">
      <c r="C1662" s="153" t="s">
        <v>2615</v>
      </c>
    </row>
    <row r="1663" spans="3:16">
      <c r="C1663" s="153" t="s">
        <v>2616</v>
      </c>
    </row>
    <row r="1664" spans="3:16">
      <c r="C1664" s="153" t="s">
        <v>2617</v>
      </c>
    </row>
    <row r="1665" spans="3:3">
      <c r="C1665" s="153" t="s">
        <v>2618</v>
      </c>
    </row>
    <row r="1666" spans="3:3">
      <c r="C1666" s="153" t="s">
        <v>2619</v>
      </c>
    </row>
    <row r="1667" spans="3:3">
      <c r="C1667" s="153" t="s">
        <v>2561</v>
      </c>
    </row>
    <row r="1668" spans="3:3">
      <c r="C1668" s="153" t="s">
        <v>2620</v>
      </c>
    </row>
    <row r="1669" spans="3:3">
      <c r="C1669" s="153" t="s">
        <v>2621</v>
      </c>
    </row>
    <row r="1670" spans="3:3">
      <c r="C1670" s="153" t="s">
        <v>2622</v>
      </c>
    </row>
    <row r="1671" spans="3:3">
      <c r="C1671" s="153" t="s">
        <v>2623</v>
      </c>
    </row>
    <row r="1672" spans="3:3">
      <c r="C1672" s="153" t="s">
        <v>2624</v>
      </c>
    </row>
    <row r="1673" spans="3:3">
      <c r="C1673" s="153" t="s">
        <v>2625</v>
      </c>
    </row>
    <row r="1674" spans="3:3">
      <c r="C1674" s="153" t="s">
        <v>2626</v>
      </c>
    </row>
    <row r="1675" spans="3:3">
      <c r="C1675" s="153" t="s">
        <v>2627</v>
      </c>
    </row>
    <row r="1676" spans="3:3">
      <c r="C1676" s="153" t="s">
        <v>2628</v>
      </c>
    </row>
    <row r="1677" spans="3:3">
      <c r="C1677" s="153" t="s">
        <v>2629</v>
      </c>
    </row>
    <row r="1678" spans="3:3">
      <c r="C1678" s="153" t="s">
        <v>2630</v>
      </c>
    </row>
    <row r="1679" spans="3:3">
      <c r="C1679" s="153" t="s">
        <v>2631</v>
      </c>
    </row>
    <row r="1680" spans="3:3">
      <c r="C1680" s="153" t="s">
        <v>2632</v>
      </c>
    </row>
    <row r="1681" spans="3:3">
      <c r="C1681" s="153" t="s">
        <v>2633</v>
      </c>
    </row>
    <row r="1682" spans="3:3">
      <c r="C1682" s="153" t="s">
        <v>2634</v>
      </c>
    </row>
    <row r="1683" spans="3:3">
      <c r="C1683" s="153" t="s">
        <v>2635</v>
      </c>
    </row>
    <row r="1684" spans="3:3">
      <c r="C1684" s="153" t="s">
        <v>2636</v>
      </c>
    </row>
    <row r="1685" spans="3:3">
      <c r="C1685" s="153" t="s">
        <v>2637</v>
      </c>
    </row>
    <row r="1686" spans="3:3">
      <c r="C1686" s="153" t="s">
        <v>2563</v>
      </c>
    </row>
    <row r="1687" spans="3:3">
      <c r="C1687" s="153" t="s">
        <v>2638</v>
      </c>
    </row>
    <row r="1688" spans="3:3">
      <c r="C1688" s="153" t="s">
        <v>2639</v>
      </c>
    </row>
    <row r="1689" spans="3:3">
      <c r="C1689" s="153" t="s">
        <v>2640</v>
      </c>
    </row>
    <row r="1690" spans="3:3">
      <c r="C1690" s="153" t="s">
        <v>2641</v>
      </c>
    </row>
    <row r="1691" spans="3:3">
      <c r="C1691" s="153" t="s">
        <v>2642</v>
      </c>
    </row>
    <row r="1692" spans="3:3">
      <c r="C1692" s="153" t="s">
        <v>2643</v>
      </c>
    </row>
    <row r="1693" spans="3:3">
      <c r="C1693" s="153" t="s">
        <v>2644</v>
      </c>
    </row>
    <row r="1694" spans="3:3">
      <c r="C1694" s="153" t="s">
        <v>2645</v>
      </c>
    </row>
    <row r="1695" spans="3:3">
      <c r="C1695" s="153" t="s">
        <v>2646</v>
      </c>
    </row>
    <row r="1696" spans="3:3">
      <c r="C1696" s="153" t="s">
        <v>2647</v>
      </c>
    </row>
    <row r="1697" spans="2:51">
      <c r="C1697" s="153" t="s">
        <v>2648</v>
      </c>
    </row>
    <row r="1698" spans="2:51">
      <c r="C1698" s="153" t="s">
        <v>2649</v>
      </c>
    </row>
    <row r="1699" spans="2:51">
      <c r="C1699" s="153" t="s">
        <v>2650</v>
      </c>
    </row>
    <row r="1700" spans="2:51">
      <c r="C1700" s="153" t="s">
        <v>2651</v>
      </c>
    </row>
    <row r="1701" spans="2:51">
      <c r="C1701" s="153" t="s">
        <v>2652</v>
      </c>
    </row>
    <row r="1702" spans="2:51">
      <c r="C1702" s="153" t="s">
        <v>2653</v>
      </c>
    </row>
    <row r="1703" spans="2:51">
      <c r="C1703" s="153" t="s">
        <v>2654</v>
      </c>
    </row>
    <row r="1704" spans="2:51">
      <c r="C1704" s="153" t="s">
        <v>2655</v>
      </c>
    </row>
    <row r="1705" spans="2:51" ht="9.65" customHeight="1">
      <c r="K1705" s="165"/>
    </row>
    <row r="1706" spans="2:51" ht="9.65" customHeight="1">
      <c r="K1706" s="165"/>
    </row>
    <row r="1707" spans="2:51" ht="9.65" customHeight="1"/>
    <row r="1708" spans="2:51" ht="14">
      <c r="B1708" s="148" t="s">
        <v>2656</v>
      </c>
      <c r="C1708" s="149"/>
      <c r="D1708" s="149"/>
      <c r="E1708" s="149"/>
      <c r="F1708" s="149"/>
      <c r="G1708" s="149"/>
      <c r="H1708" s="149"/>
      <c r="I1708" s="149"/>
      <c r="J1708" s="149"/>
      <c r="K1708" s="149"/>
      <c r="L1708" s="149"/>
      <c r="M1708" s="149"/>
      <c r="N1708" s="150"/>
    </row>
    <row r="1709" spans="2:51" ht="9.65" customHeight="1">
      <c r="AD1709" s="187" t="s">
        <v>2657</v>
      </c>
      <c r="AK1709" s="175" t="s">
        <v>2658</v>
      </c>
      <c r="AR1709" s="175" t="s">
        <v>2659</v>
      </c>
      <c r="AY1709" s="175" t="s">
        <v>2660</v>
      </c>
    </row>
    <row r="1710" spans="2:51" ht="9.65" customHeight="1">
      <c r="C1710" s="192" t="s">
        <v>2661</v>
      </c>
      <c r="M1710" s="187" t="s">
        <v>2662</v>
      </c>
      <c r="V1710" s="187" t="s">
        <v>2663</v>
      </c>
      <c r="AD1710" s="151" t="s">
        <v>862</v>
      </c>
      <c r="AK1710" s="153" t="s">
        <v>862</v>
      </c>
      <c r="AR1710" s="151" t="s">
        <v>862</v>
      </c>
      <c r="AY1710" s="153" t="s">
        <v>862</v>
      </c>
    </row>
    <row r="1711" spans="2:51" ht="9.65" customHeight="1">
      <c r="C1711" s="152" t="s">
        <v>862</v>
      </c>
      <c r="M1711" s="151" t="s">
        <v>862</v>
      </c>
      <c r="V1711" s="151" t="s">
        <v>862</v>
      </c>
      <c r="AD1711" s="151" t="s">
        <v>2557</v>
      </c>
      <c r="AK1711" s="153" t="s">
        <v>2557</v>
      </c>
      <c r="AR1711" s="151" t="s">
        <v>2557</v>
      </c>
      <c r="AY1711" s="153" t="s">
        <v>2557</v>
      </c>
    </row>
    <row r="1712" spans="2:51" ht="9.65" customHeight="1">
      <c r="C1712" s="152" t="s">
        <v>2557</v>
      </c>
      <c r="M1712" s="151" t="s">
        <v>2557</v>
      </c>
      <c r="V1712" s="151" t="s">
        <v>2557</v>
      </c>
      <c r="AD1712" s="152" t="s">
        <v>2664</v>
      </c>
      <c r="AK1712" s="153" t="s">
        <v>2665</v>
      </c>
      <c r="AR1712" s="152" t="s">
        <v>2665</v>
      </c>
      <c r="AY1712" s="153" t="s">
        <v>2666</v>
      </c>
    </row>
    <row r="1713" spans="3:51" ht="9.65" customHeight="1">
      <c r="C1713" s="152" t="s">
        <v>2665</v>
      </c>
      <c r="M1713" s="152" t="s">
        <v>2665</v>
      </c>
      <c r="V1713" s="152" t="s">
        <v>2665</v>
      </c>
      <c r="AD1713" s="167" t="s">
        <v>2667</v>
      </c>
      <c r="AK1713" s="153" t="s">
        <v>2668</v>
      </c>
      <c r="AR1713" s="152" t="s">
        <v>2668</v>
      </c>
      <c r="AY1713" s="153" t="s">
        <v>2559</v>
      </c>
    </row>
    <row r="1714" spans="3:51" ht="9.65" customHeight="1">
      <c r="C1714" s="152" t="s">
        <v>2668</v>
      </c>
      <c r="M1714" s="152" t="s">
        <v>2668</v>
      </c>
      <c r="V1714" s="152" t="s">
        <v>2668</v>
      </c>
      <c r="AD1714" s="167" t="s">
        <v>2669</v>
      </c>
      <c r="AK1714" s="153" t="s">
        <v>2670</v>
      </c>
      <c r="AR1714" s="152" t="s">
        <v>2670</v>
      </c>
      <c r="AY1714" s="153" t="s">
        <v>2671</v>
      </c>
    </row>
    <row r="1715" spans="3:51" ht="9.65" customHeight="1">
      <c r="C1715" s="152" t="s">
        <v>2670</v>
      </c>
      <c r="M1715" s="152" t="s">
        <v>2670</v>
      </c>
      <c r="V1715" s="152" t="s">
        <v>2670</v>
      </c>
      <c r="AD1715" s="167" t="s">
        <v>2672</v>
      </c>
      <c r="AK1715" s="153" t="s">
        <v>2673</v>
      </c>
      <c r="AR1715" s="152" t="s">
        <v>2673</v>
      </c>
      <c r="AY1715" s="153" t="s">
        <v>2674</v>
      </c>
    </row>
    <row r="1716" spans="3:51" ht="9.65" customHeight="1">
      <c r="C1716" s="152" t="s">
        <v>2673</v>
      </c>
      <c r="M1716" s="152" t="s">
        <v>2673</v>
      </c>
      <c r="V1716" s="152" t="s">
        <v>2673</v>
      </c>
      <c r="AD1716" s="167" t="s">
        <v>2675</v>
      </c>
      <c r="AK1716" s="153" t="s">
        <v>2576</v>
      </c>
      <c r="AR1716" s="152" t="s">
        <v>2676</v>
      </c>
      <c r="AY1716" s="153" t="s">
        <v>2677</v>
      </c>
    </row>
    <row r="1717" spans="3:51" ht="9.65" customHeight="1">
      <c r="C1717" s="152" t="s">
        <v>2576</v>
      </c>
      <c r="M1717" s="152" t="s">
        <v>2676</v>
      </c>
      <c r="V1717" s="152" t="s">
        <v>2676</v>
      </c>
      <c r="AD1717" s="167" t="s">
        <v>2678</v>
      </c>
      <c r="AK1717" s="153" t="s">
        <v>2586</v>
      </c>
      <c r="AR1717" s="152" t="s">
        <v>2679</v>
      </c>
      <c r="AY1717" s="153" t="s">
        <v>2680</v>
      </c>
    </row>
    <row r="1718" spans="3:51" ht="9.65" customHeight="1">
      <c r="C1718" s="152" t="s">
        <v>2681</v>
      </c>
      <c r="M1718" s="152" t="s">
        <v>2682</v>
      </c>
      <c r="V1718" s="152" t="s">
        <v>2682</v>
      </c>
      <c r="AD1718" s="167" t="s">
        <v>2683</v>
      </c>
      <c r="AK1718" s="153" t="s">
        <v>2595</v>
      </c>
      <c r="AR1718" s="152" t="s">
        <v>2684</v>
      </c>
      <c r="AY1718" s="153" t="s">
        <v>2685</v>
      </c>
    </row>
    <row r="1719" spans="3:51" ht="9.65" customHeight="1">
      <c r="C1719" s="152" t="s">
        <v>2686</v>
      </c>
      <c r="M1719" s="152" t="s">
        <v>2687</v>
      </c>
      <c r="V1719" s="152" t="s">
        <v>2687</v>
      </c>
      <c r="AD1719" s="167" t="s">
        <v>2688</v>
      </c>
      <c r="AK1719" s="153" t="s">
        <v>2559</v>
      </c>
      <c r="AR1719" s="152" t="s">
        <v>2689</v>
      </c>
      <c r="AY1719" s="153" t="s">
        <v>2690</v>
      </c>
    </row>
    <row r="1720" spans="3:51" ht="9.65" customHeight="1">
      <c r="C1720" s="152" t="s">
        <v>2691</v>
      </c>
      <c r="M1720" s="152" t="s">
        <v>2692</v>
      </c>
      <c r="V1720" s="152" t="s">
        <v>2692</v>
      </c>
      <c r="AD1720" s="152" t="s">
        <v>2693</v>
      </c>
      <c r="AK1720" s="153" t="s">
        <v>2602</v>
      </c>
      <c r="AR1720" s="152" t="s">
        <v>2694</v>
      </c>
      <c r="AY1720" s="153" t="s">
        <v>2695</v>
      </c>
    </row>
    <row r="1721" spans="3:51" ht="9.65" customHeight="1">
      <c r="C1721" s="152" t="s">
        <v>2696</v>
      </c>
      <c r="M1721" s="152" t="s">
        <v>2697</v>
      </c>
      <c r="V1721" s="152" t="s">
        <v>2697</v>
      </c>
      <c r="AD1721" s="152" t="s">
        <v>2698</v>
      </c>
      <c r="AK1721" s="153" t="s">
        <v>2603</v>
      </c>
      <c r="AR1721" s="152" t="s">
        <v>2699</v>
      </c>
      <c r="AY1721" s="153" t="s">
        <v>2700</v>
      </c>
    </row>
    <row r="1722" spans="3:51" ht="9.65" customHeight="1">
      <c r="C1722" s="152" t="s">
        <v>2701</v>
      </c>
      <c r="M1722" s="152" t="s">
        <v>2702</v>
      </c>
      <c r="V1722" s="152" t="s">
        <v>2702</v>
      </c>
      <c r="AD1722" s="152" t="s">
        <v>2703</v>
      </c>
      <c r="AK1722" s="153" t="s">
        <v>2604</v>
      </c>
      <c r="AR1722" s="152" t="s">
        <v>2704</v>
      </c>
      <c r="AY1722" s="153" t="s">
        <v>2705</v>
      </c>
    </row>
    <row r="1723" spans="3:51" ht="9.65" customHeight="1">
      <c r="C1723" s="152" t="s">
        <v>2706</v>
      </c>
      <c r="M1723" s="152" t="s">
        <v>2707</v>
      </c>
      <c r="V1723" s="152" t="s">
        <v>2707</v>
      </c>
      <c r="AD1723" s="152" t="s">
        <v>2708</v>
      </c>
      <c r="AK1723" s="153" t="s">
        <v>2605</v>
      </c>
      <c r="AR1723" s="152" t="s">
        <v>2709</v>
      </c>
      <c r="AY1723" s="153" t="s">
        <v>2561</v>
      </c>
    </row>
    <row r="1724" spans="3:51" ht="9.65" customHeight="1">
      <c r="C1724" s="152" t="s">
        <v>2710</v>
      </c>
      <c r="M1724" s="152" t="s">
        <v>2711</v>
      </c>
      <c r="V1724" s="152" t="s">
        <v>2711</v>
      </c>
      <c r="AD1724" s="167" t="s">
        <v>2712</v>
      </c>
      <c r="AK1724" s="153" t="s">
        <v>2606</v>
      </c>
      <c r="AR1724" s="152" t="s">
        <v>2713</v>
      </c>
      <c r="AY1724" s="153" t="s">
        <v>2714</v>
      </c>
    </row>
    <row r="1725" spans="3:51" ht="9.65" customHeight="1">
      <c r="C1725" s="152" t="s">
        <v>2715</v>
      </c>
      <c r="M1725" s="152" t="s">
        <v>2716</v>
      </c>
      <c r="V1725" s="152" t="s">
        <v>2716</v>
      </c>
      <c r="AD1725" s="167" t="s">
        <v>2717</v>
      </c>
      <c r="AK1725" s="153" t="s">
        <v>2718</v>
      </c>
      <c r="AR1725" s="152" t="s">
        <v>2719</v>
      </c>
      <c r="AY1725" s="153" t="s">
        <v>2720</v>
      </c>
    </row>
    <row r="1726" spans="3:51" ht="9.65" customHeight="1">
      <c r="C1726" s="152" t="s">
        <v>2721</v>
      </c>
      <c r="M1726" s="152" t="s">
        <v>2722</v>
      </c>
      <c r="V1726" s="152" t="s">
        <v>2722</v>
      </c>
      <c r="AD1726" s="167" t="s">
        <v>2723</v>
      </c>
      <c r="AK1726" s="153" t="s">
        <v>2608</v>
      </c>
      <c r="AR1726" s="151" t="s">
        <v>2559</v>
      </c>
      <c r="AY1726" s="153" t="s">
        <v>2724</v>
      </c>
    </row>
    <row r="1727" spans="3:51" ht="9.65" customHeight="1">
      <c r="C1727" s="152" t="s">
        <v>2725</v>
      </c>
      <c r="M1727" s="152" t="s">
        <v>2726</v>
      </c>
      <c r="V1727" s="152" t="s">
        <v>2726</v>
      </c>
      <c r="AD1727" s="167" t="s">
        <v>2727</v>
      </c>
      <c r="AK1727" s="153" t="s">
        <v>2609</v>
      </c>
      <c r="AR1727" s="152" t="s">
        <v>2728</v>
      </c>
      <c r="AY1727" s="153" t="s">
        <v>2729</v>
      </c>
    </row>
    <row r="1728" spans="3:51" ht="9.65" customHeight="1">
      <c r="C1728" s="152" t="s">
        <v>2730</v>
      </c>
      <c r="M1728" s="152" t="s">
        <v>2731</v>
      </c>
      <c r="V1728" s="152" t="s">
        <v>2731</v>
      </c>
      <c r="AD1728" s="167" t="s">
        <v>2732</v>
      </c>
      <c r="AK1728" s="153" t="s">
        <v>2610</v>
      </c>
      <c r="AR1728" s="152" t="s">
        <v>2733</v>
      </c>
      <c r="AY1728" s="153" t="s">
        <v>2734</v>
      </c>
    </row>
    <row r="1729" spans="3:51" ht="9.65" customHeight="1">
      <c r="C1729" s="152" t="s">
        <v>2735</v>
      </c>
      <c r="M1729" s="152" t="s">
        <v>2736</v>
      </c>
      <c r="V1729" s="152" t="s">
        <v>2736</v>
      </c>
      <c r="AD1729" s="167" t="s">
        <v>2737</v>
      </c>
      <c r="AK1729" s="153" t="s">
        <v>2611</v>
      </c>
      <c r="AR1729" s="152" t="s">
        <v>2738</v>
      </c>
      <c r="AY1729" s="153" t="s">
        <v>2739</v>
      </c>
    </row>
    <row r="1730" spans="3:51" ht="9.65" customHeight="1">
      <c r="C1730" s="152" t="s">
        <v>2740</v>
      </c>
      <c r="M1730" s="152" t="s">
        <v>2741</v>
      </c>
      <c r="V1730" s="152" t="s">
        <v>2741</v>
      </c>
      <c r="AD1730" s="167" t="s">
        <v>2742</v>
      </c>
      <c r="AK1730" s="153" t="s">
        <v>2743</v>
      </c>
      <c r="AR1730" s="152" t="s">
        <v>2744</v>
      </c>
      <c r="AY1730" s="153" t="s">
        <v>2745</v>
      </c>
    </row>
    <row r="1731" spans="3:51" ht="9.65" customHeight="1">
      <c r="C1731" s="152" t="s">
        <v>2746</v>
      </c>
      <c r="M1731" s="152" t="s">
        <v>2747</v>
      </c>
      <c r="V1731" s="152" t="s">
        <v>2747</v>
      </c>
      <c r="AD1731" s="152" t="s">
        <v>2748</v>
      </c>
      <c r="AK1731" s="153" t="s">
        <v>2749</v>
      </c>
      <c r="AR1731" s="152" t="s">
        <v>2750</v>
      </c>
      <c r="AY1731" s="153" t="s">
        <v>2751</v>
      </c>
    </row>
    <row r="1732" spans="3:51" ht="9.65" customHeight="1">
      <c r="C1732" s="152" t="s">
        <v>2752</v>
      </c>
      <c r="M1732" s="152" t="s">
        <v>2753</v>
      </c>
      <c r="V1732" s="152" t="s">
        <v>2713</v>
      </c>
      <c r="AD1732" s="152" t="s">
        <v>2754</v>
      </c>
      <c r="AK1732" s="153" t="s">
        <v>2755</v>
      </c>
      <c r="AR1732" s="152" t="s">
        <v>2756</v>
      </c>
      <c r="AY1732" s="153" t="s">
        <v>2757</v>
      </c>
    </row>
    <row r="1733" spans="3:51" ht="9.65" customHeight="1">
      <c r="C1733" s="152" t="s">
        <v>2758</v>
      </c>
      <c r="M1733" s="152" t="s">
        <v>2759</v>
      </c>
      <c r="V1733" s="152" t="s">
        <v>2719</v>
      </c>
      <c r="AD1733" s="152" t="s">
        <v>2760</v>
      </c>
      <c r="AK1733" s="153" t="s">
        <v>2761</v>
      </c>
      <c r="AR1733" s="152" t="s">
        <v>2762</v>
      </c>
      <c r="AY1733" s="153" t="s">
        <v>2563</v>
      </c>
    </row>
    <row r="1734" spans="3:51" ht="9.65" customHeight="1">
      <c r="C1734" s="152" t="s">
        <v>2763</v>
      </c>
      <c r="M1734" s="152" t="s">
        <v>2764</v>
      </c>
      <c r="V1734" s="152" t="s">
        <v>2559</v>
      </c>
      <c r="AD1734" s="152" t="s">
        <v>2765</v>
      </c>
      <c r="AK1734" s="153" t="s">
        <v>2766</v>
      </c>
      <c r="AR1734" s="151" t="s">
        <v>2561</v>
      </c>
      <c r="AY1734" s="153" t="s">
        <v>2767</v>
      </c>
    </row>
    <row r="1735" spans="3:51" ht="9.65" customHeight="1">
      <c r="C1735" s="152" t="s">
        <v>2768</v>
      </c>
      <c r="M1735" s="152" t="s">
        <v>2769</v>
      </c>
      <c r="V1735" s="152" t="s">
        <v>2770</v>
      </c>
      <c r="AD1735" s="167" t="s">
        <v>2771</v>
      </c>
      <c r="AK1735" s="153" t="s">
        <v>2772</v>
      </c>
      <c r="AR1735" s="152" t="s">
        <v>2773</v>
      </c>
      <c r="AY1735" s="153" t="s">
        <v>2774</v>
      </c>
    </row>
    <row r="1736" spans="3:51" ht="9.65" customHeight="1">
      <c r="C1736" s="152" t="s">
        <v>2753</v>
      </c>
      <c r="M1736" s="152" t="s">
        <v>2775</v>
      </c>
      <c r="V1736" s="152" t="s">
        <v>2776</v>
      </c>
      <c r="AD1736" s="167" t="s">
        <v>2777</v>
      </c>
      <c r="AK1736" s="153" t="s">
        <v>2561</v>
      </c>
      <c r="AR1736" s="152" t="s">
        <v>2778</v>
      </c>
      <c r="AY1736" s="153" t="s">
        <v>2779</v>
      </c>
    </row>
    <row r="1737" spans="3:51" ht="9.65" customHeight="1">
      <c r="C1737" s="152" t="s">
        <v>2759</v>
      </c>
      <c r="M1737" s="152" t="s">
        <v>2780</v>
      </c>
      <c r="V1737" s="152" t="s">
        <v>2781</v>
      </c>
      <c r="AD1737" s="167" t="s">
        <v>2782</v>
      </c>
      <c r="AK1737" s="153" t="s">
        <v>2620</v>
      </c>
      <c r="AR1737" s="152" t="s">
        <v>2783</v>
      </c>
      <c r="AY1737" s="153" t="s">
        <v>2784</v>
      </c>
    </row>
    <row r="1738" spans="3:51" ht="9.65" customHeight="1">
      <c r="C1738" s="152" t="s">
        <v>2764</v>
      </c>
      <c r="M1738" s="152" t="s">
        <v>2785</v>
      </c>
      <c r="V1738" s="152" t="s">
        <v>2786</v>
      </c>
      <c r="AD1738" s="167" t="s">
        <v>2787</v>
      </c>
      <c r="AK1738" s="153" t="s">
        <v>2621</v>
      </c>
      <c r="AR1738" s="152" t="s">
        <v>2788</v>
      </c>
      <c r="AY1738" s="153" t="s">
        <v>2789</v>
      </c>
    </row>
    <row r="1739" spans="3:51" ht="9.65" customHeight="1">
      <c r="C1739" s="152" t="s">
        <v>2769</v>
      </c>
      <c r="M1739" s="152" t="s">
        <v>2790</v>
      </c>
      <c r="V1739" s="152" t="s">
        <v>2791</v>
      </c>
      <c r="AD1739" s="167" t="s">
        <v>2792</v>
      </c>
      <c r="AK1739" s="153" t="s">
        <v>2622</v>
      </c>
      <c r="AR1739" s="152" t="s">
        <v>2793</v>
      </c>
      <c r="AY1739" s="153" t="s">
        <v>2794</v>
      </c>
    </row>
    <row r="1740" spans="3:51" ht="9.65" customHeight="1">
      <c r="C1740" s="152" t="s">
        <v>2775</v>
      </c>
      <c r="M1740" s="152" t="s">
        <v>2795</v>
      </c>
      <c r="V1740" s="152" t="s">
        <v>2796</v>
      </c>
      <c r="AD1740" s="167" t="s">
        <v>2797</v>
      </c>
      <c r="AK1740" s="153" t="s">
        <v>2623</v>
      </c>
      <c r="AR1740" s="152" t="s">
        <v>2798</v>
      </c>
      <c r="AY1740" s="153" t="s">
        <v>2799</v>
      </c>
    </row>
    <row r="1741" spans="3:51" ht="9.65" customHeight="1">
      <c r="C1741" s="152" t="s">
        <v>2780</v>
      </c>
      <c r="M1741" s="152" t="s">
        <v>2800</v>
      </c>
      <c r="V1741" s="152" t="s">
        <v>2801</v>
      </c>
      <c r="AD1741" s="167" t="s">
        <v>2802</v>
      </c>
      <c r="AK1741" s="153" t="s">
        <v>2624</v>
      </c>
      <c r="AR1741" s="152" t="s">
        <v>2803</v>
      </c>
      <c r="AY1741" s="153" t="s">
        <v>2804</v>
      </c>
    </row>
    <row r="1742" spans="3:51" ht="9.65" customHeight="1">
      <c r="C1742" s="152" t="s">
        <v>2785</v>
      </c>
      <c r="M1742" s="152" t="s">
        <v>2805</v>
      </c>
      <c r="V1742" s="152" t="s">
        <v>2806</v>
      </c>
      <c r="AD1742" s="152" t="s">
        <v>2807</v>
      </c>
      <c r="AK1742" s="153" t="s">
        <v>2808</v>
      </c>
      <c r="AR1742" s="151" t="s">
        <v>2563</v>
      </c>
      <c r="AY1742" s="153" t="s">
        <v>2809</v>
      </c>
    </row>
    <row r="1743" spans="3:51" ht="9.65" customHeight="1">
      <c r="C1743" s="152" t="s">
        <v>2790</v>
      </c>
      <c r="M1743" s="152" t="s">
        <v>2810</v>
      </c>
      <c r="V1743" s="152" t="s">
        <v>2811</v>
      </c>
      <c r="AD1743" s="152" t="s">
        <v>2812</v>
      </c>
      <c r="AK1743" s="153" t="s">
        <v>2626</v>
      </c>
      <c r="AR1743" s="152" t="s">
        <v>2813</v>
      </c>
    </row>
    <row r="1744" spans="3:51" ht="9.65" customHeight="1">
      <c r="C1744" s="152" t="s">
        <v>2795</v>
      </c>
      <c r="M1744" s="152" t="s">
        <v>2713</v>
      </c>
      <c r="V1744" s="152" t="s">
        <v>2814</v>
      </c>
      <c r="AD1744" s="152" t="s">
        <v>2815</v>
      </c>
      <c r="AK1744" s="153" t="s">
        <v>2627</v>
      </c>
      <c r="AR1744" s="152" t="s">
        <v>2816</v>
      </c>
    </row>
    <row r="1745" spans="3:44" ht="9.65" customHeight="1">
      <c r="C1745" s="152" t="s">
        <v>2800</v>
      </c>
      <c r="M1745" s="152" t="s">
        <v>2719</v>
      </c>
      <c r="V1745" s="152" t="s">
        <v>2817</v>
      </c>
      <c r="AD1745" s="152" t="s">
        <v>2818</v>
      </c>
      <c r="AK1745" s="153" t="s">
        <v>2628</v>
      </c>
      <c r="AR1745" s="152" t="s">
        <v>2819</v>
      </c>
    </row>
    <row r="1746" spans="3:44" ht="9.65" customHeight="1">
      <c r="C1746" s="152" t="s">
        <v>2805</v>
      </c>
      <c r="M1746" s="152" t="s">
        <v>2559</v>
      </c>
      <c r="V1746" s="152" t="s">
        <v>2820</v>
      </c>
      <c r="AD1746" s="167" t="s">
        <v>2821</v>
      </c>
      <c r="AK1746" s="153" t="s">
        <v>2629</v>
      </c>
      <c r="AR1746" s="152" t="s">
        <v>2822</v>
      </c>
    </row>
    <row r="1747" spans="3:44" ht="9.65" customHeight="1">
      <c r="C1747" s="152" t="s">
        <v>2810</v>
      </c>
      <c r="M1747" s="152" t="s">
        <v>2770</v>
      </c>
      <c r="V1747" s="152" t="s">
        <v>2823</v>
      </c>
      <c r="AD1747" s="167" t="s">
        <v>2824</v>
      </c>
      <c r="AK1747" s="153" t="s">
        <v>2825</v>
      </c>
      <c r="AR1747" s="152" t="s">
        <v>2826</v>
      </c>
    </row>
    <row r="1748" spans="3:44" ht="9.65" customHeight="1">
      <c r="C1748" s="152" t="s">
        <v>2713</v>
      </c>
      <c r="M1748" s="152" t="s">
        <v>2776</v>
      </c>
      <c r="V1748" s="152" t="s">
        <v>2827</v>
      </c>
      <c r="AD1748" s="167" t="s">
        <v>2828</v>
      </c>
      <c r="AK1748" s="153" t="s">
        <v>2829</v>
      </c>
      <c r="AR1748" s="152" t="s">
        <v>2830</v>
      </c>
    </row>
    <row r="1749" spans="3:44" ht="9.65" customHeight="1">
      <c r="C1749" s="152" t="s">
        <v>2831</v>
      </c>
      <c r="M1749" s="152" t="s">
        <v>2781</v>
      </c>
      <c r="V1749" s="152" t="s">
        <v>2561</v>
      </c>
      <c r="AD1749" s="167" t="s">
        <v>2832</v>
      </c>
      <c r="AK1749" s="153" t="s">
        <v>2833</v>
      </c>
      <c r="AR1749" s="152" t="s">
        <v>2834</v>
      </c>
    </row>
    <row r="1750" spans="3:44" ht="9.65" customHeight="1">
      <c r="C1750" s="152" t="s">
        <v>2835</v>
      </c>
      <c r="M1750" s="152" t="s">
        <v>2786</v>
      </c>
      <c r="V1750" s="152" t="s">
        <v>2836</v>
      </c>
      <c r="AD1750" s="167" t="s">
        <v>2837</v>
      </c>
      <c r="AK1750" s="153" t="s">
        <v>2838</v>
      </c>
      <c r="AR1750" s="151"/>
    </row>
    <row r="1751" spans="3:44" ht="9.65" customHeight="1">
      <c r="C1751" s="152" t="s">
        <v>2839</v>
      </c>
      <c r="M1751" s="152" t="s">
        <v>2791</v>
      </c>
      <c r="V1751" s="152" t="s">
        <v>2840</v>
      </c>
      <c r="AD1751" s="167" t="s">
        <v>2841</v>
      </c>
      <c r="AK1751" s="153" t="s">
        <v>2842</v>
      </c>
      <c r="AR1751" s="151"/>
    </row>
    <row r="1752" spans="3:44" ht="9.65" customHeight="1">
      <c r="C1752" s="152" t="s">
        <v>2843</v>
      </c>
      <c r="M1752" s="152" t="s">
        <v>2796</v>
      </c>
      <c r="V1752" s="152" t="s">
        <v>2844</v>
      </c>
      <c r="AD1752" s="167" t="s">
        <v>2845</v>
      </c>
      <c r="AK1752" s="153" t="s">
        <v>2846</v>
      </c>
      <c r="AR1752" s="151"/>
    </row>
    <row r="1753" spans="3:44" ht="9.65" customHeight="1">
      <c r="C1753" s="152" t="s">
        <v>2719</v>
      </c>
      <c r="M1753" s="152" t="s">
        <v>2801</v>
      </c>
      <c r="V1753" s="152" t="s">
        <v>2847</v>
      </c>
      <c r="AD1753" s="152" t="s">
        <v>2848</v>
      </c>
      <c r="AK1753" s="153" t="s">
        <v>2563</v>
      </c>
    </row>
    <row r="1754" spans="3:44" ht="9.65" customHeight="1">
      <c r="C1754" s="152" t="s">
        <v>2849</v>
      </c>
      <c r="M1754" s="152" t="s">
        <v>2806</v>
      </c>
      <c r="V1754" s="152" t="s">
        <v>2850</v>
      </c>
      <c r="AD1754" s="152" t="s">
        <v>2851</v>
      </c>
      <c r="AK1754" s="153" t="s">
        <v>2638</v>
      </c>
    </row>
    <row r="1755" spans="3:44" ht="9.65" customHeight="1">
      <c r="C1755" s="152" t="s">
        <v>2852</v>
      </c>
      <c r="M1755" s="152" t="s">
        <v>2811</v>
      </c>
      <c r="V1755" s="152" t="s">
        <v>2853</v>
      </c>
      <c r="AD1755" s="152" t="s">
        <v>2854</v>
      </c>
      <c r="AK1755" s="153" t="s">
        <v>2639</v>
      </c>
    </row>
    <row r="1756" spans="3:44" ht="9.65" customHeight="1">
      <c r="C1756" s="152" t="s">
        <v>2855</v>
      </c>
      <c r="M1756" s="152" t="s">
        <v>2814</v>
      </c>
      <c r="V1756" s="152" t="s">
        <v>2856</v>
      </c>
      <c r="AD1756" s="152" t="s">
        <v>2857</v>
      </c>
      <c r="AK1756" s="153" t="s">
        <v>2640</v>
      </c>
    </row>
    <row r="1757" spans="3:44" ht="9.65" customHeight="1">
      <c r="C1757" s="152" t="s">
        <v>2858</v>
      </c>
      <c r="M1757" s="152" t="s">
        <v>2817</v>
      </c>
      <c r="V1757" s="152" t="s">
        <v>2859</v>
      </c>
      <c r="AD1757" s="167" t="s">
        <v>2860</v>
      </c>
      <c r="AK1757" s="153" t="s">
        <v>2641</v>
      </c>
    </row>
    <row r="1758" spans="3:44" ht="9.65" customHeight="1">
      <c r="C1758" s="152" t="s">
        <v>2587</v>
      </c>
      <c r="M1758" s="152" t="s">
        <v>2820</v>
      </c>
      <c r="V1758" s="152" t="s">
        <v>2861</v>
      </c>
      <c r="AD1758" s="167" t="s">
        <v>2862</v>
      </c>
      <c r="AK1758" s="153" t="s">
        <v>2642</v>
      </c>
    </row>
    <row r="1759" spans="3:44" ht="9.65" customHeight="1">
      <c r="C1759" s="152" t="s">
        <v>2863</v>
      </c>
      <c r="M1759" s="152" t="s">
        <v>2823</v>
      </c>
      <c r="V1759" s="152" t="s">
        <v>2864</v>
      </c>
      <c r="AD1759" s="167" t="s">
        <v>2865</v>
      </c>
      <c r="AK1759" s="153" t="s">
        <v>2866</v>
      </c>
    </row>
    <row r="1760" spans="3:44" ht="9.65" customHeight="1">
      <c r="C1760" s="152" t="s">
        <v>2867</v>
      </c>
      <c r="M1760" s="152" t="s">
        <v>2827</v>
      </c>
      <c r="V1760" s="152" t="s">
        <v>2868</v>
      </c>
      <c r="AD1760" s="167" t="s">
        <v>2869</v>
      </c>
      <c r="AK1760" s="153" t="s">
        <v>2644</v>
      </c>
    </row>
    <row r="1761" spans="3:37" ht="9.65" customHeight="1">
      <c r="C1761" s="152" t="s">
        <v>2870</v>
      </c>
      <c r="M1761" s="152" t="s">
        <v>2871</v>
      </c>
      <c r="V1761" s="152" t="s">
        <v>2872</v>
      </c>
      <c r="AD1761" s="167" t="s">
        <v>2873</v>
      </c>
      <c r="AK1761" s="153" t="s">
        <v>2645</v>
      </c>
    </row>
    <row r="1762" spans="3:37" ht="9.65" customHeight="1">
      <c r="C1762" s="152" t="s">
        <v>2874</v>
      </c>
      <c r="M1762" s="152" t="s">
        <v>2875</v>
      </c>
      <c r="V1762" s="152" t="s">
        <v>2876</v>
      </c>
      <c r="AD1762" s="167" t="s">
        <v>2877</v>
      </c>
      <c r="AK1762" s="153" t="s">
        <v>2646</v>
      </c>
    </row>
    <row r="1763" spans="3:37" ht="9.65" customHeight="1">
      <c r="C1763" s="152" t="s">
        <v>2878</v>
      </c>
      <c r="M1763" s="152" t="s">
        <v>2879</v>
      </c>
      <c r="V1763" s="152" t="s">
        <v>2880</v>
      </c>
      <c r="AD1763" s="167" t="s">
        <v>2881</v>
      </c>
      <c r="AK1763" s="153" t="s">
        <v>2647</v>
      </c>
    </row>
    <row r="1764" spans="3:37" ht="9.65" customHeight="1">
      <c r="C1764" s="152" t="s">
        <v>2882</v>
      </c>
      <c r="M1764" s="152" t="s">
        <v>2883</v>
      </c>
      <c r="V1764" s="152" t="s">
        <v>2563</v>
      </c>
      <c r="AD1764" s="152" t="s">
        <v>2884</v>
      </c>
      <c r="AK1764" s="153" t="s">
        <v>2885</v>
      </c>
    </row>
    <row r="1765" spans="3:37" ht="9.65" customHeight="1">
      <c r="C1765" s="152" t="s">
        <v>2886</v>
      </c>
      <c r="M1765" s="152" t="s">
        <v>2887</v>
      </c>
      <c r="V1765" s="152" t="s">
        <v>2888</v>
      </c>
      <c r="AD1765" s="152" t="s">
        <v>2889</v>
      </c>
      <c r="AK1765" s="153" t="s">
        <v>2890</v>
      </c>
    </row>
    <row r="1766" spans="3:37" ht="9.65" customHeight="1">
      <c r="C1766" s="152" t="s">
        <v>2891</v>
      </c>
      <c r="M1766" s="152" t="s">
        <v>2892</v>
      </c>
      <c r="V1766" s="152" t="s">
        <v>2893</v>
      </c>
      <c r="AD1766" s="152" t="s">
        <v>2587</v>
      </c>
      <c r="AK1766" s="153" t="s">
        <v>2894</v>
      </c>
    </row>
    <row r="1767" spans="3:37" ht="9.65" customHeight="1">
      <c r="C1767" s="152" t="s">
        <v>2895</v>
      </c>
      <c r="M1767" s="152" t="s">
        <v>2896</v>
      </c>
      <c r="V1767" s="152" t="s">
        <v>2897</v>
      </c>
      <c r="AD1767" s="152" t="s">
        <v>2898</v>
      </c>
      <c r="AK1767" s="153" t="s">
        <v>2899</v>
      </c>
    </row>
    <row r="1768" spans="3:37" ht="9.65" customHeight="1">
      <c r="C1768" s="152" t="s">
        <v>2900</v>
      </c>
      <c r="M1768" s="152" t="s">
        <v>2901</v>
      </c>
      <c r="V1768" s="152" t="s">
        <v>2902</v>
      </c>
      <c r="AD1768" s="167" t="s">
        <v>2903</v>
      </c>
      <c r="AK1768" s="153" t="s">
        <v>2904</v>
      </c>
    </row>
    <row r="1769" spans="3:37" ht="9.65" customHeight="1">
      <c r="C1769" s="152" t="s">
        <v>2905</v>
      </c>
      <c r="M1769" s="152" t="s">
        <v>2906</v>
      </c>
      <c r="V1769" s="152" t="s">
        <v>2907</v>
      </c>
      <c r="AD1769" s="167" t="s">
        <v>2908</v>
      </c>
      <c r="AK1769" s="153" t="s">
        <v>2909</v>
      </c>
    </row>
    <row r="1770" spans="3:37" ht="9.65" customHeight="1">
      <c r="C1770" s="152" t="s">
        <v>2910</v>
      </c>
      <c r="M1770" s="152" t="s">
        <v>2911</v>
      </c>
      <c r="V1770" s="152" t="s">
        <v>2912</v>
      </c>
      <c r="AD1770" s="167" t="s">
        <v>2913</v>
      </c>
    </row>
    <row r="1771" spans="3:37" ht="9.65" customHeight="1">
      <c r="C1771" s="152" t="s">
        <v>2914</v>
      </c>
      <c r="M1771" s="152" t="s">
        <v>2915</v>
      </c>
      <c r="V1771" s="152" t="s">
        <v>2916</v>
      </c>
      <c r="AD1771" s="167" t="s">
        <v>2917</v>
      </c>
    </row>
    <row r="1772" spans="3:37" ht="9.65" customHeight="1">
      <c r="C1772" s="152" t="s">
        <v>2918</v>
      </c>
      <c r="M1772" s="152" t="s">
        <v>2919</v>
      </c>
      <c r="V1772" s="152" t="s">
        <v>2920</v>
      </c>
      <c r="AD1772" s="167" t="s">
        <v>2921</v>
      </c>
    </row>
    <row r="1773" spans="3:37" ht="9.65" customHeight="1">
      <c r="C1773" s="152" t="s">
        <v>2922</v>
      </c>
      <c r="M1773" s="152" t="s">
        <v>2561</v>
      </c>
      <c r="V1773" s="152" t="s">
        <v>2923</v>
      </c>
      <c r="AD1773" s="167" t="s">
        <v>2924</v>
      </c>
    </row>
    <row r="1774" spans="3:37" ht="9.65" customHeight="1">
      <c r="C1774" s="152" t="s">
        <v>2925</v>
      </c>
      <c r="M1774" s="152" t="s">
        <v>2836</v>
      </c>
      <c r="V1774" s="152" t="s">
        <v>2926</v>
      </c>
    </row>
    <row r="1775" spans="3:37" ht="9.65" customHeight="1">
      <c r="C1775" s="152" t="s">
        <v>2927</v>
      </c>
      <c r="M1775" s="152" t="s">
        <v>2840</v>
      </c>
      <c r="V1775" s="152" t="s">
        <v>2928</v>
      </c>
    </row>
    <row r="1776" spans="3:37" ht="9.65" customHeight="1">
      <c r="C1776" s="152" t="s">
        <v>2929</v>
      </c>
      <c r="M1776" s="152" t="s">
        <v>2844</v>
      </c>
      <c r="V1776" s="152" t="s">
        <v>2930</v>
      </c>
    </row>
    <row r="1777" spans="3:22" ht="9.65" customHeight="1">
      <c r="C1777" s="152" t="s">
        <v>2931</v>
      </c>
      <c r="M1777" s="152" t="s">
        <v>2847</v>
      </c>
      <c r="V1777" s="152" t="s">
        <v>2932</v>
      </c>
    </row>
    <row r="1778" spans="3:22" ht="9.65" customHeight="1">
      <c r="C1778" s="152" t="s">
        <v>2933</v>
      </c>
      <c r="M1778" s="152" t="s">
        <v>2850</v>
      </c>
      <c r="V1778" s="152" t="s">
        <v>2934</v>
      </c>
    </row>
    <row r="1779" spans="3:22" ht="9.65" customHeight="1">
      <c r="C1779" s="152" t="s">
        <v>2935</v>
      </c>
      <c r="M1779" s="152" t="s">
        <v>2853</v>
      </c>
      <c r="V1779" s="153" t="s">
        <v>6</v>
      </c>
    </row>
    <row r="1780" spans="3:22" ht="9.65" customHeight="1">
      <c r="C1780" s="152" t="s">
        <v>2936</v>
      </c>
      <c r="M1780" s="152" t="s">
        <v>2856</v>
      </c>
      <c r="V1780" s="153" t="s">
        <v>6</v>
      </c>
    </row>
    <row r="1781" spans="3:22" ht="9.65" customHeight="1">
      <c r="C1781" s="152" t="s">
        <v>2937</v>
      </c>
      <c r="M1781" s="152" t="s">
        <v>2859</v>
      </c>
      <c r="V1781" s="153" t="s">
        <v>6</v>
      </c>
    </row>
    <row r="1782" spans="3:22" ht="9.65" customHeight="1">
      <c r="C1782" s="152" t="s">
        <v>2938</v>
      </c>
      <c r="M1782" s="152" t="s">
        <v>2861</v>
      </c>
      <c r="V1782" s="153" t="s">
        <v>6</v>
      </c>
    </row>
    <row r="1783" spans="3:22" ht="9.65" customHeight="1">
      <c r="C1783" s="152" t="s">
        <v>2939</v>
      </c>
      <c r="M1783" s="152" t="s">
        <v>2864</v>
      </c>
      <c r="V1783" s="153" t="s">
        <v>6</v>
      </c>
    </row>
    <row r="1784" spans="3:22" ht="9.65" customHeight="1">
      <c r="C1784" s="152" t="s">
        <v>2940</v>
      </c>
      <c r="M1784" s="152" t="s">
        <v>2868</v>
      </c>
      <c r="V1784" s="153" t="s">
        <v>6</v>
      </c>
    </row>
    <row r="1785" spans="3:22" ht="9.65" customHeight="1">
      <c r="C1785" s="152" t="s">
        <v>2941</v>
      </c>
      <c r="M1785" s="152" t="s">
        <v>2872</v>
      </c>
      <c r="V1785" s="153" t="s">
        <v>6</v>
      </c>
    </row>
    <row r="1786" spans="3:22" ht="9.65" customHeight="1">
      <c r="C1786" s="152" t="s">
        <v>2942</v>
      </c>
      <c r="M1786" s="152" t="s">
        <v>2876</v>
      </c>
    </row>
    <row r="1787" spans="3:22" ht="9.65" customHeight="1">
      <c r="C1787" s="152" t="s">
        <v>2943</v>
      </c>
      <c r="M1787" s="152" t="s">
        <v>2880</v>
      </c>
    </row>
    <row r="1788" spans="3:22" ht="9.65" customHeight="1">
      <c r="C1788" s="152" t="s">
        <v>2944</v>
      </c>
      <c r="M1788" s="152" t="s">
        <v>2945</v>
      </c>
    </row>
    <row r="1789" spans="3:22" ht="9.65" customHeight="1">
      <c r="C1789" s="152" t="s">
        <v>2946</v>
      </c>
      <c r="M1789" s="152" t="s">
        <v>2947</v>
      </c>
    </row>
    <row r="1790" spans="3:22" ht="9.65" customHeight="1">
      <c r="C1790" s="152" t="s">
        <v>2948</v>
      </c>
      <c r="M1790" s="152" t="s">
        <v>2949</v>
      </c>
    </row>
    <row r="1791" spans="3:22" ht="9.65" customHeight="1">
      <c r="C1791" s="152" t="s">
        <v>2950</v>
      </c>
      <c r="M1791" s="152" t="s">
        <v>2951</v>
      </c>
    </row>
    <row r="1792" spans="3:22" ht="9.65" customHeight="1">
      <c r="C1792" s="152" t="s">
        <v>2952</v>
      </c>
      <c r="M1792" s="152" t="s">
        <v>2953</v>
      </c>
    </row>
    <row r="1793" spans="3:13" ht="9.65" customHeight="1">
      <c r="C1793" s="152" t="s">
        <v>2954</v>
      </c>
      <c r="M1793" s="152" t="s">
        <v>2955</v>
      </c>
    </row>
    <row r="1794" spans="3:13" ht="9.65" customHeight="1">
      <c r="C1794" s="152" t="s">
        <v>2956</v>
      </c>
      <c r="M1794" s="152" t="s">
        <v>2957</v>
      </c>
    </row>
    <row r="1795" spans="3:13" ht="9.65" customHeight="1">
      <c r="C1795" s="152" t="s">
        <v>2958</v>
      </c>
      <c r="M1795" s="152" t="s">
        <v>2959</v>
      </c>
    </row>
    <row r="1796" spans="3:13" ht="9.65" customHeight="1">
      <c r="C1796" s="152" t="s">
        <v>2960</v>
      </c>
      <c r="M1796" s="152" t="s">
        <v>2961</v>
      </c>
    </row>
    <row r="1797" spans="3:13" ht="9.65" customHeight="1">
      <c r="C1797" s="152" t="s">
        <v>2962</v>
      </c>
      <c r="M1797" s="152" t="s">
        <v>2963</v>
      </c>
    </row>
    <row r="1798" spans="3:13" ht="9.65" customHeight="1">
      <c r="C1798" s="152" t="s">
        <v>2964</v>
      </c>
      <c r="M1798" s="152" t="s">
        <v>2965</v>
      </c>
    </row>
    <row r="1799" spans="3:13" ht="9.65" customHeight="1">
      <c r="C1799" s="152" t="s">
        <v>2966</v>
      </c>
      <c r="M1799" s="152" t="s">
        <v>2967</v>
      </c>
    </row>
    <row r="1800" spans="3:13" ht="9.65" customHeight="1">
      <c r="C1800" s="152" t="s">
        <v>2968</v>
      </c>
      <c r="M1800" s="152" t="s">
        <v>2563</v>
      </c>
    </row>
    <row r="1801" spans="3:13" ht="9.65" customHeight="1">
      <c r="C1801" s="152" t="s">
        <v>2969</v>
      </c>
      <c r="M1801" s="152" t="s">
        <v>2888</v>
      </c>
    </row>
    <row r="1802" spans="3:13" ht="9.65" customHeight="1">
      <c r="C1802" s="152" t="s">
        <v>2970</v>
      </c>
      <c r="M1802" s="152" t="s">
        <v>2893</v>
      </c>
    </row>
    <row r="1803" spans="3:13" ht="9.65" customHeight="1">
      <c r="C1803" s="152" t="s">
        <v>2971</v>
      </c>
      <c r="M1803" s="152" t="s">
        <v>2897</v>
      </c>
    </row>
    <row r="1804" spans="3:13" ht="9.65" customHeight="1">
      <c r="C1804" s="152" t="s">
        <v>2972</v>
      </c>
      <c r="M1804" s="152" t="s">
        <v>2902</v>
      </c>
    </row>
    <row r="1805" spans="3:13" ht="9.65" customHeight="1">
      <c r="C1805" s="152" t="s">
        <v>2973</v>
      </c>
      <c r="M1805" s="152" t="s">
        <v>2907</v>
      </c>
    </row>
    <row r="1806" spans="3:13" ht="9.65" customHeight="1">
      <c r="C1806" s="152" t="s">
        <v>2974</v>
      </c>
      <c r="M1806" s="152" t="s">
        <v>2912</v>
      </c>
    </row>
    <row r="1807" spans="3:13" ht="9.65" customHeight="1">
      <c r="C1807" s="152" t="s">
        <v>2975</v>
      </c>
      <c r="M1807" s="152" t="s">
        <v>2916</v>
      </c>
    </row>
    <row r="1808" spans="3:13" ht="9.65" customHeight="1">
      <c r="C1808" s="152" t="s">
        <v>2976</v>
      </c>
      <c r="M1808" s="152" t="s">
        <v>2920</v>
      </c>
    </row>
    <row r="1809" spans="3:13" ht="9.65" customHeight="1">
      <c r="C1809" s="152" t="s">
        <v>2977</v>
      </c>
      <c r="M1809" s="152" t="s">
        <v>2923</v>
      </c>
    </row>
    <row r="1810" spans="3:13" ht="9.65" customHeight="1">
      <c r="C1810" s="152" t="s">
        <v>2978</v>
      </c>
      <c r="M1810" s="152" t="s">
        <v>2926</v>
      </c>
    </row>
    <row r="1811" spans="3:13" ht="9.65" customHeight="1">
      <c r="C1811" s="152" t="s">
        <v>2979</v>
      </c>
      <c r="M1811" s="152" t="s">
        <v>2928</v>
      </c>
    </row>
    <row r="1812" spans="3:13" ht="9.65" customHeight="1">
      <c r="C1812" s="152" t="s">
        <v>2980</v>
      </c>
      <c r="M1812" s="152" t="s">
        <v>2930</v>
      </c>
    </row>
    <row r="1813" spans="3:13" ht="9.65" customHeight="1">
      <c r="C1813" s="152" t="s">
        <v>2981</v>
      </c>
      <c r="M1813" s="152" t="s">
        <v>2932</v>
      </c>
    </row>
    <row r="1814" spans="3:13" ht="9.65" customHeight="1">
      <c r="C1814" s="152" t="s">
        <v>2982</v>
      </c>
      <c r="M1814" s="152" t="s">
        <v>2934</v>
      </c>
    </row>
    <row r="1815" spans="3:13" ht="9.65" customHeight="1">
      <c r="C1815" s="152" t="s">
        <v>2983</v>
      </c>
      <c r="M1815" s="152" t="s">
        <v>2984</v>
      </c>
    </row>
    <row r="1816" spans="3:13" ht="9.65" customHeight="1">
      <c r="C1816" s="152" t="s">
        <v>2985</v>
      </c>
      <c r="M1816" s="152" t="s">
        <v>2986</v>
      </c>
    </row>
    <row r="1817" spans="3:13" ht="9.65" customHeight="1">
      <c r="C1817" s="152" t="s">
        <v>2987</v>
      </c>
      <c r="M1817" s="152" t="s">
        <v>2988</v>
      </c>
    </row>
    <row r="1818" spans="3:13" ht="9.65" customHeight="1">
      <c r="C1818" s="152" t="s">
        <v>2989</v>
      </c>
      <c r="M1818" s="152" t="s">
        <v>2990</v>
      </c>
    </row>
    <row r="1819" spans="3:13" ht="9.65" customHeight="1">
      <c r="C1819" s="152" t="s">
        <v>2991</v>
      </c>
      <c r="M1819" s="152" t="s">
        <v>2992</v>
      </c>
    </row>
    <row r="1820" spans="3:13" ht="9.65" customHeight="1">
      <c r="C1820" s="152" t="s">
        <v>2993</v>
      </c>
      <c r="M1820" s="152" t="s">
        <v>2994</v>
      </c>
    </row>
    <row r="1821" spans="3:13" ht="9.65" customHeight="1">
      <c r="C1821" s="152" t="s">
        <v>2995</v>
      </c>
      <c r="M1821" s="152" t="s">
        <v>2996</v>
      </c>
    </row>
    <row r="1822" spans="3:13" ht="9.65" customHeight="1">
      <c r="C1822" s="152" t="s">
        <v>2997</v>
      </c>
      <c r="M1822" s="152" t="s">
        <v>2998</v>
      </c>
    </row>
    <row r="1823" spans="3:13" ht="9.65" customHeight="1">
      <c r="C1823" s="152" t="s">
        <v>2999</v>
      </c>
      <c r="M1823" s="152" t="s">
        <v>3000</v>
      </c>
    </row>
    <row r="1824" spans="3:13" ht="9.65" customHeight="1">
      <c r="C1824" s="152" t="s">
        <v>3001</v>
      </c>
      <c r="M1824" s="152" t="s">
        <v>3002</v>
      </c>
    </row>
    <row r="1825" spans="3:13" ht="9.65" customHeight="1">
      <c r="C1825" s="152" t="s">
        <v>3003</v>
      </c>
      <c r="M1825" s="152" t="s">
        <v>3004</v>
      </c>
    </row>
    <row r="1826" spans="3:13" ht="9.65" customHeight="1">
      <c r="C1826" s="152" t="s">
        <v>3005</v>
      </c>
      <c r="M1826" s="152" t="s">
        <v>3006</v>
      </c>
    </row>
    <row r="1827" spans="3:13" ht="9.65" customHeight="1">
      <c r="C1827" s="152" t="s">
        <v>3007</v>
      </c>
      <c r="M1827" s="153" t="s">
        <v>6</v>
      </c>
    </row>
    <row r="1828" spans="3:13" ht="9.65" customHeight="1">
      <c r="C1828" s="152" t="s">
        <v>3008</v>
      </c>
      <c r="M1828" s="153" t="s">
        <v>6</v>
      </c>
    </row>
    <row r="1829" spans="3:13" ht="9.65" customHeight="1">
      <c r="C1829" s="152" t="s">
        <v>3009</v>
      </c>
      <c r="M1829" s="153" t="s">
        <v>6</v>
      </c>
    </row>
    <row r="1830" spans="3:13" ht="9.65" customHeight="1">
      <c r="C1830" s="152" t="s">
        <v>3010</v>
      </c>
      <c r="M1830" s="153" t="s">
        <v>6</v>
      </c>
    </row>
    <row r="1831" spans="3:13" ht="9.65" customHeight="1">
      <c r="C1831" s="152" t="s">
        <v>3011</v>
      </c>
      <c r="M1831" s="153" t="s">
        <v>6</v>
      </c>
    </row>
    <row r="1832" spans="3:13" ht="9.65" customHeight="1">
      <c r="C1832" s="152" t="s">
        <v>3012</v>
      </c>
      <c r="M1832" s="153" t="s">
        <v>6</v>
      </c>
    </row>
    <row r="1833" spans="3:13" ht="9.65" customHeight="1">
      <c r="C1833" s="152" t="s">
        <v>3013</v>
      </c>
      <c r="M1833" s="153" t="s">
        <v>6</v>
      </c>
    </row>
    <row r="1834" spans="3:13" ht="9.65" customHeight="1">
      <c r="C1834" s="152" t="s">
        <v>3014</v>
      </c>
      <c r="M1834" s="153" t="s">
        <v>6</v>
      </c>
    </row>
    <row r="1835" spans="3:13" ht="9.65" customHeight="1">
      <c r="C1835" s="152" t="s">
        <v>3015</v>
      </c>
      <c r="M1835" s="153" t="s">
        <v>6</v>
      </c>
    </row>
    <row r="1836" spans="3:13" ht="9.65" customHeight="1">
      <c r="C1836" s="152" t="s">
        <v>3016</v>
      </c>
      <c r="M1836" s="153" t="s">
        <v>6</v>
      </c>
    </row>
    <row r="1837" spans="3:13" ht="9.65" customHeight="1">
      <c r="C1837" s="152" t="s">
        <v>3017</v>
      </c>
      <c r="M1837" s="153" t="s">
        <v>6</v>
      </c>
    </row>
    <row r="1838" spans="3:13" ht="9.65" customHeight="1">
      <c r="C1838" s="152" t="s">
        <v>3018</v>
      </c>
      <c r="M1838" s="153" t="s">
        <v>6</v>
      </c>
    </row>
    <row r="1839" spans="3:13" ht="9.65" customHeight="1">
      <c r="C1839" s="152" t="s">
        <v>3019</v>
      </c>
      <c r="M1839" s="153" t="s">
        <v>6</v>
      </c>
    </row>
    <row r="1840" spans="3:13" ht="9.65" customHeight="1">
      <c r="C1840" s="152" t="s">
        <v>3020</v>
      </c>
      <c r="M1840" s="153" t="s">
        <v>6</v>
      </c>
    </row>
    <row r="1841" spans="3:54" ht="9.65" customHeight="1">
      <c r="C1841" s="152" t="s">
        <v>3021</v>
      </c>
      <c r="M1841" s="153" t="s">
        <v>6</v>
      </c>
    </row>
    <row r="1842" spans="3:54" ht="9.65" customHeight="1">
      <c r="C1842" s="152" t="s">
        <v>3022</v>
      </c>
      <c r="M1842" s="153" t="s">
        <v>6</v>
      </c>
      <c r="T1842" s="153" t="s">
        <v>6</v>
      </c>
    </row>
    <row r="1843" spans="3:54" ht="9.65" customHeight="1">
      <c r="C1843" s="152" t="s">
        <v>3023</v>
      </c>
      <c r="J1843" s="153" t="s">
        <v>6</v>
      </c>
      <c r="Q1843" s="153" t="s">
        <v>6</v>
      </c>
    </row>
    <row r="1844" spans="3:54" ht="9.65" customHeight="1">
      <c r="C1844" s="152" t="s">
        <v>3024</v>
      </c>
      <c r="J1844" s="153" t="s">
        <v>6</v>
      </c>
      <c r="Q1844" s="153" t="s">
        <v>6</v>
      </c>
    </row>
    <row r="1845" spans="3:54" ht="9.65" customHeight="1">
      <c r="C1845" s="152" t="s">
        <v>3025</v>
      </c>
      <c r="J1845" s="153" t="s">
        <v>6</v>
      </c>
      <c r="Q1845" s="153" t="s">
        <v>6</v>
      </c>
    </row>
    <row r="1846" spans="3:54" ht="9.65" customHeight="1">
      <c r="C1846" s="152" t="s">
        <v>3026</v>
      </c>
      <c r="J1846" s="153" t="s">
        <v>6</v>
      </c>
      <c r="Q1846" s="153" t="s">
        <v>6</v>
      </c>
    </row>
    <row r="1847" spans="3:54" ht="9.65" customHeight="1">
      <c r="C1847" s="152" t="s">
        <v>3027</v>
      </c>
      <c r="J1847" s="153" t="s">
        <v>6</v>
      </c>
      <c r="Q1847" s="153" t="s">
        <v>6</v>
      </c>
    </row>
    <row r="1848" spans="3:54" ht="9.65" customHeight="1">
      <c r="C1848" s="152" t="s">
        <v>3028</v>
      </c>
      <c r="J1848" s="153" t="s">
        <v>6</v>
      </c>
      <c r="Q1848" s="153" t="s">
        <v>6</v>
      </c>
    </row>
    <row r="1849" spans="3:54" ht="9.65" customHeight="1">
      <c r="C1849" s="152" t="s">
        <v>3029</v>
      </c>
      <c r="J1849" s="153" t="s">
        <v>6</v>
      </c>
      <c r="Q1849" s="153" t="s">
        <v>6</v>
      </c>
    </row>
    <row r="1850" spans="3:54" ht="9.65" customHeight="1">
      <c r="C1850" s="152" t="s">
        <v>3030</v>
      </c>
      <c r="J1850" s="153" t="s">
        <v>6</v>
      </c>
      <c r="Q1850" s="153" t="s">
        <v>6</v>
      </c>
    </row>
    <row r="1851" spans="3:54" ht="9.65" customHeight="1">
      <c r="C1851" s="152" t="s">
        <v>3031</v>
      </c>
      <c r="J1851" s="153" t="s">
        <v>6</v>
      </c>
      <c r="Q1851" s="153" t="s">
        <v>6</v>
      </c>
    </row>
    <row r="1852" spans="3:54" ht="9.65" customHeight="1">
      <c r="C1852" s="152" t="s">
        <v>3032</v>
      </c>
      <c r="J1852" s="153" t="s">
        <v>6</v>
      </c>
      <c r="Q1852" s="153" t="s">
        <v>6</v>
      </c>
      <c r="BB1852" s="166"/>
    </row>
    <row r="1853" spans="3:54" ht="9.65" customHeight="1">
      <c r="C1853" s="152" t="s">
        <v>3033</v>
      </c>
      <c r="J1853" s="153" t="s">
        <v>6</v>
      </c>
      <c r="Q1853" s="153" t="s">
        <v>6</v>
      </c>
      <c r="BB1853" s="166"/>
    </row>
    <row r="1854" spans="3:54" ht="9.65" customHeight="1">
      <c r="C1854" s="152" t="s">
        <v>3034</v>
      </c>
      <c r="J1854" s="153" t="s">
        <v>6</v>
      </c>
      <c r="Q1854" s="153" t="s">
        <v>6</v>
      </c>
      <c r="BB1854" s="166"/>
    </row>
    <row r="1855" spans="3:54" ht="9.65" customHeight="1">
      <c r="C1855" s="152" t="s">
        <v>3035</v>
      </c>
      <c r="J1855" s="153" t="s">
        <v>6</v>
      </c>
      <c r="Q1855" s="153" t="s">
        <v>6</v>
      </c>
      <c r="BB1855" s="166"/>
    </row>
    <row r="1856" spans="3:54" ht="9.65" customHeight="1">
      <c r="C1856" s="152" t="s">
        <v>3036</v>
      </c>
      <c r="J1856" s="153" t="s">
        <v>6</v>
      </c>
      <c r="Q1856" s="153" t="s">
        <v>6</v>
      </c>
      <c r="BB1856" s="166"/>
    </row>
    <row r="1857" spans="2:54" ht="9.65" customHeight="1">
      <c r="C1857" s="152" t="s">
        <v>3037</v>
      </c>
      <c r="J1857" s="153" t="s">
        <v>6</v>
      </c>
      <c r="Q1857" s="153" t="s">
        <v>6</v>
      </c>
      <c r="BB1857" s="166"/>
    </row>
    <row r="1858" spans="2:54" ht="9.65" customHeight="1">
      <c r="C1858" s="152" t="s">
        <v>3038</v>
      </c>
      <c r="J1858" s="153" t="s">
        <v>6</v>
      </c>
      <c r="Q1858" s="153" t="s">
        <v>6</v>
      </c>
      <c r="BB1858" s="166"/>
    </row>
    <row r="1859" spans="2:54" ht="9.65" customHeight="1">
      <c r="C1859" s="152" t="s">
        <v>3039</v>
      </c>
      <c r="J1859" s="153" t="s">
        <v>6</v>
      </c>
      <c r="Q1859" s="153" t="s">
        <v>6</v>
      </c>
      <c r="BB1859" s="166"/>
    </row>
    <row r="1860" spans="2:54" ht="9.65" customHeight="1">
      <c r="C1860" s="152" t="s">
        <v>3040</v>
      </c>
      <c r="J1860" s="153" t="s">
        <v>6</v>
      </c>
      <c r="Q1860" s="153" t="s">
        <v>6</v>
      </c>
      <c r="BB1860" s="166"/>
    </row>
    <row r="1861" spans="2:54" ht="9.65" customHeight="1">
      <c r="C1861" s="152" t="s">
        <v>3041</v>
      </c>
      <c r="J1861" s="153" t="s">
        <v>6</v>
      </c>
      <c r="Q1861" s="153" t="s">
        <v>6</v>
      </c>
      <c r="BB1861" s="166"/>
    </row>
    <row r="1862" spans="2:54" ht="9.65" customHeight="1">
      <c r="C1862" s="152" t="s">
        <v>3042</v>
      </c>
      <c r="J1862" s="153" t="s">
        <v>6</v>
      </c>
      <c r="Q1862" s="153" t="s">
        <v>6</v>
      </c>
      <c r="BB1862" s="166"/>
    </row>
    <row r="1863" spans="2:54" ht="9.65" customHeight="1">
      <c r="C1863" s="152" t="s">
        <v>3043</v>
      </c>
      <c r="J1863" s="153" t="s">
        <v>6</v>
      </c>
      <c r="Q1863" s="153" t="s">
        <v>6</v>
      </c>
      <c r="BB1863" s="166"/>
    </row>
    <row r="1864" spans="2:54" ht="9.65" customHeight="1">
      <c r="C1864" s="152" t="s">
        <v>3044</v>
      </c>
      <c r="J1864" s="153" t="s">
        <v>6</v>
      </c>
      <c r="Q1864" s="153" t="s">
        <v>6</v>
      </c>
      <c r="BB1864" s="166"/>
    </row>
    <row r="1865" spans="2:54" ht="9.65" customHeight="1">
      <c r="C1865" s="152" t="s">
        <v>3045</v>
      </c>
      <c r="J1865" s="153" t="s">
        <v>6</v>
      </c>
      <c r="Q1865" s="153" t="s">
        <v>6</v>
      </c>
      <c r="BB1865" s="166"/>
    </row>
    <row r="1866" spans="2:54" ht="9.65" customHeight="1">
      <c r="C1866" s="208"/>
      <c r="BB1866" s="166"/>
    </row>
    <row r="1867" spans="2:54" ht="9.65" customHeight="1">
      <c r="C1867" s="208"/>
      <c r="BB1867" s="166"/>
    </row>
    <row r="1868" spans="2:54" ht="9.65" customHeight="1">
      <c r="C1868" s="208"/>
      <c r="BB1868" s="166"/>
    </row>
    <row r="1869" spans="2:54" ht="14">
      <c r="B1869" s="148" t="s">
        <v>3046</v>
      </c>
      <c r="C1869" s="149"/>
      <c r="D1869" s="149"/>
      <c r="E1869" s="149"/>
      <c r="F1869" s="149"/>
      <c r="G1869" s="150"/>
    </row>
    <row r="1871" spans="2:54">
      <c r="C1871" s="175" t="s">
        <v>859</v>
      </c>
    </row>
    <row r="1872" spans="2:54">
      <c r="C1872" s="153" t="s">
        <v>862</v>
      </c>
    </row>
    <row r="1873" spans="2:7">
      <c r="C1873" s="153" t="s">
        <v>3047</v>
      </c>
    </row>
    <row r="1874" spans="2:7">
      <c r="C1874" s="153" t="s">
        <v>3048</v>
      </c>
    </row>
    <row r="1875" spans="2:7">
      <c r="C1875" s="153" t="s">
        <v>3049</v>
      </c>
    </row>
    <row r="1879" spans="2:7" ht="14">
      <c r="B1879" s="148" t="s">
        <v>3050</v>
      </c>
      <c r="C1879" s="149"/>
      <c r="D1879" s="149"/>
      <c r="E1879" s="149"/>
      <c r="F1879" s="149"/>
      <c r="G1879" s="150"/>
    </row>
    <row r="1881" spans="2:7">
      <c r="C1881" s="175" t="s">
        <v>1251</v>
      </c>
    </row>
    <row r="1882" spans="2:7">
      <c r="C1882" s="153" t="s">
        <v>893</v>
      </c>
    </row>
    <row r="1883" spans="2:7">
      <c r="C1883" s="153" t="s">
        <v>3051</v>
      </c>
    </row>
    <row r="1884" spans="2:7">
      <c r="C1884" s="153" t="s">
        <v>3052</v>
      </c>
    </row>
    <row r="1885" spans="2:7">
      <c r="C1885" s="153" t="s">
        <v>3053</v>
      </c>
    </row>
    <row r="1886" spans="2:7">
      <c r="C1886" s="153" t="s">
        <v>3054</v>
      </c>
    </row>
    <row r="1887" spans="2:7">
      <c r="C1887" s="153" t="s">
        <v>3055</v>
      </c>
    </row>
    <row r="1888" spans="2:7">
      <c r="C1888" s="153" t="s">
        <v>3056</v>
      </c>
    </row>
    <row r="1889" spans="3:3">
      <c r="C1889" s="153" t="s">
        <v>3057</v>
      </c>
    </row>
    <row r="1890" spans="3:3">
      <c r="C1890" s="153" t="s">
        <v>3058</v>
      </c>
    </row>
    <row r="1891" spans="3:3">
      <c r="C1891" s="153" t="s">
        <v>3059</v>
      </c>
    </row>
    <row r="1892" spans="3:3">
      <c r="C1892" s="153" t="s">
        <v>3060</v>
      </c>
    </row>
    <row r="1893" spans="3:3">
      <c r="C1893" s="153" t="s">
        <v>3061</v>
      </c>
    </row>
    <row r="1894" spans="3:3">
      <c r="C1894" s="153" t="s">
        <v>3062</v>
      </c>
    </row>
    <row r="1895" spans="3:3">
      <c r="C1895" s="153" t="s">
        <v>3063</v>
      </c>
    </row>
    <row r="1896" spans="3:3">
      <c r="C1896" s="153" t="s">
        <v>3064</v>
      </c>
    </row>
    <row r="1897" spans="3:3">
      <c r="C1897" s="153" t="s">
        <v>3065</v>
      </c>
    </row>
    <row r="1898" spans="3:3">
      <c r="C1898" s="153" t="s">
        <v>3066</v>
      </c>
    </row>
    <row r="1899" spans="3:3">
      <c r="C1899" s="153" t="s">
        <v>3067</v>
      </c>
    </row>
    <row r="1900" spans="3:3">
      <c r="C1900" s="153" t="s">
        <v>3068</v>
      </c>
    </row>
    <row r="1901" spans="3:3">
      <c r="C1901" s="153" t="s">
        <v>3069</v>
      </c>
    </row>
    <row r="1902" spans="3:3">
      <c r="C1902" s="153" t="s">
        <v>3070</v>
      </c>
    </row>
    <row r="1903" spans="3:3">
      <c r="C1903" s="153" t="s">
        <v>3071</v>
      </c>
    </row>
    <row r="1904" spans="3:3">
      <c r="C1904" s="153" t="s">
        <v>3072</v>
      </c>
    </row>
    <row r="1905" spans="2:14">
      <c r="C1905" s="153" t="s">
        <v>3073</v>
      </c>
    </row>
    <row r="1906" spans="2:14">
      <c r="C1906" s="153" t="s">
        <v>3074</v>
      </c>
    </row>
    <row r="1907" spans="2:14">
      <c r="C1907" s="153" t="s">
        <v>3075</v>
      </c>
    </row>
    <row r="1908" spans="2:14">
      <c r="C1908" s="153" t="s">
        <v>3076</v>
      </c>
    </row>
    <row r="1912" spans="2:14" ht="14.15" customHeight="1">
      <c r="B1912" s="168" t="s">
        <v>3077</v>
      </c>
      <c r="C1912" s="169"/>
      <c r="D1912" s="149"/>
      <c r="E1912" s="149"/>
      <c r="F1912" s="149"/>
      <c r="G1912" s="149"/>
      <c r="H1912" s="149"/>
      <c r="I1912" s="170"/>
      <c r="J1912" s="149"/>
      <c r="K1912" s="149"/>
      <c r="L1912" s="149"/>
      <c r="M1912" s="149"/>
      <c r="N1912" s="150"/>
    </row>
    <row r="1913" spans="2:14" ht="9.65" customHeight="1">
      <c r="B1913" s="171"/>
      <c r="C1913" s="171"/>
      <c r="I1913" s="172"/>
    </row>
    <row r="1914" spans="2:14" ht="9.65" customHeight="1">
      <c r="B1914" s="173"/>
      <c r="C1914" s="174" t="s">
        <v>3078</v>
      </c>
      <c r="D1914" s="175"/>
      <c r="E1914" s="175"/>
      <c r="G1914" s="175" t="s">
        <v>3079</v>
      </c>
    </row>
    <row r="1915" spans="2:14" ht="9.65" customHeight="1">
      <c r="C1915" s="176" t="s">
        <v>862</v>
      </c>
      <c r="G1915" s="176" t="s">
        <v>862</v>
      </c>
    </row>
    <row r="1916" spans="2:14" ht="9.65" customHeight="1">
      <c r="C1916" s="176" t="s">
        <v>3080</v>
      </c>
      <c r="G1916" s="176" t="s">
        <v>3080</v>
      </c>
    </row>
    <row r="1917" spans="2:14" ht="9.65" customHeight="1">
      <c r="C1917" s="176" t="s">
        <v>3081</v>
      </c>
      <c r="G1917" s="176" t="s">
        <v>3082</v>
      </c>
    </row>
    <row r="1918" spans="2:14" ht="9.65" customHeight="1">
      <c r="C1918" s="176" t="s">
        <v>3083</v>
      </c>
      <c r="F1918" s="177"/>
    </row>
    <row r="1919" spans="2:14" ht="9.65" customHeight="1">
      <c r="C1919" s="176" t="s">
        <v>3084</v>
      </c>
      <c r="F1919" s="177"/>
    </row>
    <row r="1920" spans="2:14" ht="9.65" customHeight="1">
      <c r="C1920" s="176" t="s">
        <v>3085</v>
      </c>
      <c r="F1920" s="177"/>
    </row>
    <row r="1921" spans="2:21" ht="9.65" customHeight="1">
      <c r="C1921" s="176" t="s">
        <v>3086</v>
      </c>
      <c r="F1921" s="177"/>
    </row>
    <row r="1922" spans="2:21" ht="9.65" customHeight="1">
      <c r="C1922" s="176" t="s">
        <v>3082</v>
      </c>
      <c r="F1922" s="177"/>
    </row>
    <row r="1923" spans="2:21" ht="9.65" customHeight="1">
      <c r="C1923" s="176"/>
      <c r="F1923" s="177"/>
    </row>
    <row r="1924" spans="2:21" ht="9.65" customHeight="1">
      <c r="C1924" s="176"/>
      <c r="F1924" s="177"/>
    </row>
    <row r="1925" spans="2:21" ht="9.65" customHeight="1">
      <c r="C1925" s="171"/>
      <c r="D1925" s="171"/>
    </row>
    <row r="1926" spans="2:21" ht="14.15" customHeight="1">
      <c r="B1926" s="168" t="s">
        <v>3087</v>
      </c>
      <c r="C1926" s="169"/>
      <c r="D1926" s="149"/>
      <c r="E1926" s="149"/>
      <c r="F1926" s="149"/>
      <c r="G1926" s="149"/>
      <c r="H1926" s="149"/>
      <c r="I1926" s="170"/>
      <c r="J1926" s="150"/>
    </row>
    <row r="1927" spans="2:21" ht="9.65" customHeight="1">
      <c r="B1927" s="171"/>
      <c r="C1927" s="171"/>
      <c r="I1927" s="172"/>
    </row>
    <row r="1928" spans="2:21" ht="9.65" customHeight="1">
      <c r="B1928" s="173"/>
      <c r="C1928" s="174" t="s">
        <v>3088</v>
      </c>
      <c r="D1928" s="175"/>
      <c r="E1928" s="175"/>
      <c r="F1928" s="175" t="s">
        <v>3089</v>
      </c>
    </row>
    <row r="1929" spans="2:21" ht="9.65" customHeight="1">
      <c r="C1929" s="176" t="s">
        <v>862</v>
      </c>
      <c r="D1929" s="151"/>
      <c r="E1929" s="151"/>
      <c r="F1929" s="176" t="s">
        <v>862</v>
      </c>
      <c r="G1929" s="151"/>
    </row>
    <row r="1930" spans="2:21" ht="9.65" customHeight="1">
      <c r="C1930" s="176" t="s">
        <v>3090</v>
      </c>
      <c r="D1930" s="151"/>
      <c r="E1930" s="151"/>
      <c r="F1930" s="176" t="s">
        <v>3091</v>
      </c>
      <c r="G1930" s="151"/>
    </row>
    <row r="1931" spans="2:21" ht="9.65" customHeight="1">
      <c r="C1931" s="176" t="s">
        <v>3092</v>
      </c>
      <c r="D1931" s="151"/>
      <c r="E1931" s="151"/>
      <c r="F1931" s="176"/>
      <c r="G1931" s="151"/>
    </row>
    <row r="1932" spans="2:21" ht="9.65" customHeight="1">
      <c r="C1932" s="176" t="s">
        <v>1351</v>
      </c>
      <c r="D1932" s="176"/>
      <c r="E1932" s="151"/>
      <c r="F1932" s="151"/>
      <c r="G1932" s="151"/>
    </row>
    <row r="1933" spans="2:21" ht="9.65" customHeight="1">
      <c r="C1933" s="176"/>
      <c r="D1933" s="176"/>
      <c r="E1933" s="151"/>
      <c r="F1933" s="151"/>
      <c r="G1933" s="151"/>
    </row>
    <row r="1934" spans="2:21" ht="9.65" customHeight="1">
      <c r="C1934" s="176"/>
      <c r="D1934" s="176"/>
      <c r="E1934" s="151"/>
      <c r="F1934" s="151"/>
      <c r="G1934" s="151"/>
    </row>
    <row r="1935" spans="2:21" ht="9.65" customHeight="1">
      <c r="C1935" s="171"/>
      <c r="D1935" s="171"/>
    </row>
    <row r="1936" spans="2:21" ht="14.15" customHeight="1">
      <c r="B1936" s="168" t="s">
        <v>3093</v>
      </c>
      <c r="C1936" s="178"/>
      <c r="D1936" s="149"/>
      <c r="E1936" s="149"/>
      <c r="F1936" s="149"/>
      <c r="G1936" s="149"/>
      <c r="H1936" s="149"/>
      <c r="I1936" s="149"/>
      <c r="J1936" s="149"/>
      <c r="K1936" s="149"/>
      <c r="L1936" s="170"/>
      <c r="M1936" s="149"/>
      <c r="N1936" s="149"/>
      <c r="O1936" s="149"/>
      <c r="P1936" s="149"/>
      <c r="Q1936" s="149"/>
      <c r="R1936" s="149"/>
      <c r="S1936" s="149"/>
      <c r="T1936" s="149"/>
      <c r="U1936" s="150"/>
    </row>
    <row r="1937" spans="2:9" ht="9.65" customHeight="1">
      <c r="B1937" s="171"/>
      <c r="C1937" s="179"/>
      <c r="I1937" s="172"/>
    </row>
    <row r="1938" spans="2:9" ht="9.65" customHeight="1">
      <c r="B1938" s="180"/>
      <c r="C1938" s="181" t="s">
        <v>3094</v>
      </c>
      <c r="D1938" s="175"/>
      <c r="E1938" s="175"/>
    </row>
    <row r="1939" spans="2:9" ht="9.65" customHeight="1">
      <c r="C1939" s="177" t="s">
        <v>862</v>
      </c>
    </row>
    <row r="1940" spans="2:9" ht="9.65" customHeight="1">
      <c r="C1940" s="177" t="s">
        <v>3080</v>
      </c>
    </row>
    <row r="1941" spans="2:9" ht="9.65" customHeight="1">
      <c r="C1941" s="177" t="s">
        <v>3081</v>
      </c>
    </row>
    <row r="1942" spans="2:9" ht="9.65" customHeight="1">
      <c r="C1942" s="177" t="s">
        <v>3083</v>
      </c>
    </row>
    <row r="1943" spans="2:9" ht="9.65" customHeight="1">
      <c r="C1943" s="177" t="s">
        <v>3084</v>
      </c>
    </row>
    <row r="1944" spans="2:9" ht="9.65" customHeight="1">
      <c r="C1944" s="177" t="s">
        <v>3085</v>
      </c>
    </row>
    <row r="1945" spans="2:9" ht="9.65" customHeight="1">
      <c r="C1945" s="177" t="s">
        <v>3086</v>
      </c>
    </row>
    <row r="1946" spans="2:9" ht="9.65" customHeight="1">
      <c r="C1946" s="177" t="s">
        <v>3095</v>
      </c>
      <c r="F1946" s="182"/>
    </row>
    <row r="1947" spans="2:9" ht="9.65" customHeight="1">
      <c r="C1947" s="177" t="s">
        <v>3096</v>
      </c>
      <c r="F1947" s="182"/>
    </row>
    <row r="1948" spans="2:9" ht="9.65" customHeight="1">
      <c r="C1948" s="177" t="s">
        <v>3097</v>
      </c>
    </row>
    <row r="1949" spans="2:9" ht="9.65" customHeight="1">
      <c r="C1949" s="177" t="s">
        <v>3082</v>
      </c>
    </row>
    <row r="1950" spans="2:9" ht="9.65" customHeight="1">
      <c r="C1950" s="183"/>
    </row>
    <row r="1951" spans="2:9" ht="9.65" customHeight="1">
      <c r="C1951" s="183"/>
    </row>
    <row r="1952" spans="2:9" ht="9.65" customHeight="1"/>
    <row r="1953" spans="2:17" ht="14">
      <c r="B1953" s="148" t="s">
        <v>3098</v>
      </c>
      <c r="C1953" s="149"/>
      <c r="D1953" s="149"/>
      <c r="E1953" s="150"/>
    </row>
    <row r="1955" spans="2:17">
      <c r="C1955" s="175" t="s">
        <v>1646</v>
      </c>
      <c r="G1955" s="175" t="s">
        <v>1724</v>
      </c>
      <c r="K1955" s="175" t="s">
        <v>887</v>
      </c>
      <c r="O1955" s="175" t="s">
        <v>2551</v>
      </c>
      <c r="Q1955" s="175"/>
    </row>
    <row r="1956" spans="2:17">
      <c r="C1956" s="153" t="s">
        <v>893</v>
      </c>
      <c r="G1956" s="153" t="s">
        <v>893</v>
      </c>
      <c r="K1956" s="153" t="s">
        <v>893</v>
      </c>
      <c r="O1956" s="153" t="s">
        <v>862</v>
      </c>
    </row>
    <row r="1957" spans="2:17">
      <c r="C1957" s="153" t="s">
        <v>3099</v>
      </c>
      <c r="G1957" s="153" t="s">
        <v>3099</v>
      </c>
      <c r="K1957" s="153" t="s">
        <v>3100</v>
      </c>
      <c r="O1957" s="153" t="s">
        <v>3101</v>
      </c>
    </row>
    <row r="1958" spans="2:17">
      <c r="C1958" s="153" t="s">
        <v>3102</v>
      </c>
      <c r="G1958" s="153" t="s">
        <v>3102</v>
      </c>
      <c r="K1958" s="153" t="s">
        <v>3103</v>
      </c>
      <c r="O1958" s="153" t="s">
        <v>3104</v>
      </c>
    </row>
    <row r="1959" spans="2:17">
      <c r="C1959" s="153" t="s">
        <v>3105</v>
      </c>
      <c r="G1959" s="153" t="s">
        <v>3105</v>
      </c>
      <c r="K1959" s="153" t="s">
        <v>3106</v>
      </c>
      <c r="O1959" s="153" t="s">
        <v>3107</v>
      </c>
    </row>
    <row r="1960" spans="2:17">
      <c r="C1960" s="153" t="s">
        <v>3108</v>
      </c>
      <c r="G1960" s="153" t="s">
        <v>3108</v>
      </c>
      <c r="K1960" s="153" t="s">
        <v>3109</v>
      </c>
      <c r="O1960" s="153" t="s">
        <v>3110</v>
      </c>
    </row>
    <row r="1961" spans="2:17">
      <c r="C1961" s="153" t="s">
        <v>3111</v>
      </c>
      <c r="G1961" s="153" t="s">
        <v>3111</v>
      </c>
      <c r="K1961" s="153" t="s">
        <v>3112</v>
      </c>
      <c r="O1961" s="153" t="s">
        <v>3113</v>
      </c>
    </row>
    <row r="1962" spans="2:17">
      <c r="C1962" s="153" t="s">
        <v>3114</v>
      </c>
      <c r="G1962" s="153" t="s">
        <v>3114</v>
      </c>
      <c r="K1962" s="153" t="s">
        <v>3115</v>
      </c>
      <c r="O1962" s="153" t="s">
        <v>3116</v>
      </c>
    </row>
    <row r="1963" spans="2:17">
      <c r="C1963" s="153" t="s">
        <v>3117</v>
      </c>
      <c r="G1963" s="153" t="s">
        <v>3117</v>
      </c>
      <c r="K1963" s="153" t="s">
        <v>3118</v>
      </c>
      <c r="O1963" s="153" t="s">
        <v>3119</v>
      </c>
    </row>
    <row r="1964" spans="2:17">
      <c r="C1964" s="153" t="s">
        <v>3120</v>
      </c>
      <c r="G1964" s="153" t="s">
        <v>3120</v>
      </c>
      <c r="K1964" s="153" t="s">
        <v>3121</v>
      </c>
      <c r="O1964" s="153" t="s">
        <v>3122</v>
      </c>
    </row>
    <row r="1965" spans="2:17">
      <c r="C1965" s="153" t="s">
        <v>3123</v>
      </c>
      <c r="G1965" s="153" t="s">
        <v>3123</v>
      </c>
      <c r="K1965" s="153" t="s">
        <v>3124</v>
      </c>
      <c r="O1965" s="153" t="s">
        <v>3125</v>
      </c>
    </row>
    <row r="1966" spans="2:17">
      <c r="C1966" s="153" t="s">
        <v>3126</v>
      </c>
      <c r="G1966" s="153" t="s">
        <v>3126</v>
      </c>
      <c r="K1966" s="153" t="s">
        <v>3127</v>
      </c>
    </row>
    <row r="1967" spans="2:17">
      <c r="C1967" s="153" t="s">
        <v>3128</v>
      </c>
      <c r="G1967" s="153" t="s">
        <v>3128</v>
      </c>
      <c r="K1967" s="153" t="s">
        <v>3129</v>
      </c>
    </row>
    <row r="1968" spans="2:17">
      <c r="C1968" s="153" t="s">
        <v>3130</v>
      </c>
      <c r="G1968" s="153" t="s">
        <v>3130</v>
      </c>
      <c r="K1968" s="153" t="s">
        <v>3131</v>
      </c>
    </row>
    <row r="1969" spans="2:15">
      <c r="C1969" s="153" t="s">
        <v>3132</v>
      </c>
      <c r="G1969" s="153" t="s">
        <v>3132</v>
      </c>
      <c r="K1969" s="153" t="s">
        <v>3133</v>
      </c>
    </row>
    <row r="1970" spans="2:15">
      <c r="C1970" s="153" t="s">
        <v>3134</v>
      </c>
      <c r="G1970" s="153" t="s">
        <v>3134</v>
      </c>
    </row>
    <row r="1971" spans="2:15">
      <c r="C1971" s="153" t="s">
        <v>3135</v>
      </c>
      <c r="G1971" s="153" t="s">
        <v>3135</v>
      </c>
    </row>
    <row r="1972" spans="2:15">
      <c r="C1972" s="153" t="s">
        <v>3136</v>
      </c>
      <c r="G1972" s="153" t="s">
        <v>3136</v>
      </c>
    </row>
    <row r="1973" spans="2:15">
      <c r="C1973" s="153" t="s">
        <v>3137</v>
      </c>
    </row>
    <row r="1977" spans="2:15" ht="14">
      <c r="B1977" s="148" t="s">
        <v>3138</v>
      </c>
      <c r="C1977" s="149"/>
      <c r="D1977" s="149"/>
      <c r="E1977" s="149"/>
      <c r="F1977" s="149"/>
      <c r="G1977" s="150"/>
    </row>
    <row r="1979" spans="2:15">
      <c r="C1979" s="175" t="s">
        <v>1251</v>
      </c>
      <c r="H1979" s="175" t="s">
        <v>3139</v>
      </c>
      <c r="K1979" s="175" t="s">
        <v>887</v>
      </c>
      <c r="O1979" s="175" t="s">
        <v>1333</v>
      </c>
    </row>
    <row r="1980" spans="2:15">
      <c r="C1980" s="153" t="s">
        <v>862</v>
      </c>
      <c r="H1980" s="153" t="s">
        <v>893</v>
      </c>
      <c r="K1980" s="153" t="s">
        <v>862</v>
      </c>
      <c r="O1980" s="153" t="s">
        <v>862</v>
      </c>
    </row>
    <row r="1981" spans="2:15">
      <c r="C1981" s="153" t="s">
        <v>3140</v>
      </c>
      <c r="H1981" s="153" t="s">
        <v>1295</v>
      </c>
      <c r="K1981" s="153" t="s">
        <v>3141</v>
      </c>
      <c r="O1981" s="153" t="s">
        <v>3142</v>
      </c>
    </row>
    <row r="1982" spans="2:15">
      <c r="C1982" s="153" t="s">
        <v>3143</v>
      </c>
      <c r="H1982" s="153" t="s">
        <v>1297</v>
      </c>
      <c r="K1982" s="153" t="s">
        <v>1362</v>
      </c>
      <c r="O1982" s="153" t="s">
        <v>3144</v>
      </c>
    </row>
    <row r="1983" spans="2:15">
      <c r="C1983" s="153" t="s">
        <v>3145</v>
      </c>
      <c r="H1983" s="153" t="s">
        <v>1299</v>
      </c>
      <c r="K1983" s="153" t="s">
        <v>1372</v>
      </c>
      <c r="O1983" s="153" t="s">
        <v>3146</v>
      </c>
    </row>
    <row r="1984" spans="2:15">
      <c r="C1984" s="153" t="s">
        <v>3147</v>
      </c>
      <c r="H1984" s="153" t="s">
        <v>1301</v>
      </c>
      <c r="K1984" s="153" t="s">
        <v>1385</v>
      </c>
      <c r="O1984" s="153" t="s">
        <v>3148</v>
      </c>
    </row>
    <row r="1985" spans="3:15">
      <c r="C1985" s="153" t="s">
        <v>3149</v>
      </c>
      <c r="H1985" s="153" t="s">
        <v>1303</v>
      </c>
      <c r="K1985" s="153" t="s">
        <v>1398</v>
      </c>
      <c r="O1985" s="153" t="s">
        <v>3150</v>
      </c>
    </row>
    <row r="1986" spans="3:15">
      <c r="C1986" s="153" t="s">
        <v>3151</v>
      </c>
      <c r="H1986" s="153" t="s">
        <v>1305</v>
      </c>
      <c r="K1986" s="153" t="s">
        <v>1411</v>
      </c>
    </row>
    <row r="1987" spans="3:15">
      <c r="C1987" s="153" t="s">
        <v>3152</v>
      </c>
      <c r="H1987" s="153" t="s">
        <v>1307</v>
      </c>
      <c r="K1987" s="153" t="s">
        <v>1424</v>
      </c>
    </row>
    <row r="1988" spans="3:15">
      <c r="C1988" s="153" t="s">
        <v>3153</v>
      </c>
      <c r="H1988" s="153" t="s">
        <v>1309</v>
      </c>
      <c r="K1988" s="153" t="s">
        <v>3154</v>
      </c>
    </row>
    <row r="1989" spans="3:15">
      <c r="C1989" s="153" t="s">
        <v>3155</v>
      </c>
      <c r="H1989" s="153" t="s">
        <v>1310</v>
      </c>
      <c r="K1989" s="153" t="s">
        <v>3156</v>
      </c>
    </row>
    <row r="1990" spans="3:15">
      <c r="C1990" s="153" t="s">
        <v>3157</v>
      </c>
      <c r="H1990" s="153" t="s">
        <v>1311</v>
      </c>
      <c r="K1990" s="153" t="s">
        <v>3158</v>
      </c>
    </row>
    <row r="1991" spans="3:15">
      <c r="C1991" s="153" t="s">
        <v>3159</v>
      </c>
      <c r="H1991" s="153" t="s">
        <v>1312</v>
      </c>
      <c r="K1991" s="153" t="s">
        <v>3160</v>
      </c>
    </row>
    <row r="1992" spans="3:15">
      <c r="C1992" s="153" t="s">
        <v>3161</v>
      </c>
      <c r="H1992" s="153" t="s">
        <v>1313</v>
      </c>
      <c r="K1992" s="153" t="s">
        <v>3162</v>
      </c>
    </row>
    <row r="1993" spans="3:15">
      <c r="C1993" s="153" t="s">
        <v>3163</v>
      </c>
      <c r="H1993" s="153" t="s">
        <v>1314</v>
      </c>
      <c r="K1993" s="153" t="s">
        <v>3164</v>
      </c>
    </row>
    <row r="1994" spans="3:15">
      <c r="C1994" s="153" t="s">
        <v>3165</v>
      </c>
      <c r="H1994" s="153" t="s">
        <v>1315</v>
      </c>
    </row>
    <row r="1995" spans="3:15">
      <c r="C1995" s="153" t="s">
        <v>3166</v>
      </c>
      <c r="H1995" s="153" t="s">
        <v>1316</v>
      </c>
    </row>
    <row r="1996" spans="3:15">
      <c r="C1996" s="153" t="s">
        <v>3167</v>
      </c>
      <c r="H1996" s="153" t="s">
        <v>1317</v>
      </c>
    </row>
    <row r="1997" spans="3:15">
      <c r="C1997" s="153" t="s">
        <v>3168</v>
      </c>
      <c r="H1997" s="153" t="s">
        <v>1318</v>
      </c>
    </row>
    <row r="1998" spans="3:15">
      <c r="C1998" s="153" t="s">
        <v>3169</v>
      </c>
      <c r="H1998" s="153" t="s">
        <v>1319</v>
      </c>
    </row>
    <row r="1999" spans="3:15">
      <c r="C1999" s="153" t="s">
        <v>3170</v>
      </c>
      <c r="H1999" s="153" t="s">
        <v>3171</v>
      </c>
    </row>
    <row r="2000" spans="3:15">
      <c r="C2000" s="153" t="s">
        <v>3172</v>
      </c>
    </row>
    <row r="2001" spans="2:18">
      <c r="C2001" s="153" t="s">
        <v>3173</v>
      </c>
    </row>
    <row r="2002" spans="2:18">
      <c r="C2002" s="153" t="s">
        <v>3174</v>
      </c>
    </row>
    <row r="2003" spans="2:18">
      <c r="C2003" s="153" t="s">
        <v>3175</v>
      </c>
    </row>
    <row r="2004" spans="2:18">
      <c r="C2004" s="153" t="s">
        <v>3176</v>
      </c>
    </row>
    <row r="2005" spans="2:18">
      <c r="C2005" s="153" t="s">
        <v>3177</v>
      </c>
    </row>
    <row r="2006" spans="2:18">
      <c r="C2006" s="153" t="s">
        <v>3178</v>
      </c>
    </row>
    <row r="2010" spans="2:18" ht="14">
      <c r="B2010" s="148" t="s">
        <v>3179</v>
      </c>
      <c r="C2010" s="149"/>
      <c r="D2010" s="149"/>
      <c r="E2010" s="149"/>
      <c r="F2010" s="149"/>
      <c r="G2010" s="149"/>
      <c r="H2010" s="150"/>
    </row>
    <row r="2012" spans="2:18">
      <c r="C2012" s="175" t="s">
        <v>1340</v>
      </c>
      <c r="F2012" s="175" t="s">
        <v>2551</v>
      </c>
      <c r="I2012" s="175" t="s">
        <v>878</v>
      </c>
      <c r="L2012" s="175" t="s">
        <v>3180</v>
      </c>
      <c r="O2012" s="175" t="s">
        <v>1333</v>
      </c>
      <c r="R2012" s="175" t="s">
        <v>869</v>
      </c>
    </row>
    <row r="2013" spans="2:18">
      <c r="C2013" s="153" t="s">
        <v>862</v>
      </c>
      <c r="F2013" s="153" t="s">
        <v>862</v>
      </c>
      <c r="I2013" s="153" t="s">
        <v>862</v>
      </c>
      <c r="L2013" s="153" t="s">
        <v>862</v>
      </c>
      <c r="O2013" s="153" t="s">
        <v>862</v>
      </c>
      <c r="R2013" s="153" t="s">
        <v>862</v>
      </c>
    </row>
    <row r="2014" spans="2:18">
      <c r="C2014" s="153" t="s">
        <v>1334</v>
      </c>
      <c r="F2014" s="153" t="s">
        <v>1334</v>
      </c>
      <c r="I2014" s="153" t="s">
        <v>1334</v>
      </c>
      <c r="L2014" s="153" t="s">
        <v>1334</v>
      </c>
      <c r="O2014" s="153" t="s">
        <v>1334</v>
      </c>
      <c r="R2014" s="153" t="s">
        <v>1334</v>
      </c>
    </row>
    <row r="2015" spans="2:18">
      <c r="C2015" s="153" t="s">
        <v>3181</v>
      </c>
      <c r="F2015" s="153" t="s">
        <v>3181</v>
      </c>
      <c r="I2015" s="153" t="s">
        <v>3181</v>
      </c>
      <c r="L2015" s="153" t="s">
        <v>3181</v>
      </c>
      <c r="O2015" s="153" t="s">
        <v>3182</v>
      </c>
      <c r="R2015" s="153" t="s">
        <v>3181</v>
      </c>
    </row>
    <row r="2016" spans="2:18">
      <c r="C2016" s="153" t="s">
        <v>3183</v>
      </c>
      <c r="F2016" s="153" t="s">
        <v>3183</v>
      </c>
      <c r="I2016" s="153" t="s">
        <v>3183</v>
      </c>
      <c r="L2016" s="153" t="s">
        <v>3183</v>
      </c>
      <c r="O2016" s="153" t="s">
        <v>3184</v>
      </c>
      <c r="R2016" s="153" t="s">
        <v>3183</v>
      </c>
    </row>
    <row r="2017" spans="2:18">
      <c r="C2017" s="153" t="s">
        <v>3185</v>
      </c>
      <c r="F2017" s="153" t="s">
        <v>3185</v>
      </c>
      <c r="I2017" s="153" t="s">
        <v>3185</v>
      </c>
      <c r="L2017" s="153" t="s">
        <v>3185</v>
      </c>
      <c r="O2017" s="153" t="s">
        <v>3186</v>
      </c>
      <c r="R2017" s="153" t="s">
        <v>3185</v>
      </c>
    </row>
    <row r="2018" spans="2:18">
      <c r="C2018" s="153" t="s">
        <v>3187</v>
      </c>
      <c r="F2018" s="153" t="s">
        <v>3187</v>
      </c>
      <c r="I2018" s="153" t="s">
        <v>3187</v>
      </c>
      <c r="L2018" s="153" t="s">
        <v>3187</v>
      </c>
      <c r="O2018" s="153" t="s">
        <v>3188</v>
      </c>
    </row>
    <row r="2019" spans="2:18">
      <c r="C2019" s="153" t="s">
        <v>3189</v>
      </c>
      <c r="F2019" s="153" t="s">
        <v>3189</v>
      </c>
      <c r="I2019" s="153" t="s">
        <v>3190</v>
      </c>
      <c r="L2019" s="153" t="s">
        <v>3189</v>
      </c>
    </row>
    <row r="2020" spans="2:18">
      <c r="C2020" s="153" t="s">
        <v>3191</v>
      </c>
      <c r="F2020" s="153" t="s">
        <v>3191</v>
      </c>
      <c r="I2020" s="153" t="s">
        <v>3192</v>
      </c>
      <c r="L2020" s="153" t="s">
        <v>3191</v>
      </c>
    </row>
    <row r="2021" spans="2:18">
      <c r="C2021" s="153" t="s">
        <v>3193</v>
      </c>
      <c r="F2021" s="153" t="s">
        <v>3194</v>
      </c>
      <c r="I2021" s="153" t="s">
        <v>3195</v>
      </c>
      <c r="L2021" s="153" t="s">
        <v>3196</v>
      </c>
    </row>
    <row r="2022" spans="2:18">
      <c r="C2022" s="153" t="s">
        <v>3197</v>
      </c>
      <c r="F2022" s="153" t="s">
        <v>3198</v>
      </c>
    </row>
    <row r="2023" spans="2:18">
      <c r="C2023" s="153" t="s">
        <v>3199</v>
      </c>
    </row>
    <row r="2027" spans="2:18" ht="14">
      <c r="B2027" s="148" t="s">
        <v>3200</v>
      </c>
      <c r="C2027" s="149"/>
      <c r="D2027" s="149"/>
      <c r="E2027" s="149"/>
      <c r="F2027" s="150"/>
    </row>
    <row r="2029" spans="2:18">
      <c r="C2029" s="175" t="s">
        <v>2551</v>
      </c>
    </row>
    <row r="2030" spans="2:18">
      <c r="C2030" s="153" t="s">
        <v>862</v>
      </c>
    </row>
    <row r="2031" spans="2:18">
      <c r="C2031" s="153" t="s">
        <v>3201</v>
      </c>
    </row>
    <row r="2032" spans="2:18">
      <c r="C2032" s="153" t="s">
        <v>3202</v>
      </c>
    </row>
    <row r="2033" spans="2:12">
      <c r="C2033" s="153" t="s">
        <v>3203</v>
      </c>
    </row>
    <row r="2034" spans="2:12">
      <c r="C2034" s="153" t="s">
        <v>3204</v>
      </c>
    </row>
    <row r="2035" spans="2:12">
      <c r="C2035" s="153" t="s">
        <v>3205</v>
      </c>
    </row>
    <row r="2036" spans="2:12">
      <c r="C2036" s="153" t="s">
        <v>3206</v>
      </c>
    </row>
    <row r="2037" spans="2:12">
      <c r="C2037" s="153" t="s">
        <v>3207</v>
      </c>
    </row>
    <row r="2038" spans="2:12">
      <c r="C2038" s="153" t="s">
        <v>3208</v>
      </c>
    </row>
    <row r="2039" spans="2:12">
      <c r="C2039" s="153" t="s">
        <v>3209</v>
      </c>
    </row>
    <row r="2043" spans="2:12" ht="14">
      <c r="B2043" s="148" t="s">
        <v>3210</v>
      </c>
      <c r="C2043" s="149"/>
      <c r="D2043" s="149"/>
      <c r="E2043" s="149"/>
      <c r="F2043" s="149"/>
      <c r="G2043" s="149"/>
      <c r="H2043" s="149"/>
      <c r="I2043" s="149"/>
      <c r="J2043" s="149"/>
      <c r="K2043" s="149"/>
      <c r="L2043" s="150"/>
    </row>
    <row r="2045" spans="2:12">
      <c r="C2045" s="175" t="s">
        <v>1252</v>
      </c>
    </row>
    <row r="2046" spans="2:12">
      <c r="C2046" s="153" t="s">
        <v>893</v>
      </c>
    </row>
    <row r="2047" spans="2:12">
      <c r="C2047" s="153" t="s">
        <v>3211</v>
      </c>
    </row>
    <row r="2048" spans="2:12">
      <c r="C2048" s="153" t="s">
        <v>3212</v>
      </c>
    </row>
    <row r="2049" spans="2:10">
      <c r="C2049" s="153" t="s">
        <v>3213</v>
      </c>
    </row>
    <row r="2050" spans="2:10">
      <c r="C2050" s="153" t="s">
        <v>3214</v>
      </c>
    </row>
    <row r="2051" spans="2:10">
      <c r="C2051" s="153" t="s">
        <v>3215</v>
      </c>
    </row>
    <row r="2052" spans="2:10">
      <c r="C2052" s="153" t="s">
        <v>3216</v>
      </c>
    </row>
    <row r="2053" spans="2:10">
      <c r="C2053" s="153" t="s">
        <v>3217</v>
      </c>
    </row>
    <row r="2054" spans="2:10">
      <c r="C2054" s="153" t="s">
        <v>3218</v>
      </c>
    </row>
    <row r="2055" spans="2:10">
      <c r="C2055" s="153" t="s">
        <v>3219</v>
      </c>
    </row>
    <row r="2056" spans="2:10">
      <c r="C2056" s="153" t="s">
        <v>3220</v>
      </c>
    </row>
    <row r="2057" spans="2:10">
      <c r="C2057" s="153" t="s">
        <v>3221</v>
      </c>
    </row>
    <row r="2058" spans="2:10">
      <c r="C2058" s="153" t="s">
        <v>3222</v>
      </c>
    </row>
    <row r="2059" spans="2:10">
      <c r="C2059" s="153" t="s">
        <v>3223</v>
      </c>
    </row>
    <row r="2060" spans="2:10">
      <c r="C2060" s="153" t="s">
        <v>3224</v>
      </c>
    </row>
    <row r="2064" spans="2:10" ht="14">
      <c r="B2064" s="148" t="s">
        <v>3225</v>
      </c>
      <c r="C2064" s="149"/>
      <c r="D2064" s="149"/>
      <c r="E2064" s="149"/>
      <c r="F2064" s="149"/>
      <c r="G2064" s="149"/>
      <c r="H2064" s="149"/>
      <c r="I2064" s="149"/>
      <c r="J2064" s="150"/>
    </row>
    <row r="2066" spans="2:6">
      <c r="C2066" s="175" t="s">
        <v>854</v>
      </c>
    </row>
    <row r="2067" spans="2:6">
      <c r="C2067" s="153" t="s">
        <v>862</v>
      </c>
    </row>
    <row r="2068" spans="2:6">
      <c r="C2068" s="153" t="s">
        <v>3226</v>
      </c>
    </row>
    <row r="2069" spans="2:6">
      <c r="C2069" s="153" t="s">
        <v>3227</v>
      </c>
    </row>
    <row r="2073" spans="2:6" ht="14">
      <c r="B2073" s="148" t="s">
        <v>3228</v>
      </c>
      <c r="C2073" s="149"/>
      <c r="D2073" s="149"/>
      <c r="E2073" s="149"/>
      <c r="F2073" s="150"/>
    </row>
    <row r="2075" spans="2:6">
      <c r="C2075" s="175" t="s">
        <v>869</v>
      </c>
      <c r="F2075" s="175"/>
    </row>
    <row r="2076" spans="2:6">
      <c r="C2076" s="153" t="s">
        <v>862</v>
      </c>
    </row>
    <row r="2077" spans="2:6">
      <c r="C2077" s="153" t="s">
        <v>3229</v>
      </c>
    </row>
    <row r="2078" spans="2:6">
      <c r="C2078" s="153" t="s">
        <v>3230</v>
      </c>
    </row>
    <row r="2079" spans="2:6">
      <c r="C2079" s="153" t="s">
        <v>3231</v>
      </c>
    </row>
    <row r="2080" spans="2:6">
      <c r="C2080" s="153" t="s">
        <v>3232</v>
      </c>
    </row>
    <row r="2084" spans="2:10" ht="14">
      <c r="B2084" s="148" t="s">
        <v>3233</v>
      </c>
      <c r="C2084" s="149"/>
      <c r="D2084" s="149"/>
      <c r="E2084" s="149"/>
      <c r="F2084" s="149"/>
      <c r="G2084" s="149"/>
      <c r="H2084" s="149"/>
      <c r="I2084" s="149"/>
      <c r="J2084" s="150"/>
    </row>
    <row r="2086" spans="2:10">
      <c r="C2086" s="175" t="s">
        <v>890</v>
      </c>
    </row>
    <row r="2087" spans="2:10">
      <c r="C2087" s="153" t="s">
        <v>862</v>
      </c>
    </row>
    <row r="2088" spans="2:10">
      <c r="C2088" s="153" t="s">
        <v>3229</v>
      </c>
    </row>
    <row r="2089" spans="2:10">
      <c r="C2089" s="153" t="s">
        <v>3230</v>
      </c>
    </row>
    <row r="2090" spans="2:10">
      <c r="C2090" s="153" t="s">
        <v>3234</v>
      </c>
    </row>
    <row r="2091" spans="2:10">
      <c r="C2091" s="153" t="s">
        <v>3231</v>
      </c>
    </row>
    <row r="2092" spans="2:10">
      <c r="C2092" s="153" t="s">
        <v>3235</v>
      </c>
    </row>
    <row r="2093" spans="2:10">
      <c r="C2093" s="153" t="s">
        <v>3232</v>
      </c>
    </row>
    <row r="2097" spans="2:23" ht="14">
      <c r="B2097" s="148" t="s">
        <v>3236</v>
      </c>
      <c r="C2097" s="149"/>
      <c r="D2097" s="149"/>
      <c r="E2097" s="149"/>
      <c r="F2097" s="149"/>
      <c r="G2097" s="149"/>
      <c r="H2097" s="149"/>
      <c r="I2097" s="149"/>
      <c r="J2097" s="149"/>
      <c r="K2097" s="149"/>
      <c r="L2097" s="149"/>
      <c r="M2097" s="149"/>
      <c r="N2097" s="150"/>
    </row>
    <row r="2099" spans="2:23">
      <c r="C2099" s="175" t="s">
        <v>1252</v>
      </c>
      <c r="O2099" s="175" t="s">
        <v>878</v>
      </c>
      <c r="W2099" s="175" t="s">
        <v>1562</v>
      </c>
    </row>
    <row r="2100" spans="2:23">
      <c r="C2100" s="153" t="s">
        <v>862</v>
      </c>
      <c r="O2100" s="153" t="s">
        <v>862</v>
      </c>
      <c r="W2100" s="153" t="s">
        <v>862</v>
      </c>
    </row>
    <row r="2101" spans="2:23">
      <c r="C2101" s="153" t="s">
        <v>3229</v>
      </c>
      <c r="O2101" s="153" t="s">
        <v>3229</v>
      </c>
      <c r="W2101" s="153" t="s">
        <v>3229</v>
      </c>
    </row>
    <row r="2102" spans="2:23">
      <c r="C2102" s="153" t="s">
        <v>3237</v>
      </c>
      <c r="O2102" s="153" t="s">
        <v>3238</v>
      </c>
      <c r="W2102" s="153" t="s">
        <v>5092</v>
      </c>
    </row>
    <row r="2103" spans="2:23">
      <c r="C2103" s="153" t="s">
        <v>3239</v>
      </c>
      <c r="O2103" s="153" t="s">
        <v>3240</v>
      </c>
      <c r="W2103" s="153" t="s">
        <v>5093</v>
      </c>
    </row>
    <row r="2104" spans="2:23">
      <c r="C2104" s="153" t="s">
        <v>3230</v>
      </c>
      <c r="O2104" s="153" t="s">
        <v>3230</v>
      </c>
      <c r="W2104" s="153" t="s">
        <v>5094</v>
      </c>
    </row>
    <row r="2105" spans="2:23">
      <c r="C2105" s="153" t="s">
        <v>3241</v>
      </c>
      <c r="O2105" s="153" t="s">
        <v>3234</v>
      </c>
    </row>
    <row r="2106" spans="2:23">
      <c r="C2106" s="153" t="s">
        <v>3242</v>
      </c>
      <c r="O2106" s="153" t="s">
        <v>3231</v>
      </c>
    </row>
    <row r="2107" spans="2:23">
      <c r="C2107" s="153" t="s">
        <v>3243</v>
      </c>
      <c r="O2107" s="153" t="s">
        <v>3235</v>
      </c>
    </row>
    <row r="2108" spans="2:23">
      <c r="C2108" s="153" t="s">
        <v>3244</v>
      </c>
      <c r="O2108" s="153" t="s">
        <v>3232</v>
      </c>
    </row>
    <row r="2109" spans="2:23">
      <c r="C2109" s="153" t="s">
        <v>3231</v>
      </c>
    </row>
    <row r="2110" spans="2:23">
      <c r="C2110" s="153" t="s">
        <v>3245</v>
      </c>
    </row>
    <row r="2111" spans="2:23">
      <c r="C2111" s="153" t="s">
        <v>3246</v>
      </c>
    </row>
    <row r="2112" spans="2:23">
      <c r="C2112" s="153" t="s">
        <v>3247</v>
      </c>
    </row>
    <row r="2113" spans="2:11">
      <c r="C2113" s="153" t="s">
        <v>3248</v>
      </c>
    </row>
    <row r="2114" spans="2:11">
      <c r="C2114" s="153" t="s">
        <v>3232</v>
      </c>
    </row>
    <row r="2118" spans="2:11" ht="14">
      <c r="B2118" s="148" t="s">
        <v>3249</v>
      </c>
      <c r="C2118" s="149"/>
      <c r="D2118" s="149"/>
      <c r="E2118" s="149"/>
      <c r="F2118" s="149"/>
      <c r="G2118" s="149"/>
      <c r="H2118" s="149"/>
      <c r="I2118" s="149"/>
      <c r="J2118" s="149"/>
      <c r="K2118" s="150"/>
    </row>
    <row r="2120" spans="2:11">
      <c r="C2120" s="175" t="s">
        <v>2551</v>
      </c>
    </row>
    <row r="2121" spans="2:11">
      <c r="C2121" s="153" t="s">
        <v>862</v>
      </c>
    </row>
    <row r="2122" spans="2:11">
      <c r="C2122" s="153" t="s">
        <v>3250</v>
      </c>
    </row>
    <row r="2123" spans="2:11">
      <c r="C2123" s="153" t="s">
        <v>3251</v>
      </c>
    </row>
    <row r="2124" spans="2:11">
      <c r="C2124" s="153" t="s">
        <v>3252</v>
      </c>
    </row>
    <row r="2125" spans="2:11">
      <c r="C2125" s="153" t="s">
        <v>3253</v>
      </c>
    </row>
    <row r="2126" spans="2:11">
      <c r="C2126" s="153" t="s">
        <v>3254</v>
      </c>
    </row>
    <row r="2127" spans="2:11">
      <c r="C2127" s="153" t="s">
        <v>3255</v>
      </c>
    </row>
    <row r="2128" spans="2:11">
      <c r="C2128" s="153" t="s">
        <v>3256</v>
      </c>
    </row>
    <row r="2129" spans="2:9">
      <c r="C2129" s="153" t="s">
        <v>3257</v>
      </c>
    </row>
    <row r="2130" spans="2:9">
      <c r="C2130" s="153" t="s">
        <v>3209</v>
      </c>
    </row>
    <row r="2134" spans="2:9" ht="14">
      <c r="B2134" s="148" t="s">
        <v>3258</v>
      </c>
      <c r="C2134" s="149"/>
      <c r="D2134" s="149"/>
      <c r="E2134" s="149"/>
      <c r="F2134" s="149"/>
      <c r="G2134" s="150"/>
    </row>
    <row r="2136" spans="2:9">
      <c r="C2136" s="175" t="s">
        <v>859</v>
      </c>
    </row>
    <row r="2137" spans="2:9">
      <c r="C2137" s="153" t="s">
        <v>862</v>
      </c>
    </row>
    <row r="2138" spans="2:9">
      <c r="C2138" s="153" t="s">
        <v>3259</v>
      </c>
    </row>
    <row r="2139" spans="2:9">
      <c r="C2139" s="153" t="s">
        <v>3260</v>
      </c>
    </row>
    <row r="2140" spans="2:9">
      <c r="C2140" s="153" t="s">
        <v>3261</v>
      </c>
    </row>
    <row r="2144" spans="2:9" ht="14">
      <c r="B2144" s="148" t="s">
        <v>3262</v>
      </c>
      <c r="C2144" s="149"/>
      <c r="D2144" s="149"/>
      <c r="E2144" s="149"/>
      <c r="F2144" s="149"/>
      <c r="G2144" s="149"/>
      <c r="H2144" s="149"/>
      <c r="I2144" s="150"/>
    </row>
    <row r="2146" spans="2:18">
      <c r="C2146" s="175" t="s">
        <v>854</v>
      </c>
    </row>
    <row r="2147" spans="2:18">
      <c r="C2147" s="153" t="s">
        <v>862</v>
      </c>
    </row>
    <row r="2148" spans="2:18">
      <c r="C2148" s="153" t="s">
        <v>3263</v>
      </c>
    </row>
    <row r="2149" spans="2:18">
      <c r="C2149" s="153" t="s">
        <v>3264</v>
      </c>
    </row>
    <row r="2153" spans="2:18" ht="14.15" customHeight="1">
      <c r="B2153" s="184" t="s">
        <v>3265</v>
      </c>
      <c r="C2153" s="185"/>
      <c r="D2153" s="185"/>
      <c r="E2153" s="149"/>
      <c r="F2153" s="149"/>
      <c r="G2153" s="149"/>
      <c r="H2153" s="149"/>
      <c r="I2153" s="149"/>
      <c r="J2153" s="149"/>
      <c r="K2153" s="149"/>
      <c r="L2153" s="186"/>
      <c r="M2153" s="149"/>
      <c r="N2153" s="149"/>
      <c r="O2153" s="149"/>
      <c r="P2153" s="149"/>
      <c r="Q2153" s="149"/>
      <c r="R2153" s="150"/>
    </row>
    <row r="2154" spans="2:18" ht="9.65" customHeight="1">
      <c r="C2154" s="151"/>
      <c r="D2154" s="151"/>
    </row>
    <row r="2155" spans="2:18" ht="9.65" customHeight="1">
      <c r="C2155" s="187" t="s">
        <v>1562</v>
      </c>
      <c r="D2155" s="151"/>
    </row>
    <row r="2156" spans="2:18" ht="9.65" customHeight="1">
      <c r="C2156" s="159" t="s">
        <v>862</v>
      </c>
      <c r="D2156" s="151"/>
    </row>
    <row r="2157" spans="2:18" ht="9.65" customHeight="1">
      <c r="C2157" s="188" t="s">
        <v>3263</v>
      </c>
      <c r="D2157" s="151"/>
    </row>
    <row r="2158" spans="2:18" ht="9.65" customHeight="1">
      <c r="C2158" s="189" t="s">
        <v>1578</v>
      </c>
      <c r="D2158" s="151"/>
    </row>
    <row r="2159" spans="2:18" ht="9.65" customHeight="1">
      <c r="C2159" s="189" t="s">
        <v>1589</v>
      </c>
    </row>
    <row r="2160" spans="2:18" ht="9.65" customHeight="1">
      <c r="C2160" s="188" t="s">
        <v>3264</v>
      </c>
    </row>
    <row r="2161" spans="1:22" ht="9.65" customHeight="1"/>
    <row r="2162" spans="1:22" ht="9.65" customHeight="1"/>
    <row r="2163" spans="1:22" ht="9.65" customHeight="1"/>
    <row r="2164" spans="1:22" s="158" customFormat="1" ht="14.15" customHeight="1">
      <c r="A2164" s="154"/>
      <c r="B2164" s="148" t="s">
        <v>3266</v>
      </c>
      <c r="C2164" s="156"/>
      <c r="D2164" s="156"/>
      <c r="E2164" s="156"/>
      <c r="F2164" s="156"/>
      <c r="G2164" s="156"/>
      <c r="H2164" s="156"/>
      <c r="I2164" s="156"/>
      <c r="J2164" s="156"/>
      <c r="K2164" s="156"/>
      <c r="L2164" s="156"/>
      <c r="M2164" s="157"/>
    </row>
    <row r="2165" spans="1:22" ht="9.65" customHeight="1"/>
    <row r="2166" spans="1:22" ht="9.65" customHeight="1">
      <c r="C2166" s="175" t="s">
        <v>3088</v>
      </c>
    </row>
    <row r="2167" spans="1:22" ht="9.65" customHeight="1">
      <c r="C2167" s="151" t="s">
        <v>862</v>
      </c>
    </row>
    <row r="2168" spans="1:22" ht="9.65" customHeight="1">
      <c r="C2168" s="151" t="s">
        <v>3267</v>
      </c>
      <c r="D2168" s="152"/>
    </row>
    <row r="2169" spans="1:22" ht="9.65" customHeight="1">
      <c r="C2169" s="151" t="s">
        <v>3268</v>
      </c>
      <c r="D2169" s="152"/>
    </row>
    <row r="2170" spans="1:22" ht="9.65" customHeight="1">
      <c r="C2170" s="151" t="s">
        <v>3269</v>
      </c>
      <c r="D2170" s="152"/>
    </row>
    <row r="2171" spans="1:22" ht="9.65" customHeight="1"/>
    <row r="2172" spans="1:22" ht="9.65" customHeight="1"/>
    <row r="2173" spans="1:22" ht="9.65" customHeight="1"/>
    <row r="2174" spans="1:22" ht="14" customHeight="1">
      <c r="B2174" s="148" t="s">
        <v>3270</v>
      </c>
      <c r="C2174" s="149"/>
      <c r="D2174" s="149"/>
      <c r="E2174" s="149"/>
      <c r="F2174" s="149"/>
      <c r="G2174" s="149"/>
      <c r="H2174" s="149"/>
      <c r="I2174" s="149"/>
      <c r="J2174" s="149"/>
      <c r="K2174" s="149"/>
      <c r="L2174" s="149"/>
      <c r="M2174" s="149"/>
      <c r="N2174" s="149"/>
      <c r="O2174" s="149"/>
      <c r="P2174" s="149"/>
      <c r="Q2174" s="149"/>
      <c r="R2174" s="149"/>
      <c r="S2174" s="149"/>
      <c r="T2174" s="149"/>
      <c r="U2174" s="149"/>
      <c r="V2174" s="150"/>
    </row>
    <row r="2175" spans="1:22" ht="9.65" customHeight="1"/>
    <row r="2176" spans="1:22" ht="9.65" customHeight="1">
      <c r="C2176" s="175" t="s">
        <v>1700</v>
      </c>
    </row>
    <row r="2177" spans="2:11" ht="9.65" customHeight="1">
      <c r="C2177" s="153" t="s">
        <v>862</v>
      </c>
    </row>
    <row r="2178" spans="2:11" ht="9.65" customHeight="1">
      <c r="C2178" s="153" t="s">
        <v>3267</v>
      </c>
    </row>
    <row r="2179" spans="2:11" ht="9.65" customHeight="1">
      <c r="C2179" s="153" t="s">
        <v>3271</v>
      </c>
    </row>
    <row r="2180" spans="2:11" ht="9.65" customHeight="1">
      <c r="C2180" s="153" t="s">
        <v>3272</v>
      </c>
    </row>
    <row r="2181" spans="2:11" ht="9.65" customHeight="1">
      <c r="C2181" s="153" t="s">
        <v>3268</v>
      </c>
    </row>
    <row r="2182" spans="2:11" ht="9.65" customHeight="1">
      <c r="C2182" s="153" t="s">
        <v>3273</v>
      </c>
    </row>
    <row r="2183" spans="2:11" ht="9.65" customHeight="1">
      <c r="C2183" s="153" t="s">
        <v>3274</v>
      </c>
    </row>
    <row r="2184" spans="2:11" ht="9.65" customHeight="1">
      <c r="C2184" s="153" t="s">
        <v>3269</v>
      </c>
    </row>
    <row r="2185" spans="2:11" ht="9.65" customHeight="1">
      <c r="C2185" s="153" t="s">
        <v>3275</v>
      </c>
    </row>
    <row r="2186" spans="2:11" ht="9.65" customHeight="1">
      <c r="C2186" s="153" t="s">
        <v>3276</v>
      </c>
    </row>
    <row r="2187" spans="2:11" ht="9.65" customHeight="1">
      <c r="C2187" s="153" t="s">
        <v>3277</v>
      </c>
    </row>
    <row r="2188" spans="2:11" ht="9.65" customHeight="1">
      <c r="C2188" s="153" t="s">
        <v>3278</v>
      </c>
    </row>
    <row r="2189" spans="2:11" ht="9.65" customHeight="1"/>
    <row r="2190" spans="2:11" ht="9.65" customHeight="1"/>
    <row r="2191" spans="2:11" ht="9.65" customHeight="1"/>
    <row r="2192" spans="2:11" ht="14">
      <c r="B2192" s="148" t="s">
        <v>3279</v>
      </c>
      <c r="C2192" s="149"/>
      <c r="D2192" s="149"/>
      <c r="E2192" s="149"/>
      <c r="F2192" s="149"/>
      <c r="G2192" s="149"/>
      <c r="H2192" s="149"/>
      <c r="I2192" s="149"/>
      <c r="J2192" s="149"/>
      <c r="K2192" s="150"/>
    </row>
    <row r="2194" spans="2:17">
      <c r="C2194" s="175" t="s">
        <v>869</v>
      </c>
    </row>
    <row r="2195" spans="2:17">
      <c r="C2195" s="153" t="s">
        <v>862</v>
      </c>
    </row>
    <row r="2196" spans="2:17">
      <c r="C2196" s="153" t="s">
        <v>3280</v>
      </c>
    </row>
    <row r="2197" spans="2:17">
      <c r="C2197" s="153" t="s">
        <v>3281</v>
      </c>
    </row>
    <row r="2198" spans="2:17">
      <c r="C2198" s="153" t="s">
        <v>3282</v>
      </c>
    </row>
    <row r="2199" spans="2:17">
      <c r="C2199" s="153" t="s">
        <v>3283</v>
      </c>
    </row>
    <row r="2203" spans="2:17" ht="14">
      <c r="B2203" s="148" t="s">
        <v>3284</v>
      </c>
      <c r="C2203" s="149"/>
      <c r="D2203" s="149"/>
      <c r="E2203" s="149"/>
      <c r="F2203" s="149"/>
      <c r="G2203" s="149"/>
      <c r="H2203" s="149"/>
      <c r="I2203" s="149"/>
      <c r="J2203" s="149"/>
      <c r="K2203" s="149"/>
      <c r="L2203" s="149"/>
      <c r="M2203" s="149"/>
      <c r="N2203" s="149"/>
      <c r="O2203" s="149"/>
      <c r="P2203" s="149"/>
      <c r="Q2203" s="150"/>
    </row>
    <row r="2205" spans="2:17">
      <c r="C2205" s="175" t="s">
        <v>1333</v>
      </c>
    </row>
    <row r="2206" spans="2:17">
      <c r="C2206" s="153" t="s">
        <v>862</v>
      </c>
    </row>
    <row r="2207" spans="2:17">
      <c r="C2207" s="153" t="s">
        <v>3285</v>
      </c>
    </row>
    <row r="2208" spans="2:17">
      <c r="C2208" s="153" t="s">
        <v>1578</v>
      </c>
    </row>
    <row r="2209" spans="2:16">
      <c r="C2209" s="153" t="s">
        <v>3286</v>
      </c>
    </row>
    <row r="2210" spans="2:16">
      <c r="C2210" s="153" t="s">
        <v>3287</v>
      </c>
    </row>
    <row r="2211" spans="2:16">
      <c r="C2211" s="153" t="s">
        <v>3288</v>
      </c>
    </row>
    <row r="2215" spans="2:16" ht="14">
      <c r="B2215" s="148" t="s">
        <v>3289</v>
      </c>
      <c r="C2215" s="149"/>
      <c r="D2215" s="149"/>
      <c r="E2215" s="149"/>
      <c r="F2215" s="149"/>
      <c r="G2215" s="149"/>
      <c r="H2215" s="149"/>
      <c r="I2215" s="149"/>
      <c r="J2215" s="149"/>
      <c r="K2215" s="149"/>
      <c r="L2215" s="149"/>
      <c r="M2215" s="149"/>
      <c r="N2215" s="149"/>
      <c r="O2215" s="149"/>
      <c r="P2215" s="150"/>
    </row>
    <row r="2217" spans="2:16">
      <c r="C2217" s="175" t="s">
        <v>1253</v>
      </c>
    </row>
    <row r="2218" spans="2:16">
      <c r="C2218" s="153" t="s">
        <v>862</v>
      </c>
    </row>
    <row r="2219" spans="2:16">
      <c r="C2219" s="153" t="s">
        <v>3280</v>
      </c>
    </row>
    <row r="2220" spans="2:16">
      <c r="C2220" s="153" t="s">
        <v>3281</v>
      </c>
    </row>
    <row r="2221" spans="2:16">
      <c r="C2221" s="153" t="s">
        <v>3290</v>
      </c>
    </row>
    <row r="2222" spans="2:16">
      <c r="C2222" s="153" t="s">
        <v>3291</v>
      </c>
    </row>
    <row r="2223" spans="2:16">
      <c r="C2223" s="153" t="s">
        <v>3292</v>
      </c>
    </row>
    <row r="2224" spans="2:16">
      <c r="C2224" s="153" t="s">
        <v>3293</v>
      </c>
    </row>
    <row r="2225" spans="2:22">
      <c r="C2225" s="153" t="s">
        <v>3294</v>
      </c>
    </row>
    <row r="2226" spans="2:22">
      <c r="C2226" s="153" t="s">
        <v>3295</v>
      </c>
    </row>
    <row r="2227" spans="2:22">
      <c r="C2227" s="153" t="s">
        <v>3296</v>
      </c>
    </row>
    <row r="2228" spans="2:22">
      <c r="C2228" s="153" t="s">
        <v>3297</v>
      </c>
    </row>
    <row r="2229" spans="2:22">
      <c r="C2229" s="153" t="s">
        <v>3282</v>
      </c>
    </row>
    <row r="2230" spans="2:22">
      <c r="C2230" s="153" t="s">
        <v>3283</v>
      </c>
    </row>
    <row r="2234" spans="2:22" ht="14">
      <c r="B2234" s="148" t="s">
        <v>3298</v>
      </c>
      <c r="C2234" s="149"/>
      <c r="D2234" s="149"/>
      <c r="E2234" s="149"/>
      <c r="F2234" s="149"/>
      <c r="G2234" s="149"/>
      <c r="H2234" s="149"/>
      <c r="I2234" s="149"/>
      <c r="J2234" s="149"/>
      <c r="K2234" s="149"/>
      <c r="L2234" s="149"/>
      <c r="M2234" s="149"/>
      <c r="N2234" s="149"/>
      <c r="O2234" s="149"/>
      <c r="P2234" s="149"/>
      <c r="Q2234" s="149"/>
      <c r="R2234" s="149"/>
      <c r="S2234" s="149"/>
      <c r="T2234" s="149"/>
      <c r="U2234" s="149"/>
      <c r="V2234" s="150"/>
    </row>
    <row r="2236" spans="2:22">
      <c r="C2236" s="175" t="s">
        <v>1251</v>
      </c>
    </row>
    <row r="2237" spans="2:22">
      <c r="C2237" s="153" t="s">
        <v>862</v>
      </c>
    </row>
    <row r="2238" spans="2:22">
      <c r="C2238" s="153" t="s">
        <v>3280</v>
      </c>
    </row>
    <row r="2239" spans="2:22">
      <c r="C2239" s="153" t="s">
        <v>3281</v>
      </c>
    </row>
    <row r="2240" spans="2:22">
      <c r="C2240" s="153" t="s">
        <v>3282</v>
      </c>
    </row>
    <row r="2241" spans="3:3">
      <c r="C2241" s="153" t="s">
        <v>3299</v>
      </c>
    </row>
    <row r="2242" spans="3:3">
      <c r="C2242" s="153" t="s">
        <v>3300</v>
      </c>
    </row>
    <row r="2243" spans="3:3">
      <c r="C2243" s="153" t="s">
        <v>3301</v>
      </c>
    </row>
    <row r="2244" spans="3:3">
      <c r="C2244" s="153" t="s">
        <v>3302</v>
      </c>
    </row>
    <row r="2245" spans="3:3">
      <c r="C2245" s="153" t="s">
        <v>3303</v>
      </c>
    </row>
    <row r="2246" spans="3:3">
      <c r="C2246" s="153" t="s">
        <v>3304</v>
      </c>
    </row>
    <row r="2247" spans="3:3">
      <c r="C2247" s="153" t="s">
        <v>3305</v>
      </c>
    </row>
    <row r="2248" spans="3:3">
      <c r="C2248" s="153" t="s">
        <v>3306</v>
      </c>
    </row>
    <row r="2249" spans="3:3">
      <c r="C2249" s="153" t="s">
        <v>3307</v>
      </c>
    </row>
    <row r="2250" spans="3:3">
      <c r="C2250" s="153" t="s">
        <v>3308</v>
      </c>
    </row>
    <row r="2251" spans="3:3">
      <c r="C2251" s="153" t="s">
        <v>3309</v>
      </c>
    </row>
    <row r="2252" spans="3:3">
      <c r="C2252" s="153" t="s">
        <v>3283</v>
      </c>
    </row>
    <row r="2253" spans="3:3">
      <c r="C2253" s="153" t="s">
        <v>3310</v>
      </c>
    </row>
    <row r="2254" spans="3:3">
      <c r="C2254" s="153" t="s">
        <v>3311</v>
      </c>
    </row>
    <row r="2255" spans="3:3">
      <c r="C2255" s="153" t="s">
        <v>3312</v>
      </c>
    </row>
    <row r="2256" spans="3:3">
      <c r="C2256" s="153" t="s">
        <v>3313</v>
      </c>
    </row>
    <row r="2257" spans="2:8">
      <c r="C2257" s="153" t="s">
        <v>3314</v>
      </c>
    </row>
    <row r="2258" spans="2:8">
      <c r="C2258" s="153" t="s">
        <v>3315</v>
      </c>
    </row>
    <row r="2259" spans="2:8">
      <c r="C2259" s="153" t="s">
        <v>3316</v>
      </c>
    </row>
    <row r="2260" spans="2:8">
      <c r="C2260" s="153" t="s">
        <v>3317</v>
      </c>
    </row>
    <row r="2261" spans="2:8">
      <c r="C2261" s="153" t="s">
        <v>3318</v>
      </c>
    </row>
    <row r="2262" spans="2:8">
      <c r="C2262" s="153" t="s">
        <v>3319</v>
      </c>
    </row>
    <row r="2263" spans="2:8">
      <c r="C2263" s="153" t="s">
        <v>3320</v>
      </c>
    </row>
    <row r="2267" spans="2:8" ht="14">
      <c r="B2267" s="148" t="s">
        <v>3321</v>
      </c>
      <c r="C2267" s="149"/>
      <c r="D2267" s="149"/>
      <c r="E2267" s="149"/>
      <c r="F2267" s="149"/>
      <c r="G2267" s="149"/>
      <c r="H2267" s="150"/>
    </row>
    <row r="2269" spans="2:8">
      <c r="C2269" s="175" t="s">
        <v>878</v>
      </c>
    </row>
    <row r="2270" spans="2:8">
      <c r="C2270" s="153" t="s">
        <v>862</v>
      </c>
    </row>
    <row r="2271" spans="2:8">
      <c r="C2271" s="153" t="s">
        <v>3201</v>
      </c>
    </row>
    <row r="2272" spans="2:8">
      <c r="C2272" s="153" t="s">
        <v>3202</v>
      </c>
    </row>
    <row r="2273" spans="2:8">
      <c r="C2273" s="153" t="s">
        <v>3322</v>
      </c>
    </row>
    <row r="2274" spans="2:8">
      <c r="C2274" s="153" t="s">
        <v>3323</v>
      </c>
    </row>
    <row r="2275" spans="2:8">
      <c r="C2275" s="153" t="s">
        <v>3324</v>
      </c>
    </row>
    <row r="2276" spans="2:8">
      <c r="C2276" s="153" t="s">
        <v>3325</v>
      </c>
    </row>
    <row r="2277" spans="2:8">
      <c r="C2277" s="153" t="s">
        <v>3326</v>
      </c>
    </row>
    <row r="2278" spans="2:8">
      <c r="C2278" s="153" t="s">
        <v>3327</v>
      </c>
    </row>
    <row r="2282" spans="2:8" ht="14">
      <c r="B2282" s="148" t="s">
        <v>3328</v>
      </c>
      <c r="C2282" s="149"/>
      <c r="D2282" s="149"/>
      <c r="E2282" s="149"/>
      <c r="F2282" s="149"/>
      <c r="G2282" s="149"/>
      <c r="H2282" s="150"/>
    </row>
    <row r="2284" spans="2:8">
      <c r="C2284" s="175" t="s">
        <v>1253</v>
      </c>
    </row>
    <row r="2285" spans="2:8">
      <c r="C2285" s="153" t="s">
        <v>893</v>
      </c>
    </row>
    <row r="2286" spans="2:8">
      <c r="C2286" s="153" t="s">
        <v>3329</v>
      </c>
    </row>
    <row r="2287" spans="2:8">
      <c r="C2287" s="153" t="s">
        <v>3330</v>
      </c>
    </row>
    <row r="2288" spans="2:8">
      <c r="C2288" s="153" t="s">
        <v>3331</v>
      </c>
    </row>
    <row r="2289" spans="2:8">
      <c r="C2289" s="153" t="s">
        <v>3332</v>
      </c>
    </row>
    <row r="2290" spans="2:8">
      <c r="C2290" s="153" t="s">
        <v>3333</v>
      </c>
    </row>
    <row r="2291" spans="2:8">
      <c r="C2291" s="153" t="s">
        <v>3334</v>
      </c>
    </row>
    <row r="2292" spans="2:8">
      <c r="C2292" s="153" t="s">
        <v>3335</v>
      </c>
    </row>
    <row r="2293" spans="2:8">
      <c r="C2293" s="153" t="s">
        <v>3336</v>
      </c>
    </row>
    <row r="2294" spans="2:8">
      <c r="C2294" s="153" t="s">
        <v>3337</v>
      </c>
    </row>
    <row r="2295" spans="2:8">
      <c r="C2295" s="153" t="s">
        <v>3338</v>
      </c>
    </row>
    <row r="2296" spans="2:8">
      <c r="C2296" s="153" t="s">
        <v>3339</v>
      </c>
    </row>
    <row r="2297" spans="2:8">
      <c r="C2297" s="153" t="s">
        <v>3340</v>
      </c>
    </row>
    <row r="2301" spans="2:8" ht="14">
      <c r="B2301" s="148" t="s">
        <v>3341</v>
      </c>
      <c r="C2301" s="149"/>
      <c r="D2301" s="149"/>
      <c r="E2301" s="149"/>
      <c r="F2301" s="149"/>
      <c r="G2301" s="149"/>
      <c r="H2301" s="150"/>
    </row>
    <row r="2303" spans="2:8">
      <c r="C2303" s="175" t="s">
        <v>878</v>
      </c>
    </row>
    <row r="2304" spans="2:8">
      <c r="C2304" s="153" t="s">
        <v>862</v>
      </c>
    </row>
    <row r="2305" spans="2:7">
      <c r="C2305" s="153" t="s">
        <v>1567</v>
      </c>
    </row>
    <row r="2306" spans="2:7">
      <c r="C2306" s="153" t="s">
        <v>3342</v>
      </c>
    </row>
    <row r="2307" spans="2:7">
      <c r="C2307" s="153" t="s">
        <v>3343</v>
      </c>
    </row>
    <row r="2308" spans="2:7">
      <c r="C2308" s="153" t="s">
        <v>3344</v>
      </c>
    </row>
    <row r="2309" spans="2:7">
      <c r="C2309" s="153" t="s">
        <v>3345</v>
      </c>
    </row>
    <row r="2310" spans="2:7">
      <c r="C2310" s="153" t="s">
        <v>3346</v>
      </c>
    </row>
    <row r="2311" spans="2:7">
      <c r="C2311" s="153" t="s">
        <v>3347</v>
      </c>
    </row>
    <row r="2312" spans="2:7">
      <c r="C2312" s="153" t="s">
        <v>3327</v>
      </c>
    </row>
    <row r="2316" spans="2:7" ht="14">
      <c r="B2316" s="148" t="s">
        <v>3348</v>
      </c>
      <c r="C2316" s="149"/>
      <c r="D2316" s="149"/>
      <c r="E2316" s="149"/>
      <c r="F2316" s="149"/>
      <c r="G2316" s="150"/>
    </row>
    <row r="2318" spans="2:7">
      <c r="C2318" s="175" t="s">
        <v>860</v>
      </c>
    </row>
    <row r="2319" spans="2:7">
      <c r="C2319" s="153" t="s">
        <v>862</v>
      </c>
    </row>
    <row r="2320" spans="2:7">
      <c r="C2320" s="153" t="s">
        <v>3349</v>
      </c>
    </row>
    <row r="2324" spans="2:12" ht="14">
      <c r="B2324" s="148" t="s">
        <v>3350</v>
      </c>
      <c r="C2324" s="149"/>
      <c r="D2324" s="149"/>
      <c r="E2324" s="149"/>
      <c r="F2324" s="149"/>
      <c r="G2324" s="149"/>
      <c r="H2324" s="149"/>
      <c r="I2324" s="149"/>
      <c r="J2324" s="149"/>
      <c r="K2324" s="149"/>
      <c r="L2324" s="150"/>
    </row>
    <row r="2326" spans="2:12">
      <c r="C2326" s="175" t="s">
        <v>869</v>
      </c>
    </row>
    <row r="2327" spans="2:12">
      <c r="C2327" s="153" t="s">
        <v>862</v>
      </c>
    </row>
    <row r="2328" spans="2:12">
      <c r="C2328" s="153" t="s">
        <v>3349</v>
      </c>
    </row>
    <row r="2329" spans="2:12">
      <c r="C2329" s="153" t="s">
        <v>3351</v>
      </c>
    </row>
    <row r="2330" spans="2:12">
      <c r="C2330" s="153" t="s">
        <v>3352</v>
      </c>
    </row>
    <row r="2331" spans="2:12">
      <c r="C2331" s="153" t="s">
        <v>3353</v>
      </c>
    </row>
    <row r="2335" spans="2:12" ht="14">
      <c r="B2335" s="148" t="s">
        <v>3354</v>
      </c>
      <c r="C2335" s="149"/>
      <c r="D2335" s="149"/>
      <c r="E2335" s="149"/>
      <c r="F2335" s="149"/>
      <c r="G2335" s="149"/>
      <c r="H2335" s="150"/>
    </row>
    <row r="2337" spans="3:3">
      <c r="C2337" s="175" t="s">
        <v>1700</v>
      </c>
    </row>
    <row r="2338" spans="3:3">
      <c r="C2338" s="153" t="s">
        <v>893</v>
      </c>
    </row>
    <row r="2339" spans="3:3">
      <c r="C2339" s="153" t="s">
        <v>3355</v>
      </c>
    </row>
    <row r="2340" spans="3:3">
      <c r="C2340" s="153" t="s">
        <v>3356</v>
      </c>
    </row>
    <row r="2341" spans="3:3">
      <c r="C2341" s="153" t="s">
        <v>3357</v>
      </c>
    </row>
    <row r="2342" spans="3:3">
      <c r="C2342" s="153" t="s">
        <v>3358</v>
      </c>
    </row>
    <row r="2343" spans="3:3">
      <c r="C2343" s="153" t="s">
        <v>3359</v>
      </c>
    </row>
    <row r="2344" spans="3:3">
      <c r="C2344" s="153" t="s">
        <v>3360</v>
      </c>
    </row>
    <row r="2345" spans="3:3">
      <c r="C2345" s="153" t="s">
        <v>3361</v>
      </c>
    </row>
    <row r="2346" spans="3:3">
      <c r="C2346" s="153" t="s">
        <v>3362</v>
      </c>
    </row>
    <row r="2347" spans="3:3">
      <c r="C2347" s="153" t="s">
        <v>3363</v>
      </c>
    </row>
    <row r="2348" spans="3:3">
      <c r="C2348" s="153" t="s">
        <v>3364</v>
      </c>
    </row>
    <row r="2349" spans="3:3">
      <c r="C2349" s="153" t="s">
        <v>3365</v>
      </c>
    </row>
    <row r="2353" spans="2:15" ht="14">
      <c r="B2353" s="148" t="s">
        <v>3366</v>
      </c>
      <c r="C2353" s="149"/>
      <c r="D2353" s="149"/>
      <c r="E2353" s="149"/>
      <c r="F2353" s="149"/>
      <c r="G2353" s="149"/>
      <c r="H2353" s="150"/>
    </row>
    <row r="2355" spans="2:15">
      <c r="C2355" s="175" t="s">
        <v>1476</v>
      </c>
      <c r="G2355" s="175" t="s">
        <v>885</v>
      </c>
      <c r="K2355" s="175" t="s">
        <v>878</v>
      </c>
      <c r="O2355" s="175" t="s">
        <v>888</v>
      </c>
    </row>
    <row r="2356" spans="2:15">
      <c r="C2356" s="153" t="s">
        <v>893</v>
      </c>
      <c r="G2356" s="153" t="s">
        <v>862</v>
      </c>
      <c r="K2356" s="153" t="s">
        <v>862</v>
      </c>
      <c r="O2356" s="153" t="s">
        <v>862</v>
      </c>
    </row>
    <row r="2357" spans="2:15">
      <c r="C2357" s="153" t="s">
        <v>3367</v>
      </c>
      <c r="G2357" s="153" t="s">
        <v>1334</v>
      </c>
      <c r="K2357" s="153" t="s">
        <v>3368</v>
      </c>
      <c r="O2357" s="153" t="s">
        <v>3368</v>
      </c>
    </row>
    <row r="2358" spans="2:15">
      <c r="C2358" s="153" t="s">
        <v>3369</v>
      </c>
      <c r="G2358" s="153" t="s">
        <v>3370</v>
      </c>
      <c r="K2358" s="153" t="s">
        <v>3371</v>
      </c>
      <c r="O2358" s="153" t="s">
        <v>3371</v>
      </c>
    </row>
    <row r="2359" spans="2:15">
      <c r="C2359" s="153" t="s">
        <v>3372</v>
      </c>
      <c r="G2359" s="153" t="s">
        <v>3373</v>
      </c>
      <c r="K2359" s="153" t="s">
        <v>3374</v>
      </c>
      <c r="O2359" s="153" t="s">
        <v>3374</v>
      </c>
    </row>
    <row r="2360" spans="2:15">
      <c r="C2360" s="153" t="s">
        <v>3375</v>
      </c>
      <c r="G2360" s="153" t="s">
        <v>3376</v>
      </c>
      <c r="K2360" s="153" t="s">
        <v>3377</v>
      </c>
      <c r="O2360" s="153" t="s">
        <v>3377</v>
      </c>
    </row>
    <row r="2361" spans="2:15">
      <c r="C2361" s="153" t="s">
        <v>3378</v>
      </c>
      <c r="G2361" s="153" t="s">
        <v>3379</v>
      </c>
      <c r="K2361" s="153" t="s">
        <v>3380</v>
      </c>
      <c r="O2361" s="153" t="s">
        <v>3380</v>
      </c>
    </row>
    <row r="2362" spans="2:15">
      <c r="C2362" s="153" t="s">
        <v>3381</v>
      </c>
      <c r="G2362" s="153" t="s">
        <v>3382</v>
      </c>
      <c r="K2362" s="153" t="s">
        <v>3383</v>
      </c>
      <c r="O2362" s="153" t="s">
        <v>3383</v>
      </c>
    </row>
    <row r="2363" spans="2:15">
      <c r="C2363" s="153" t="s">
        <v>3384</v>
      </c>
      <c r="G2363" s="153" t="s">
        <v>3385</v>
      </c>
      <c r="K2363" s="153" t="s">
        <v>3386</v>
      </c>
      <c r="O2363" s="153" t="s">
        <v>3387</v>
      </c>
    </row>
    <row r="2364" spans="2:15">
      <c r="C2364" s="153" t="s">
        <v>3388</v>
      </c>
      <c r="G2364" s="153" t="s">
        <v>3389</v>
      </c>
      <c r="K2364" s="153" t="s">
        <v>3390</v>
      </c>
    </row>
    <row r="2365" spans="2:15">
      <c r="C2365" s="153" t="s">
        <v>3391</v>
      </c>
      <c r="G2365" s="153" t="s">
        <v>3392</v>
      </c>
    </row>
    <row r="2366" spans="2:15">
      <c r="C2366" s="153" t="s">
        <v>3393</v>
      </c>
      <c r="G2366" s="153" t="s">
        <v>3394</v>
      </c>
    </row>
    <row r="2367" spans="2:15">
      <c r="C2367" s="153" t="s">
        <v>3395</v>
      </c>
      <c r="G2367" s="153" t="s">
        <v>3396</v>
      </c>
    </row>
    <row r="2368" spans="2:15">
      <c r="C2368" s="153" t="s">
        <v>3397</v>
      </c>
      <c r="G2368" s="153" t="s">
        <v>3398</v>
      </c>
    </row>
    <row r="2369" spans="3:7">
      <c r="C2369" s="153" t="s">
        <v>3399</v>
      </c>
      <c r="G2369" s="153" t="s">
        <v>3400</v>
      </c>
    </row>
    <row r="2370" spans="3:7">
      <c r="C2370" s="153" t="s">
        <v>3401</v>
      </c>
      <c r="G2370" s="153" t="s">
        <v>3402</v>
      </c>
    </row>
    <row r="2371" spans="3:7">
      <c r="C2371" s="153" t="s">
        <v>3403</v>
      </c>
      <c r="G2371" s="153" t="s">
        <v>3404</v>
      </c>
    </row>
    <row r="2372" spans="3:7">
      <c r="C2372" s="153" t="s">
        <v>3405</v>
      </c>
    </row>
    <row r="2373" spans="3:7">
      <c r="C2373" s="153" t="s">
        <v>3406</v>
      </c>
    </row>
    <row r="2374" spans="3:7">
      <c r="C2374" s="153" t="s">
        <v>3407</v>
      </c>
    </row>
    <row r="2375" spans="3:7">
      <c r="C2375" s="153" t="s">
        <v>3408</v>
      </c>
    </row>
    <row r="2376" spans="3:7">
      <c r="C2376" s="153" t="s">
        <v>3409</v>
      </c>
    </row>
    <row r="2377" spans="3:7">
      <c r="C2377" s="153" t="s">
        <v>3410</v>
      </c>
    </row>
    <row r="2378" spans="3:7">
      <c r="C2378" s="153" t="s">
        <v>3411</v>
      </c>
    </row>
    <row r="2379" spans="3:7">
      <c r="C2379" s="153" t="s">
        <v>3412</v>
      </c>
    </row>
    <row r="2380" spans="3:7">
      <c r="C2380" s="153" t="s">
        <v>3413</v>
      </c>
    </row>
    <row r="2381" spans="3:7">
      <c r="C2381" s="153" t="s">
        <v>3414</v>
      </c>
    </row>
    <row r="2382" spans="3:7">
      <c r="C2382" s="153" t="s">
        <v>3415</v>
      </c>
    </row>
    <row r="2383" spans="3:7">
      <c r="C2383" s="153" t="s">
        <v>3416</v>
      </c>
    </row>
    <row r="2384" spans="3:7">
      <c r="C2384" s="153" t="s">
        <v>3417</v>
      </c>
    </row>
    <row r="2385" spans="2:8">
      <c r="C2385" s="153" t="s">
        <v>3418</v>
      </c>
    </row>
    <row r="2386" spans="2:8">
      <c r="C2386" s="153" t="s">
        <v>3419</v>
      </c>
    </row>
    <row r="2387" spans="2:8">
      <c r="C2387" s="153" t="s">
        <v>3420</v>
      </c>
    </row>
    <row r="2388" spans="2:8">
      <c r="C2388" s="153" t="s">
        <v>3421</v>
      </c>
    </row>
    <row r="2389" spans="2:8">
      <c r="C2389" s="153" t="s">
        <v>3422</v>
      </c>
    </row>
    <row r="2390" spans="2:8">
      <c r="C2390" s="153" t="s">
        <v>3423</v>
      </c>
    </row>
    <row r="2391" spans="2:8">
      <c r="C2391" s="153" t="s">
        <v>3424</v>
      </c>
    </row>
    <row r="2392" spans="2:8">
      <c r="C2392" s="153" t="s">
        <v>3425</v>
      </c>
    </row>
    <row r="2393" spans="2:8">
      <c r="C2393" s="153" t="s">
        <v>3426</v>
      </c>
    </row>
    <row r="2397" spans="2:8" ht="14">
      <c r="B2397" s="148" t="s">
        <v>3427</v>
      </c>
      <c r="C2397" s="149"/>
      <c r="D2397" s="149"/>
      <c r="E2397" s="149"/>
      <c r="F2397" s="149"/>
      <c r="G2397" s="149"/>
      <c r="H2397" s="150"/>
    </row>
    <row r="2399" spans="2:8">
      <c r="C2399" s="175" t="s">
        <v>859</v>
      </c>
      <c r="H2399" s="175" t="s">
        <v>860</v>
      </c>
    </row>
    <row r="2400" spans="2:8">
      <c r="C2400" s="153" t="s">
        <v>862</v>
      </c>
      <c r="H2400" s="153" t="s">
        <v>862</v>
      </c>
    </row>
    <row r="2401" spans="2:9">
      <c r="C2401" s="153" t="s">
        <v>3428</v>
      </c>
      <c r="H2401" s="153" t="s">
        <v>3429</v>
      </c>
    </row>
    <row r="2402" spans="2:9">
      <c r="C2402" s="153" t="s">
        <v>3430</v>
      </c>
    </row>
    <row r="2403" spans="2:9">
      <c r="C2403" s="153" t="s">
        <v>3431</v>
      </c>
    </row>
    <row r="2407" spans="2:9" ht="14">
      <c r="B2407" s="148" t="s">
        <v>3432</v>
      </c>
      <c r="C2407" s="149"/>
      <c r="D2407" s="149"/>
      <c r="E2407" s="149"/>
      <c r="F2407" s="149"/>
      <c r="G2407" s="149"/>
      <c r="H2407" s="149"/>
      <c r="I2407" s="150"/>
    </row>
    <row r="2409" spans="2:9">
      <c r="C2409" s="175" t="s">
        <v>1700</v>
      </c>
    </row>
    <row r="2410" spans="2:9">
      <c r="C2410" s="153" t="s">
        <v>893</v>
      </c>
    </row>
    <row r="2411" spans="2:9">
      <c r="C2411" s="153" t="s">
        <v>3433</v>
      </c>
    </row>
    <row r="2412" spans="2:9">
      <c r="C2412" s="153" t="s">
        <v>3434</v>
      </c>
    </row>
    <row r="2413" spans="2:9">
      <c r="C2413" s="153" t="s">
        <v>3435</v>
      </c>
    </row>
    <row r="2414" spans="2:9">
      <c r="C2414" s="153" t="s">
        <v>3436</v>
      </c>
    </row>
    <row r="2415" spans="2:9">
      <c r="C2415" s="153" t="s">
        <v>3437</v>
      </c>
    </row>
    <row r="2416" spans="2:9">
      <c r="C2416" s="153" t="s">
        <v>3438</v>
      </c>
    </row>
    <row r="2417" spans="2:21">
      <c r="C2417" s="153" t="s">
        <v>3439</v>
      </c>
    </row>
    <row r="2418" spans="2:21">
      <c r="C2418" s="153" t="s">
        <v>3440</v>
      </c>
    </row>
    <row r="2419" spans="2:21">
      <c r="C2419" s="153" t="s">
        <v>3441</v>
      </c>
    </row>
    <row r="2420" spans="2:21">
      <c r="C2420" s="153" t="s">
        <v>3442</v>
      </c>
    </row>
    <row r="2421" spans="2:21">
      <c r="C2421" s="153" t="s">
        <v>3443</v>
      </c>
    </row>
    <row r="2425" spans="2:21" ht="14">
      <c r="B2425" s="148" t="s">
        <v>3444</v>
      </c>
      <c r="C2425" s="149"/>
      <c r="D2425" s="149"/>
      <c r="E2425" s="149"/>
      <c r="F2425" s="149"/>
      <c r="G2425" s="149"/>
      <c r="H2425" s="150"/>
    </row>
    <row r="2427" spans="2:21">
      <c r="C2427" s="175" t="s">
        <v>869</v>
      </c>
      <c r="I2427" s="175" t="s">
        <v>854</v>
      </c>
      <c r="O2427" s="175" t="s">
        <v>3445</v>
      </c>
      <c r="U2427" s="175" t="s">
        <v>860</v>
      </c>
    </row>
    <row r="2428" spans="2:21">
      <c r="C2428" s="153" t="s">
        <v>862</v>
      </c>
      <c r="I2428" s="153" t="s">
        <v>862</v>
      </c>
      <c r="O2428" s="153" t="s">
        <v>862</v>
      </c>
      <c r="U2428" s="153" t="s">
        <v>862</v>
      </c>
    </row>
    <row r="2429" spans="2:21">
      <c r="C2429" s="153" t="s">
        <v>3446</v>
      </c>
      <c r="I2429" s="153" t="s">
        <v>3446</v>
      </c>
      <c r="O2429" s="153" t="s">
        <v>3447</v>
      </c>
      <c r="U2429" s="153" t="s">
        <v>3448</v>
      </c>
    </row>
    <row r="2430" spans="2:21">
      <c r="C2430" s="153" t="s">
        <v>3449</v>
      </c>
      <c r="I2430" s="153" t="s">
        <v>3449</v>
      </c>
      <c r="O2430" s="153" t="s">
        <v>3450</v>
      </c>
    </row>
    <row r="2431" spans="2:21">
      <c r="C2431" s="153" t="s">
        <v>3451</v>
      </c>
    </row>
    <row r="2432" spans="2:21">
      <c r="C2432" s="153" t="s">
        <v>3452</v>
      </c>
    </row>
    <row r="2436" spans="2:16" ht="14">
      <c r="B2436" s="148" t="s">
        <v>3453</v>
      </c>
      <c r="C2436" s="149"/>
      <c r="D2436" s="149"/>
      <c r="E2436" s="149"/>
      <c r="F2436" s="149"/>
      <c r="G2436" s="149"/>
      <c r="H2436" s="149"/>
      <c r="I2436" s="149"/>
      <c r="J2436" s="149"/>
      <c r="K2436" s="149"/>
      <c r="L2436" s="150"/>
    </row>
    <row r="2438" spans="2:16">
      <c r="C2438" s="175" t="s">
        <v>1333</v>
      </c>
      <c r="H2438" s="175" t="s">
        <v>859</v>
      </c>
      <c r="L2438" s="175" t="s">
        <v>854</v>
      </c>
      <c r="P2438" s="175" t="s">
        <v>860</v>
      </c>
    </row>
    <row r="2439" spans="2:16">
      <c r="C2439" s="153" t="s">
        <v>862</v>
      </c>
      <c r="H2439" s="153" t="s">
        <v>862</v>
      </c>
      <c r="L2439" s="153" t="s">
        <v>862</v>
      </c>
      <c r="P2439" s="153" t="s">
        <v>862</v>
      </c>
    </row>
    <row r="2440" spans="2:16">
      <c r="C2440" s="153" t="s">
        <v>3454</v>
      </c>
      <c r="H2440" s="153" t="s">
        <v>3454</v>
      </c>
      <c r="L2440" s="153" t="s">
        <v>3455</v>
      </c>
      <c r="P2440" s="153" t="s">
        <v>3456</v>
      </c>
    </row>
    <row r="2441" spans="2:16">
      <c r="C2441" s="153" t="s">
        <v>3457</v>
      </c>
      <c r="H2441" s="153" t="s">
        <v>3457</v>
      </c>
      <c r="L2441" s="153" t="s">
        <v>3458</v>
      </c>
    </row>
    <row r="2442" spans="2:16">
      <c r="C2442" s="153" t="s">
        <v>3459</v>
      </c>
      <c r="H2442" s="153" t="s">
        <v>3460</v>
      </c>
    </row>
    <row r="2443" spans="2:16">
      <c r="C2443" s="153" t="s">
        <v>3461</v>
      </c>
    </row>
    <row r="2444" spans="2:16">
      <c r="C2444" s="153" t="s">
        <v>3462</v>
      </c>
    </row>
    <row r="2448" spans="2:16" ht="14">
      <c r="B2448" s="148" t="s">
        <v>3463</v>
      </c>
      <c r="C2448" s="149"/>
      <c r="D2448" s="149"/>
      <c r="E2448" s="149"/>
      <c r="F2448" s="149"/>
      <c r="G2448" s="149"/>
      <c r="H2448" s="149"/>
      <c r="I2448" s="150"/>
    </row>
    <row r="2450" spans="3:21">
      <c r="C2450" s="175" t="s">
        <v>1646</v>
      </c>
      <c r="U2450" s="175" t="s">
        <v>1333</v>
      </c>
    </row>
    <row r="2451" spans="3:21">
      <c r="C2451" s="153" t="s">
        <v>893</v>
      </c>
      <c r="U2451" s="153" t="s">
        <v>862</v>
      </c>
    </row>
    <row r="2452" spans="3:21">
      <c r="C2452" s="153" t="s">
        <v>3464</v>
      </c>
      <c r="U2452" s="153" t="s">
        <v>3465</v>
      </c>
    </row>
    <row r="2453" spans="3:21">
      <c r="C2453" s="153" t="s">
        <v>3466</v>
      </c>
      <c r="U2453" s="153" t="s">
        <v>3467</v>
      </c>
    </row>
    <row r="2454" spans="3:21">
      <c r="C2454" s="153" t="s">
        <v>3468</v>
      </c>
      <c r="U2454" s="153" t="s">
        <v>3469</v>
      </c>
    </row>
    <row r="2455" spans="3:21">
      <c r="C2455" s="153" t="s">
        <v>3470</v>
      </c>
      <c r="U2455" s="153" t="s">
        <v>3471</v>
      </c>
    </row>
    <row r="2456" spans="3:21">
      <c r="C2456" s="153" t="s">
        <v>3472</v>
      </c>
      <c r="U2456" s="153" t="s">
        <v>3473</v>
      </c>
    </row>
    <row r="2457" spans="3:21">
      <c r="C2457" s="153" t="s">
        <v>3474</v>
      </c>
    </row>
    <row r="2458" spans="3:21">
      <c r="C2458" s="153" t="s">
        <v>3475</v>
      </c>
    </row>
    <row r="2459" spans="3:21">
      <c r="C2459" s="153" t="s">
        <v>3476</v>
      </c>
    </row>
    <row r="2460" spans="3:21">
      <c r="C2460" s="153" t="s">
        <v>3477</v>
      </c>
    </row>
    <row r="2461" spans="3:21">
      <c r="C2461" s="153" t="s">
        <v>3478</v>
      </c>
    </row>
    <row r="2462" spans="3:21">
      <c r="C2462" s="153" t="s">
        <v>3479</v>
      </c>
    </row>
    <row r="2463" spans="3:21">
      <c r="C2463" s="153" t="s">
        <v>3480</v>
      </c>
    </row>
    <row r="2464" spans="3:21">
      <c r="C2464" s="153" t="s">
        <v>3481</v>
      </c>
    </row>
    <row r="2465" spans="2:6">
      <c r="C2465" s="153" t="s">
        <v>3482</v>
      </c>
    </row>
    <row r="2466" spans="2:6">
      <c r="C2466" s="153" t="s">
        <v>3483</v>
      </c>
    </row>
    <row r="2467" spans="2:6">
      <c r="C2467" s="153" t="s">
        <v>3484</v>
      </c>
    </row>
    <row r="2468" spans="2:6">
      <c r="C2468" s="153" t="s">
        <v>3485</v>
      </c>
    </row>
    <row r="2472" spans="2:6" ht="14">
      <c r="B2472" s="148" t="s">
        <v>3486</v>
      </c>
      <c r="C2472" s="149"/>
      <c r="D2472" s="149"/>
      <c r="E2472" s="149"/>
      <c r="F2472" s="150"/>
    </row>
    <row r="2474" spans="2:6">
      <c r="C2474" s="175" t="s">
        <v>854</v>
      </c>
    </row>
    <row r="2475" spans="2:6">
      <c r="C2475" s="153" t="s">
        <v>862</v>
      </c>
    </row>
    <row r="2476" spans="2:6">
      <c r="C2476" s="153" t="s">
        <v>3487</v>
      </c>
    </row>
    <row r="2477" spans="2:6">
      <c r="C2477" s="153" t="s">
        <v>3450</v>
      </c>
    </row>
    <row r="2481" spans="2:11" ht="14">
      <c r="B2481" s="148" t="s">
        <v>3488</v>
      </c>
      <c r="C2481" s="149"/>
      <c r="D2481" s="149"/>
      <c r="E2481" s="149"/>
      <c r="F2481" s="149"/>
      <c r="G2481" s="149"/>
      <c r="H2481" s="149"/>
      <c r="I2481" s="149"/>
      <c r="J2481" s="149"/>
      <c r="K2481" s="150"/>
    </row>
    <row r="2483" spans="2:11">
      <c r="C2483" s="175" t="s">
        <v>1361</v>
      </c>
    </row>
    <row r="2484" spans="2:11">
      <c r="C2484" s="153" t="s">
        <v>862</v>
      </c>
    </row>
    <row r="2485" spans="2:11">
      <c r="C2485" s="153" t="s">
        <v>3487</v>
      </c>
    </row>
    <row r="2486" spans="2:11">
      <c r="C2486" s="153" t="s">
        <v>1362</v>
      </c>
    </row>
    <row r="2487" spans="2:11">
      <c r="C2487" s="153" t="s">
        <v>1363</v>
      </c>
    </row>
    <row r="2488" spans="2:11">
      <c r="C2488" s="153" t="s">
        <v>1364</v>
      </c>
    </row>
    <row r="2489" spans="2:11">
      <c r="C2489" s="153" t="s">
        <v>1365</v>
      </c>
    </row>
    <row r="2490" spans="2:11">
      <c r="C2490" s="153" t="s">
        <v>1366</v>
      </c>
    </row>
    <row r="2491" spans="2:11">
      <c r="C2491" s="153" t="s">
        <v>1367</v>
      </c>
    </row>
    <row r="2492" spans="2:11">
      <c r="C2492" s="153" t="s">
        <v>1368</v>
      </c>
    </row>
    <row r="2493" spans="2:11">
      <c r="C2493" s="153" t="s">
        <v>1369</v>
      </c>
    </row>
    <row r="2494" spans="2:11">
      <c r="C2494" s="153" t="s">
        <v>1370</v>
      </c>
    </row>
    <row r="2495" spans="2:11">
      <c r="C2495" s="153" t="s">
        <v>1371</v>
      </c>
    </row>
    <row r="2496" spans="2:11">
      <c r="C2496" s="153" t="s">
        <v>1372</v>
      </c>
    </row>
    <row r="2497" spans="3:3">
      <c r="C2497" s="153" t="s">
        <v>1373</v>
      </c>
    </row>
    <row r="2498" spans="3:3">
      <c r="C2498" s="153" t="s">
        <v>1374</v>
      </c>
    </row>
    <row r="2499" spans="3:3">
      <c r="C2499" s="153" t="s">
        <v>1375</v>
      </c>
    </row>
    <row r="2500" spans="3:3">
      <c r="C2500" s="153" t="s">
        <v>1376</v>
      </c>
    </row>
    <row r="2501" spans="3:3">
      <c r="C2501" s="153" t="s">
        <v>1377</v>
      </c>
    </row>
    <row r="2502" spans="3:3">
      <c r="C2502" s="153" t="s">
        <v>1378</v>
      </c>
    </row>
    <row r="2503" spans="3:3">
      <c r="C2503" s="153" t="s">
        <v>1379</v>
      </c>
    </row>
    <row r="2504" spans="3:3">
      <c r="C2504" s="153" t="s">
        <v>1380</v>
      </c>
    </row>
    <row r="2505" spans="3:3">
      <c r="C2505" s="153" t="s">
        <v>1381</v>
      </c>
    </row>
    <row r="2506" spans="3:3">
      <c r="C2506" s="153" t="s">
        <v>1382</v>
      </c>
    </row>
    <row r="2507" spans="3:3">
      <c r="C2507" s="153" t="s">
        <v>1383</v>
      </c>
    </row>
    <row r="2508" spans="3:3">
      <c r="C2508" s="153" t="s">
        <v>1384</v>
      </c>
    </row>
    <row r="2509" spans="3:3">
      <c r="C2509" s="153" t="s">
        <v>1385</v>
      </c>
    </row>
    <row r="2510" spans="3:3">
      <c r="C2510" s="153" t="s">
        <v>1386</v>
      </c>
    </row>
    <row r="2511" spans="3:3">
      <c r="C2511" s="153" t="s">
        <v>1387</v>
      </c>
    </row>
    <row r="2512" spans="3:3">
      <c r="C2512" s="153" t="s">
        <v>1388</v>
      </c>
    </row>
    <row r="2513" spans="3:3">
      <c r="C2513" s="153" t="s">
        <v>1389</v>
      </c>
    </row>
    <row r="2514" spans="3:3">
      <c r="C2514" s="153" t="s">
        <v>1390</v>
      </c>
    </row>
    <row r="2515" spans="3:3">
      <c r="C2515" s="153" t="s">
        <v>1391</v>
      </c>
    </row>
    <row r="2516" spans="3:3">
      <c r="C2516" s="153" t="s">
        <v>1392</v>
      </c>
    </row>
    <row r="2517" spans="3:3">
      <c r="C2517" s="153" t="s">
        <v>1393</v>
      </c>
    </row>
    <row r="2518" spans="3:3">
      <c r="C2518" s="153" t="s">
        <v>1394</v>
      </c>
    </row>
    <row r="2519" spans="3:3">
      <c r="C2519" s="153" t="s">
        <v>1395</v>
      </c>
    </row>
    <row r="2520" spans="3:3">
      <c r="C2520" s="153" t="s">
        <v>1396</v>
      </c>
    </row>
    <row r="2521" spans="3:3">
      <c r="C2521" s="153" t="s">
        <v>1397</v>
      </c>
    </row>
    <row r="2522" spans="3:3">
      <c r="C2522" s="153" t="s">
        <v>1398</v>
      </c>
    </row>
    <row r="2523" spans="3:3">
      <c r="C2523" s="153" t="s">
        <v>1399</v>
      </c>
    </row>
    <row r="2524" spans="3:3">
      <c r="C2524" s="153" t="s">
        <v>1400</v>
      </c>
    </row>
    <row r="2525" spans="3:3">
      <c r="C2525" s="153" t="s">
        <v>1401</v>
      </c>
    </row>
    <row r="2526" spans="3:3">
      <c r="C2526" s="153" t="s">
        <v>1402</v>
      </c>
    </row>
    <row r="2527" spans="3:3">
      <c r="C2527" s="153" t="s">
        <v>1403</v>
      </c>
    </row>
    <row r="2528" spans="3:3">
      <c r="C2528" s="153" t="s">
        <v>1404</v>
      </c>
    </row>
    <row r="2529" spans="3:3">
      <c r="C2529" s="153" t="s">
        <v>1405</v>
      </c>
    </row>
    <row r="2530" spans="3:3">
      <c r="C2530" s="153" t="s">
        <v>1406</v>
      </c>
    </row>
    <row r="2531" spans="3:3">
      <c r="C2531" s="153" t="s">
        <v>1407</v>
      </c>
    </row>
    <row r="2532" spans="3:3">
      <c r="C2532" s="153" t="s">
        <v>1408</v>
      </c>
    </row>
    <row r="2533" spans="3:3">
      <c r="C2533" s="153" t="s">
        <v>1409</v>
      </c>
    </row>
    <row r="2534" spans="3:3">
      <c r="C2534" s="153" t="s">
        <v>1410</v>
      </c>
    </row>
    <row r="2535" spans="3:3">
      <c r="C2535" s="153" t="s">
        <v>1411</v>
      </c>
    </row>
    <row r="2536" spans="3:3">
      <c r="C2536" s="153" t="s">
        <v>1412</v>
      </c>
    </row>
    <row r="2537" spans="3:3">
      <c r="C2537" s="153" t="s">
        <v>1413</v>
      </c>
    </row>
    <row r="2538" spans="3:3">
      <c r="C2538" s="153" t="s">
        <v>1414</v>
      </c>
    </row>
    <row r="2539" spans="3:3">
      <c r="C2539" s="153" t="s">
        <v>1415</v>
      </c>
    </row>
    <row r="2540" spans="3:3">
      <c r="C2540" s="153" t="s">
        <v>1416</v>
      </c>
    </row>
    <row r="2541" spans="3:3">
      <c r="C2541" s="153" t="s">
        <v>3489</v>
      </c>
    </row>
    <row r="2542" spans="3:3">
      <c r="C2542" s="153" t="s">
        <v>3490</v>
      </c>
    </row>
    <row r="2543" spans="3:3">
      <c r="C2543" s="153" t="s">
        <v>3491</v>
      </c>
    </row>
    <row r="2544" spans="3:3">
      <c r="C2544" s="153" t="s">
        <v>3492</v>
      </c>
    </row>
    <row r="2545" spans="3:3">
      <c r="C2545" s="153" t="s">
        <v>1421</v>
      </c>
    </row>
    <row r="2546" spans="3:3">
      <c r="C2546" s="153" t="s">
        <v>1422</v>
      </c>
    </row>
    <row r="2547" spans="3:3">
      <c r="C2547" s="153" t="s">
        <v>1423</v>
      </c>
    </row>
    <row r="2548" spans="3:3">
      <c r="C2548" s="153" t="s">
        <v>1424</v>
      </c>
    </row>
    <row r="2549" spans="3:3">
      <c r="C2549" s="153" t="s">
        <v>1425</v>
      </c>
    </row>
    <row r="2550" spans="3:3">
      <c r="C2550" s="153" t="s">
        <v>1426</v>
      </c>
    </row>
    <row r="2551" spans="3:3">
      <c r="C2551" s="153" t="s">
        <v>1427</v>
      </c>
    </row>
    <row r="2552" spans="3:3">
      <c r="C2552" s="153" t="s">
        <v>1428</v>
      </c>
    </row>
    <row r="2553" spans="3:3">
      <c r="C2553" s="153" t="s">
        <v>1429</v>
      </c>
    </row>
    <row r="2554" spans="3:3">
      <c r="C2554" s="153" t="s">
        <v>1430</v>
      </c>
    </row>
    <row r="2555" spans="3:3">
      <c r="C2555" s="153" t="s">
        <v>1431</v>
      </c>
    </row>
    <row r="2556" spans="3:3">
      <c r="C2556" s="153" t="s">
        <v>1432</v>
      </c>
    </row>
    <row r="2557" spans="3:3">
      <c r="C2557" s="153" t="s">
        <v>1433</v>
      </c>
    </row>
    <row r="2558" spans="3:3">
      <c r="C2558" s="153" t="s">
        <v>1434</v>
      </c>
    </row>
    <row r="2559" spans="3:3">
      <c r="C2559" s="153" t="s">
        <v>1435</v>
      </c>
    </row>
    <row r="2560" spans="3:3">
      <c r="C2560" s="153" t="s">
        <v>1436</v>
      </c>
    </row>
    <row r="2561" spans="2:13">
      <c r="C2561" s="153" t="s">
        <v>1437</v>
      </c>
    </row>
    <row r="2562" spans="2:13">
      <c r="C2562" s="153" t="s">
        <v>3450</v>
      </c>
    </row>
    <row r="2566" spans="2:13" ht="14">
      <c r="B2566" s="148" t="s">
        <v>3493</v>
      </c>
      <c r="C2566" s="149"/>
      <c r="D2566" s="149"/>
      <c r="E2566" s="149"/>
      <c r="F2566" s="149"/>
      <c r="G2566" s="149"/>
      <c r="H2566" s="149"/>
      <c r="I2566" s="149"/>
      <c r="J2566" s="149"/>
      <c r="K2566" s="149"/>
      <c r="L2566" s="149"/>
      <c r="M2566" s="150"/>
    </row>
    <row r="2568" spans="2:13">
      <c r="C2568" s="175" t="s">
        <v>1724</v>
      </c>
    </row>
    <row r="2569" spans="2:13">
      <c r="C2569" s="153" t="s">
        <v>862</v>
      </c>
    </row>
    <row r="2570" spans="2:13">
      <c r="C2570" s="153" t="s">
        <v>3487</v>
      </c>
    </row>
    <row r="2571" spans="2:13">
      <c r="C2571" s="153" t="s">
        <v>3494</v>
      </c>
    </row>
    <row r="2572" spans="2:13">
      <c r="C2572" s="153" t="s">
        <v>3495</v>
      </c>
    </row>
    <row r="2573" spans="2:13">
      <c r="C2573" s="153" t="s">
        <v>3496</v>
      </c>
    </row>
    <row r="2574" spans="2:13">
      <c r="C2574" s="153" t="s">
        <v>3497</v>
      </c>
    </row>
    <row r="2575" spans="2:13">
      <c r="C2575" s="153" t="s">
        <v>3498</v>
      </c>
    </row>
    <row r="2576" spans="2:13">
      <c r="C2576" s="153" t="s">
        <v>3499</v>
      </c>
    </row>
    <row r="2577" spans="2:15">
      <c r="C2577" s="153" t="s">
        <v>3500</v>
      </c>
    </row>
    <row r="2578" spans="2:15">
      <c r="C2578" s="153" t="s">
        <v>3501</v>
      </c>
    </row>
    <row r="2579" spans="2:15">
      <c r="C2579" s="153" t="s">
        <v>3502</v>
      </c>
    </row>
    <row r="2580" spans="2:15">
      <c r="C2580" s="153" t="s">
        <v>3503</v>
      </c>
    </row>
    <row r="2581" spans="2:15">
      <c r="C2581" s="153" t="s">
        <v>3504</v>
      </c>
    </row>
    <row r="2582" spans="2:15">
      <c r="C2582" s="153" t="s">
        <v>3505</v>
      </c>
    </row>
    <row r="2583" spans="2:15">
      <c r="C2583" s="153" t="s">
        <v>3506</v>
      </c>
    </row>
    <row r="2584" spans="2:15">
      <c r="C2584" s="153" t="s">
        <v>3507</v>
      </c>
    </row>
    <row r="2585" spans="2:15">
      <c r="C2585" s="153" t="s">
        <v>3450</v>
      </c>
    </row>
    <row r="2589" spans="2:15" ht="14">
      <c r="B2589" s="148" t="s">
        <v>3508</v>
      </c>
      <c r="C2589" s="149"/>
      <c r="D2589" s="149"/>
      <c r="E2589" s="149"/>
      <c r="F2589" s="149"/>
      <c r="G2589" s="149"/>
      <c r="H2589" s="149"/>
      <c r="I2589" s="149"/>
      <c r="J2589" s="149"/>
      <c r="K2589" s="149"/>
      <c r="L2589" s="149"/>
      <c r="M2589" s="150"/>
    </row>
    <row r="2591" spans="2:15">
      <c r="C2591" s="175" t="s">
        <v>1646</v>
      </c>
      <c r="O2591" s="175" t="s">
        <v>888</v>
      </c>
    </row>
    <row r="2592" spans="2:15">
      <c r="C2592" s="153" t="s">
        <v>862</v>
      </c>
      <c r="O2592" s="153" t="s">
        <v>862</v>
      </c>
    </row>
    <row r="2593" spans="3:15">
      <c r="C2593" s="153" t="s">
        <v>3487</v>
      </c>
      <c r="O2593" s="153" t="s">
        <v>3487</v>
      </c>
    </row>
    <row r="2594" spans="3:15">
      <c r="C2594" s="153" t="s">
        <v>3509</v>
      </c>
      <c r="O2594" s="153" t="s">
        <v>3510</v>
      </c>
    </row>
    <row r="2595" spans="3:15">
      <c r="C2595" s="153" t="s">
        <v>3511</v>
      </c>
      <c r="O2595" s="153" t="s">
        <v>3512</v>
      </c>
    </row>
    <row r="2596" spans="3:15">
      <c r="C2596" s="153" t="s">
        <v>3513</v>
      </c>
      <c r="O2596" s="153" t="s">
        <v>3514</v>
      </c>
    </row>
    <row r="2597" spans="3:15">
      <c r="C2597" s="153" t="s">
        <v>3515</v>
      </c>
      <c r="O2597" s="153" t="s">
        <v>3516</v>
      </c>
    </row>
    <row r="2598" spans="3:15">
      <c r="C2598" s="153" t="s">
        <v>3517</v>
      </c>
      <c r="O2598" s="153" t="s">
        <v>3518</v>
      </c>
    </row>
    <row r="2599" spans="3:15">
      <c r="C2599" s="153" t="s">
        <v>3519</v>
      </c>
      <c r="O2599" s="153" t="s">
        <v>3450</v>
      </c>
    </row>
    <row r="2600" spans="3:15">
      <c r="C2600" s="153" t="s">
        <v>3520</v>
      </c>
    </row>
    <row r="2601" spans="3:15">
      <c r="C2601" s="153" t="s">
        <v>3521</v>
      </c>
    </row>
    <row r="2602" spans="3:15">
      <c r="C2602" s="153" t="s">
        <v>3522</v>
      </c>
    </row>
    <row r="2603" spans="3:15">
      <c r="C2603" s="153" t="s">
        <v>3523</v>
      </c>
    </row>
    <row r="2604" spans="3:15">
      <c r="C2604" s="153" t="s">
        <v>3524</v>
      </c>
    </row>
    <row r="2605" spans="3:15">
      <c r="C2605" s="153" t="s">
        <v>3525</v>
      </c>
    </row>
    <row r="2606" spans="3:15">
      <c r="C2606" s="153" t="s">
        <v>3526</v>
      </c>
    </row>
    <row r="2607" spans="3:15">
      <c r="C2607" s="153" t="s">
        <v>3527</v>
      </c>
    </row>
    <row r="2608" spans="3:15">
      <c r="C2608" s="153" t="s">
        <v>3528</v>
      </c>
    </row>
    <row r="2609" spans="2:16">
      <c r="C2609" s="153" t="s">
        <v>3450</v>
      </c>
    </row>
    <row r="2613" spans="2:16" ht="14">
      <c r="B2613" s="148" t="s">
        <v>3529</v>
      </c>
      <c r="C2613" s="149"/>
      <c r="D2613" s="149"/>
      <c r="E2613" s="149"/>
      <c r="F2613" s="149"/>
      <c r="G2613" s="149"/>
      <c r="H2613" s="150"/>
    </row>
    <row r="2615" spans="2:16">
      <c r="C2615" s="175" t="s">
        <v>1723</v>
      </c>
      <c r="G2615" s="175" t="s">
        <v>1252</v>
      </c>
      <c r="K2615" s="175" t="s">
        <v>890</v>
      </c>
      <c r="P2615" s="175" t="s">
        <v>1333</v>
      </c>
    </row>
    <row r="2616" spans="2:16">
      <c r="C2616" s="153" t="s">
        <v>862</v>
      </c>
      <c r="G2616" s="153" t="s">
        <v>862</v>
      </c>
      <c r="K2616" s="153" t="s">
        <v>862</v>
      </c>
      <c r="P2616" s="153" t="s">
        <v>862</v>
      </c>
    </row>
    <row r="2617" spans="2:16">
      <c r="C2617" s="153" t="s">
        <v>3140</v>
      </c>
      <c r="G2617" s="153" t="s">
        <v>3140</v>
      </c>
      <c r="K2617" s="153" t="s">
        <v>3142</v>
      </c>
      <c r="P2617" s="153" t="s">
        <v>3142</v>
      </c>
    </row>
    <row r="2618" spans="2:16">
      <c r="C2618" s="153" t="s">
        <v>3530</v>
      </c>
      <c r="G2618" s="153" t="s">
        <v>3530</v>
      </c>
      <c r="K2618" s="153" t="s">
        <v>3144</v>
      </c>
      <c r="P2618" s="153" t="s">
        <v>3144</v>
      </c>
    </row>
    <row r="2619" spans="2:16">
      <c r="C2619" s="153" t="s">
        <v>3531</v>
      </c>
      <c r="G2619" s="153" t="s">
        <v>3532</v>
      </c>
      <c r="K2619" s="153" t="s">
        <v>3146</v>
      </c>
      <c r="P2619" s="153" t="s">
        <v>3146</v>
      </c>
    </row>
    <row r="2620" spans="2:16">
      <c r="C2620" s="153" t="s">
        <v>3533</v>
      </c>
      <c r="G2620" s="153" t="s">
        <v>3534</v>
      </c>
      <c r="K2620" s="153" t="s">
        <v>3148</v>
      </c>
      <c r="P2620" s="153" t="s">
        <v>3148</v>
      </c>
    </row>
    <row r="2621" spans="2:16">
      <c r="C2621" s="153" t="s">
        <v>3535</v>
      </c>
      <c r="G2621" s="153" t="s">
        <v>3536</v>
      </c>
      <c r="K2621" s="153" t="s">
        <v>3150</v>
      </c>
      <c r="P2621" s="153" t="s">
        <v>3150</v>
      </c>
    </row>
    <row r="2622" spans="2:16">
      <c r="C2622" s="153" t="s">
        <v>3149</v>
      </c>
      <c r="G2622" s="153" t="s">
        <v>3537</v>
      </c>
      <c r="K2622" s="153" t="s">
        <v>3538</v>
      </c>
    </row>
    <row r="2623" spans="2:16">
      <c r="C2623" s="153" t="s">
        <v>3151</v>
      </c>
      <c r="G2623" s="153" t="s">
        <v>3539</v>
      </c>
    </row>
    <row r="2624" spans="2:16">
      <c r="C2624" s="153" t="s">
        <v>3152</v>
      </c>
      <c r="G2624" s="153" t="s">
        <v>3540</v>
      </c>
    </row>
    <row r="2625" spans="3:7">
      <c r="C2625" s="153" t="s">
        <v>3153</v>
      </c>
      <c r="G2625" s="153" t="s">
        <v>3541</v>
      </c>
    </row>
    <row r="2626" spans="3:7">
      <c r="C2626" s="153" t="s">
        <v>3155</v>
      </c>
      <c r="G2626" s="153" t="s">
        <v>3542</v>
      </c>
    </row>
    <row r="2627" spans="3:7">
      <c r="C2627" s="153" t="s">
        <v>3157</v>
      </c>
      <c r="G2627" s="153" t="s">
        <v>3149</v>
      </c>
    </row>
    <row r="2628" spans="3:7">
      <c r="C2628" s="153" t="s">
        <v>3159</v>
      </c>
      <c r="G2628" s="153" t="s">
        <v>3543</v>
      </c>
    </row>
    <row r="2629" spans="3:7">
      <c r="C2629" s="153" t="s">
        <v>3161</v>
      </c>
      <c r="G2629" s="153" t="s">
        <v>3544</v>
      </c>
    </row>
    <row r="2630" spans="3:7">
      <c r="C2630" s="153" t="s">
        <v>3163</v>
      </c>
      <c r="G2630" s="153" t="s">
        <v>3545</v>
      </c>
    </row>
    <row r="2631" spans="3:7">
      <c r="C2631" s="153" t="s">
        <v>3165</v>
      </c>
    </row>
    <row r="2632" spans="3:7">
      <c r="C2632" s="153" t="s">
        <v>3166</v>
      </c>
    </row>
    <row r="2633" spans="3:7">
      <c r="C2633" s="153" t="s">
        <v>3167</v>
      </c>
    </row>
    <row r="2634" spans="3:7">
      <c r="C2634" s="153" t="s">
        <v>3168</v>
      </c>
    </row>
    <row r="2635" spans="3:7">
      <c r="C2635" s="153" t="s">
        <v>3169</v>
      </c>
    </row>
    <row r="2636" spans="3:7">
      <c r="C2636" s="153" t="s">
        <v>3170</v>
      </c>
    </row>
    <row r="2637" spans="3:7">
      <c r="C2637" s="153" t="s">
        <v>3172</v>
      </c>
    </row>
    <row r="2638" spans="3:7">
      <c r="C2638" s="153" t="s">
        <v>3173</v>
      </c>
    </row>
    <row r="2639" spans="3:7">
      <c r="C2639" s="153" t="s">
        <v>3174</v>
      </c>
    </row>
    <row r="2640" spans="3:7">
      <c r="C2640" s="153" t="s">
        <v>3175</v>
      </c>
    </row>
    <row r="2641" spans="2:11">
      <c r="C2641" s="153" t="s">
        <v>3176</v>
      </c>
    </row>
    <row r="2642" spans="2:11">
      <c r="C2642" s="153" t="s">
        <v>3177</v>
      </c>
    </row>
    <row r="2643" spans="2:11">
      <c r="C2643" s="153" t="s">
        <v>3178</v>
      </c>
    </row>
    <row r="2644" spans="2:11">
      <c r="C2644" s="153" t="s">
        <v>3546</v>
      </c>
    </row>
    <row r="2645" spans="2:11">
      <c r="C2645" s="153" t="s">
        <v>3547</v>
      </c>
    </row>
    <row r="2646" spans="2:11">
      <c r="C2646" s="153" t="s">
        <v>3548</v>
      </c>
    </row>
    <row r="2650" spans="2:11" ht="14">
      <c r="B2650" s="148" t="s">
        <v>3549</v>
      </c>
      <c r="C2650" s="149"/>
      <c r="D2650" s="149"/>
      <c r="E2650" s="149"/>
      <c r="F2650" s="149"/>
      <c r="G2650" s="149"/>
      <c r="H2650" s="149"/>
      <c r="I2650" s="150"/>
    </row>
    <row r="2652" spans="2:11">
      <c r="C2652" s="175" t="s">
        <v>3139</v>
      </c>
      <c r="G2652" s="175" t="s">
        <v>885</v>
      </c>
      <c r="K2652" s="175" t="s">
        <v>2551</v>
      </c>
    </row>
    <row r="2653" spans="2:11">
      <c r="C2653" s="153" t="s">
        <v>862</v>
      </c>
      <c r="G2653" s="153" t="s">
        <v>862</v>
      </c>
      <c r="K2653" s="153" t="s">
        <v>862</v>
      </c>
    </row>
    <row r="2654" spans="2:11">
      <c r="C2654" s="153" t="s">
        <v>1334</v>
      </c>
      <c r="G2654" s="153" t="s">
        <v>1334</v>
      </c>
      <c r="K2654" s="153" t="s">
        <v>1334</v>
      </c>
    </row>
    <row r="2655" spans="2:11">
      <c r="C2655" s="153" t="s">
        <v>3550</v>
      </c>
      <c r="G2655" s="153" t="s">
        <v>3370</v>
      </c>
      <c r="K2655" s="153" t="s">
        <v>3551</v>
      </c>
    </row>
    <row r="2656" spans="2:11">
      <c r="C2656" s="153" t="s">
        <v>3552</v>
      </c>
      <c r="G2656" s="153" t="s">
        <v>3373</v>
      </c>
      <c r="K2656" s="153" t="s">
        <v>3553</v>
      </c>
    </row>
    <row r="2657" spans="3:11">
      <c r="C2657" s="153" t="s">
        <v>3554</v>
      </c>
      <c r="G2657" s="153" t="s">
        <v>3376</v>
      </c>
      <c r="K2657" s="153" t="s">
        <v>3555</v>
      </c>
    </row>
    <row r="2658" spans="3:11">
      <c r="C2658" s="153" t="s">
        <v>3556</v>
      </c>
      <c r="G2658" s="153" t="s">
        <v>3379</v>
      </c>
      <c r="K2658" s="153" t="s">
        <v>3557</v>
      </c>
    </row>
    <row r="2659" spans="3:11">
      <c r="C2659" s="153" t="s">
        <v>3558</v>
      </c>
      <c r="G2659" s="153" t="s">
        <v>3382</v>
      </c>
      <c r="K2659" s="153" t="s">
        <v>3559</v>
      </c>
    </row>
    <row r="2660" spans="3:11">
      <c r="C2660" s="153" t="s">
        <v>3560</v>
      </c>
      <c r="G2660" s="153" t="s">
        <v>3385</v>
      </c>
      <c r="K2660" s="153" t="s">
        <v>3561</v>
      </c>
    </row>
    <row r="2661" spans="3:11">
      <c r="C2661" s="153" t="s">
        <v>3562</v>
      </c>
      <c r="G2661" s="153" t="s">
        <v>3389</v>
      </c>
      <c r="K2661" s="153" t="s">
        <v>3402</v>
      </c>
    </row>
    <row r="2662" spans="3:11">
      <c r="C2662" s="153" t="s">
        <v>3563</v>
      </c>
      <c r="G2662" s="153" t="s">
        <v>3392</v>
      </c>
      <c r="K2662" s="153" t="s">
        <v>3404</v>
      </c>
    </row>
    <row r="2663" spans="3:11">
      <c r="C2663" s="153" t="s">
        <v>3564</v>
      </c>
      <c r="G2663" s="153" t="s">
        <v>3394</v>
      </c>
    </row>
    <row r="2664" spans="3:11">
      <c r="C2664" s="153" t="s">
        <v>3565</v>
      </c>
      <c r="G2664" s="153" t="s">
        <v>3396</v>
      </c>
    </row>
    <row r="2665" spans="3:11">
      <c r="C2665" s="153" t="s">
        <v>3566</v>
      </c>
      <c r="G2665" s="153" t="s">
        <v>3398</v>
      </c>
    </row>
    <row r="2666" spans="3:11">
      <c r="C2666" s="153" t="s">
        <v>3567</v>
      </c>
      <c r="G2666" s="153" t="s">
        <v>3400</v>
      </c>
    </row>
    <row r="2667" spans="3:11">
      <c r="C2667" s="153" t="s">
        <v>3568</v>
      </c>
      <c r="G2667" s="153" t="s">
        <v>3402</v>
      </c>
    </row>
    <row r="2668" spans="3:11">
      <c r="C2668" s="153" t="s">
        <v>3569</v>
      </c>
      <c r="G2668" s="153" t="s">
        <v>3404</v>
      </c>
    </row>
    <row r="2669" spans="3:11">
      <c r="C2669" s="153" t="s">
        <v>3570</v>
      </c>
    </row>
    <row r="2670" spans="3:11">
      <c r="C2670" s="153" t="s">
        <v>3571</v>
      </c>
    </row>
    <row r="2671" spans="3:11">
      <c r="C2671" s="153" t="s">
        <v>3572</v>
      </c>
    </row>
    <row r="2672" spans="3:11">
      <c r="C2672" s="153" t="s">
        <v>3573</v>
      </c>
    </row>
    <row r="2676" spans="2:21" ht="14">
      <c r="B2676" s="148" t="s">
        <v>3574</v>
      </c>
      <c r="C2676" s="149"/>
      <c r="D2676" s="149"/>
      <c r="E2676" s="149"/>
      <c r="F2676" s="149"/>
      <c r="G2676" s="149"/>
      <c r="H2676" s="149"/>
      <c r="I2676" s="150"/>
    </row>
    <row r="2678" spans="2:21">
      <c r="C2678" s="175" t="s">
        <v>885</v>
      </c>
      <c r="N2678" s="175" t="s">
        <v>1333</v>
      </c>
      <c r="U2678" s="175" t="s">
        <v>860</v>
      </c>
    </row>
    <row r="2679" spans="2:21">
      <c r="C2679" s="153" t="s">
        <v>893</v>
      </c>
      <c r="N2679" s="153" t="s">
        <v>862</v>
      </c>
      <c r="U2679" s="153" t="s">
        <v>862</v>
      </c>
    </row>
    <row r="2680" spans="2:21">
      <c r="C2680" s="153" t="s">
        <v>3575</v>
      </c>
      <c r="N2680" s="153" t="s">
        <v>3576</v>
      </c>
      <c r="U2680" s="153" t="s">
        <v>3577</v>
      </c>
    </row>
    <row r="2681" spans="2:21">
      <c r="C2681" s="153" t="s">
        <v>3578</v>
      </c>
      <c r="N2681" s="153" t="s">
        <v>3579</v>
      </c>
    </row>
    <row r="2682" spans="2:21">
      <c r="C2682" s="153" t="s">
        <v>3580</v>
      </c>
      <c r="N2682" s="153" t="s">
        <v>3581</v>
      </c>
    </row>
    <row r="2683" spans="2:21">
      <c r="C2683" s="153" t="s">
        <v>3582</v>
      </c>
      <c r="N2683" s="153" t="s">
        <v>3583</v>
      </c>
    </row>
    <row r="2684" spans="2:21">
      <c r="C2684" s="153" t="s">
        <v>3584</v>
      </c>
      <c r="N2684" s="153" t="s">
        <v>3585</v>
      </c>
    </row>
    <row r="2685" spans="2:21">
      <c r="C2685" s="153" t="s">
        <v>3586</v>
      </c>
    </row>
    <row r="2686" spans="2:21">
      <c r="C2686" s="153" t="s">
        <v>3587</v>
      </c>
    </row>
    <row r="2687" spans="2:21">
      <c r="C2687" s="153" t="s">
        <v>3588</v>
      </c>
    </row>
    <row r="2688" spans="2:21">
      <c r="C2688" s="153" t="s">
        <v>3589</v>
      </c>
    </row>
    <row r="2689" spans="2:8">
      <c r="C2689" s="153" t="s">
        <v>3590</v>
      </c>
    </row>
    <row r="2690" spans="2:8">
      <c r="C2690" s="153" t="s">
        <v>3591</v>
      </c>
    </row>
    <row r="2691" spans="2:8">
      <c r="C2691" s="153" t="s">
        <v>3592</v>
      </c>
    </row>
    <row r="2692" spans="2:8">
      <c r="C2692" s="153" t="s">
        <v>3593</v>
      </c>
    </row>
    <row r="2693" spans="2:8">
      <c r="C2693" s="153" t="s">
        <v>3594</v>
      </c>
    </row>
    <row r="2694" spans="2:8">
      <c r="C2694" s="153" t="s">
        <v>3595</v>
      </c>
    </row>
    <row r="2698" spans="2:8" ht="14">
      <c r="B2698" s="148" t="s">
        <v>3596</v>
      </c>
      <c r="C2698" s="149"/>
      <c r="D2698" s="149"/>
      <c r="E2698" s="149"/>
      <c r="F2698" s="149"/>
      <c r="G2698" s="149"/>
      <c r="H2698" s="150"/>
    </row>
    <row r="2700" spans="2:8">
      <c r="C2700" s="175" t="s">
        <v>854</v>
      </c>
      <c r="G2700" s="175" t="s">
        <v>3597</v>
      </c>
    </row>
    <row r="2701" spans="2:8">
      <c r="C2701" s="153" t="s">
        <v>862</v>
      </c>
      <c r="G2701" s="153" t="s">
        <v>862</v>
      </c>
    </row>
    <row r="2702" spans="2:8">
      <c r="C2702" s="153" t="s">
        <v>3598</v>
      </c>
    </row>
    <row r="2703" spans="2:8">
      <c r="C2703" s="153" t="s">
        <v>3599</v>
      </c>
    </row>
    <row r="2707" spans="2:14" ht="14">
      <c r="B2707" s="148" t="s">
        <v>3600</v>
      </c>
      <c r="C2707" s="149"/>
      <c r="D2707" s="149"/>
      <c r="E2707" s="149"/>
      <c r="F2707" s="149"/>
      <c r="G2707" s="149"/>
      <c r="H2707" s="149"/>
      <c r="I2707" s="149"/>
      <c r="J2707" s="149"/>
      <c r="K2707" s="149"/>
      <c r="L2707" s="149"/>
      <c r="M2707" s="149"/>
      <c r="N2707" s="150"/>
    </row>
    <row r="2709" spans="2:14">
      <c r="C2709" s="175" t="s">
        <v>859</v>
      </c>
    </row>
    <row r="2710" spans="2:14">
      <c r="C2710" s="153" t="s">
        <v>862</v>
      </c>
    </row>
    <row r="2711" spans="2:14">
      <c r="C2711" s="153" t="s">
        <v>3601</v>
      </c>
    </row>
    <row r="2712" spans="2:14">
      <c r="C2712" s="153" t="s">
        <v>3602</v>
      </c>
    </row>
    <row r="2713" spans="2:14">
      <c r="C2713" s="153" t="s">
        <v>3603</v>
      </c>
    </row>
    <row r="2717" spans="2:14" ht="14">
      <c r="B2717" s="148" t="s">
        <v>3604</v>
      </c>
      <c r="C2717" s="149"/>
      <c r="D2717" s="149"/>
      <c r="E2717" s="149"/>
      <c r="F2717" s="149"/>
      <c r="G2717" s="149"/>
      <c r="H2717" s="150"/>
    </row>
    <row r="2719" spans="2:14">
      <c r="C2719" s="175" t="s">
        <v>1252</v>
      </c>
      <c r="H2719" s="175" t="s">
        <v>1340</v>
      </c>
    </row>
    <row r="2720" spans="2:14">
      <c r="C2720" s="153" t="s">
        <v>893</v>
      </c>
      <c r="H2720" s="153" t="s">
        <v>893</v>
      </c>
    </row>
    <row r="2721" spans="3:8">
      <c r="C2721" s="153" t="s">
        <v>3605</v>
      </c>
      <c r="H2721" s="153" t="s">
        <v>3605</v>
      </c>
    </row>
    <row r="2722" spans="3:8">
      <c r="C2722" s="153" t="s">
        <v>3606</v>
      </c>
      <c r="H2722" s="153" t="s">
        <v>3606</v>
      </c>
    </row>
    <row r="2723" spans="3:8">
      <c r="C2723" s="153" t="s">
        <v>3607</v>
      </c>
      <c r="H2723" s="153" t="s">
        <v>3607</v>
      </c>
    </row>
    <row r="2724" spans="3:8">
      <c r="C2724" s="153" t="s">
        <v>3608</v>
      </c>
      <c r="H2724" s="153" t="s">
        <v>3608</v>
      </c>
    </row>
    <row r="2725" spans="3:8">
      <c r="C2725" s="153" t="s">
        <v>3609</v>
      </c>
      <c r="H2725" s="153" t="s">
        <v>3609</v>
      </c>
    </row>
    <row r="2726" spans="3:8">
      <c r="C2726" s="153" t="s">
        <v>3610</v>
      </c>
      <c r="H2726" s="153" t="s">
        <v>3611</v>
      </c>
    </row>
    <row r="2727" spans="3:8">
      <c r="C2727" s="153" t="s">
        <v>3612</v>
      </c>
      <c r="H2727" s="153" t="s">
        <v>3613</v>
      </c>
    </row>
    <row r="2728" spans="3:8">
      <c r="C2728" s="153" t="s">
        <v>3614</v>
      </c>
      <c r="H2728" s="153" t="s">
        <v>3615</v>
      </c>
    </row>
    <row r="2729" spans="3:8">
      <c r="C2729" s="153" t="s">
        <v>3616</v>
      </c>
      <c r="H2729" s="153" t="s">
        <v>3617</v>
      </c>
    </row>
    <row r="2730" spans="3:8">
      <c r="C2730" s="153" t="s">
        <v>3618</v>
      </c>
      <c r="H2730" s="153" t="s">
        <v>3619</v>
      </c>
    </row>
    <row r="2731" spans="3:8">
      <c r="C2731" s="153" t="s">
        <v>3620</v>
      </c>
    </row>
    <row r="2732" spans="3:8">
      <c r="C2732" s="153" t="s">
        <v>3621</v>
      </c>
    </row>
    <row r="2733" spans="3:8">
      <c r="C2733" s="153" t="s">
        <v>3622</v>
      </c>
    </row>
    <row r="2734" spans="3:8">
      <c r="C2734" s="153" t="s">
        <v>3623</v>
      </c>
    </row>
    <row r="2738" spans="2:8" ht="14">
      <c r="B2738" s="148" t="s">
        <v>3624</v>
      </c>
      <c r="C2738" s="149"/>
      <c r="D2738" s="149"/>
      <c r="E2738" s="149"/>
      <c r="F2738" s="149"/>
      <c r="G2738" s="149"/>
      <c r="H2738" s="150"/>
    </row>
    <row r="2740" spans="2:8">
      <c r="C2740" s="175" t="s">
        <v>1646</v>
      </c>
    </row>
    <row r="2741" spans="2:8">
      <c r="C2741" s="153" t="s">
        <v>893</v>
      </c>
    </row>
    <row r="2742" spans="2:8">
      <c r="C2742" s="153" t="s">
        <v>3625</v>
      </c>
    </row>
    <row r="2743" spans="2:8">
      <c r="C2743" s="153" t="s">
        <v>3626</v>
      </c>
    </row>
    <row r="2744" spans="2:8">
      <c r="C2744" s="153" t="s">
        <v>3627</v>
      </c>
    </row>
    <row r="2745" spans="2:8">
      <c r="C2745" s="153" t="s">
        <v>3628</v>
      </c>
    </row>
    <row r="2746" spans="2:8">
      <c r="C2746" s="153" t="s">
        <v>3629</v>
      </c>
    </row>
    <row r="2747" spans="2:8">
      <c r="C2747" s="153" t="s">
        <v>3630</v>
      </c>
    </row>
    <row r="2748" spans="2:8">
      <c r="C2748" s="153" t="s">
        <v>3631</v>
      </c>
    </row>
    <row r="2749" spans="2:8">
      <c r="C2749" s="153" t="s">
        <v>3632</v>
      </c>
    </row>
    <row r="2750" spans="2:8">
      <c r="C2750" s="153" t="s">
        <v>3633</v>
      </c>
    </row>
    <row r="2751" spans="2:8">
      <c r="C2751" s="153" t="s">
        <v>3634</v>
      </c>
    </row>
    <row r="2752" spans="2:8">
      <c r="C2752" s="153" t="s">
        <v>3635</v>
      </c>
    </row>
    <row r="2753" spans="2:25">
      <c r="C2753" s="153" t="s">
        <v>3636</v>
      </c>
    </row>
    <row r="2754" spans="2:25">
      <c r="C2754" s="153" t="s">
        <v>3637</v>
      </c>
    </row>
    <row r="2755" spans="2:25">
      <c r="C2755" s="153" t="s">
        <v>3638</v>
      </c>
    </row>
    <row r="2756" spans="2:25">
      <c r="C2756" s="153" t="s">
        <v>3639</v>
      </c>
    </row>
    <row r="2757" spans="2:25">
      <c r="C2757" s="153" t="s">
        <v>3640</v>
      </c>
    </row>
    <row r="2758" spans="2:25">
      <c r="C2758" s="153" t="s">
        <v>3641</v>
      </c>
    </row>
    <row r="2762" spans="2:25" ht="14">
      <c r="B2762" s="148" t="s">
        <v>3642</v>
      </c>
      <c r="C2762" s="149"/>
      <c r="D2762" s="149"/>
      <c r="E2762" s="149"/>
      <c r="F2762" s="149"/>
      <c r="G2762" s="149"/>
      <c r="H2762" s="149"/>
      <c r="I2762" s="149"/>
      <c r="J2762" s="149"/>
      <c r="K2762" s="149"/>
      <c r="L2762" s="150"/>
    </row>
    <row r="2764" spans="2:25">
      <c r="C2764" s="175" t="s">
        <v>1724</v>
      </c>
      <c r="K2764" s="175" t="s">
        <v>887</v>
      </c>
      <c r="R2764" s="175" t="s">
        <v>3643</v>
      </c>
      <c r="Y2764" s="175" t="s">
        <v>1333</v>
      </c>
    </row>
    <row r="2765" spans="2:25">
      <c r="C2765" s="153" t="s">
        <v>862</v>
      </c>
      <c r="K2765" s="153" t="s">
        <v>862</v>
      </c>
      <c r="R2765" s="153" t="s">
        <v>862</v>
      </c>
      <c r="Y2765" s="153" t="s">
        <v>862</v>
      </c>
    </row>
    <row r="2766" spans="2:25">
      <c r="C2766" s="153" t="s">
        <v>1564</v>
      </c>
      <c r="K2766" s="153" t="s">
        <v>1564</v>
      </c>
      <c r="R2766" s="153" t="s">
        <v>1564</v>
      </c>
      <c r="Y2766" s="153" t="s">
        <v>1564</v>
      </c>
    </row>
    <row r="2767" spans="2:25">
      <c r="C2767" s="153" t="s">
        <v>1573</v>
      </c>
      <c r="K2767" s="153" t="s">
        <v>1574</v>
      </c>
      <c r="R2767" s="153" t="s">
        <v>1574</v>
      </c>
      <c r="Y2767" s="153" t="s">
        <v>1574</v>
      </c>
    </row>
    <row r="2768" spans="2:25">
      <c r="C2768" s="153" t="s">
        <v>1584</v>
      </c>
      <c r="K2768" s="153" t="s">
        <v>1585</v>
      </c>
      <c r="R2768" s="153" t="s">
        <v>1585</v>
      </c>
      <c r="Y2768" s="153" t="s">
        <v>1585</v>
      </c>
    </row>
    <row r="2769" spans="3:25">
      <c r="C2769" s="153" t="s">
        <v>1594</v>
      </c>
      <c r="K2769" s="153" t="s">
        <v>1595</v>
      </c>
      <c r="R2769" s="153" t="s">
        <v>1595</v>
      </c>
      <c r="Y2769" s="153" t="s">
        <v>1599</v>
      </c>
    </row>
    <row r="2770" spans="3:25">
      <c r="C2770" s="153" t="s">
        <v>1574</v>
      </c>
      <c r="K2770" s="153" t="s">
        <v>1605</v>
      </c>
      <c r="R2770" s="153" t="s">
        <v>1605</v>
      </c>
      <c r="Y2770" s="153" t="s">
        <v>1609</v>
      </c>
    </row>
    <row r="2771" spans="3:25">
      <c r="C2771" s="153" t="s">
        <v>1585</v>
      </c>
      <c r="K2771" s="153" t="s">
        <v>1614</v>
      </c>
      <c r="R2771" s="153" t="s">
        <v>1614</v>
      </c>
    </row>
    <row r="2772" spans="3:25">
      <c r="C2772" s="153" t="s">
        <v>1595</v>
      </c>
      <c r="K2772" s="153" t="s">
        <v>1622</v>
      </c>
      <c r="R2772" s="153" t="s">
        <v>1622</v>
      </c>
    </row>
    <row r="2773" spans="3:25">
      <c r="C2773" s="153" t="s">
        <v>1605</v>
      </c>
      <c r="K2773" s="153" t="s">
        <v>1630</v>
      </c>
      <c r="R2773" s="153" t="s">
        <v>3644</v>
      </c>
    </row>
    <row r="2774" spans="3:25">
      <c r="C2774" s="153" t="s">
        <v>1614</v>
      </c>
      <c r="K2774" s="153" t="s">
        <v>1634</v>
      </c>
      <c r="R2774" s="153" t="s">
        <v>3645</v>
      </c>
    </row>
    <row r="2775" spans="3:25">
      <c r="C2775" s="153" t="s">
        <v>1622</v>
      </c>
      <c r="K2775" s="153" t="s">
        <v>1637</v>
      </c>
      <c r="R2775" s="153" t="s">
        <v>3646</v>
      </c>
    </row>
    <row r="2776" spans="3:25">
      <c r="C2776" s="153" t="s">
        <v>1630</v>
      </c>
      <c r="K2776" s="153" t="s">
        <v>1640</v>
      </c>
      <c r="R2776" s="153" t="s">
        <v>3647</v>
      </c>
    </row>
    <row r="2777" spans="3:25">
      <c r="C2777" s="153" t="s">
        <v>1634</v>
      </c>
      <c r="K2777" s="153" t="s">
        <v>1642</v>
      </c>
    </row>
    <row r="2778" spans="3:25">
      <c r="C2778" s="153" t="s">
        <v>1637</v>
      </c>
      <c r="K2778" s="153" t="s">
        <v>1644</v>
      </c>
    </row>
    <row r="2779" spans="3:25">
      <c r="C2779" s="153" t="s">
        <v>1640</v>
      </c>
    </row>
    <row r="2780" spans="3:25">
      <c r="C2780" s="153" t="s">
        <v>1642</v>
      </c>
    </row>
    <row r="2781" spans="3:25">
      <c r="C2781" s="153" t="s">
        <v>1644</v>
      </c>
    </row>
    <row r="2785" spans="2:27" ht="14.15" customHeight="1">
      <c r="B2785" s="148" t="s">
        <v>3648</v>
      </c>
      <c r="C2785" s="149"/>
      <c r="D2785" s="149"/>
      <c r="E2785" s="149"/>
      <c r="F2785" s="149"/>
      <c r="G2785" s="149"/>
      <c r="H2785" s="149"/>
      <c r="I2785" s="149"/>
      <c r="J2785" s="149"/>
      <c r="K2785" s="149"/>
      <c r="L2785" s="149"/>
      <c r="M2785" s="149"/>
      <c r="N2785" s="149"/>
      <c r="O2785" s="149"/>
      <c r="P2785" s="149"/>
      <c r="Q2785" s="186"/>
      <c r="R2785" s="149"/>
      <c r="S2785" s="149"/>
      <c r="T2785" s="149"/>
      <c r="U2785" s="149"/>
      <c r="V2785" s="149"/>
      <c r="W2785" s="149"/>
      <c r="X2785" s="149"/>
      <c r="Y2785" s="149"/>
      <c r="Z2785" s="149"/>
      <c r="AA2785" s="150"/>
    </row>
    <row r="2786" spans="2:27" ht="9.65" customHeight="1"/>
    <row r="2787" spans="2:27" ht="9.65" customHeight="1">
      <c r="C2787" s="175" t="s">
        <v>2551</v>
      </c>
    </row>
    <row r="2788" spans="2:27" ht="9.65" customHeight="1">
      <c r="C2788" s="153" t="s">
        <v>862</v>
      </c>
      <c r="J2788" s="175"/>
    </row>
    <row r="2789" spans="2:27" ht="9.65" customHeight="1">
      <c r="C2789" s="153" t="s">
        <v>3601</v>
      </c>
      <c r="J2789" s="175"/>
    </row>
    <row r="2790" spans="2:27" ht="9.65" customHeight="1">
      <c r="C2790" s="153" t="s">
        <v>3649</v>
      </c>
    </row>
    <row r="2791" spans="2:27" ht="9.65" customHeight="1">
      <c r="C2791" s="153" t="s">
        <v>3650</v>
      </c>
      <c r="N2791" s="159"/>
    </row>
    <row r="2792" spans="2:27" ht="9.65" customHeight="1">
      <c r="C2792" s="153" t="s">
        <v>3651</v>
      </c>
    </row>
    <row r="2793" spans="2:27" ht="9.65" customHeight="1">
      <c r="C2793" s="153" t="s">
        <v>3652</v>
      </c>
    </row>
    <row r="2794" spans="2:27" ht="9.65" customHeight="1">
      <c r="C2794" s="153" t="s">
        <v>3653</v>
      </c>
    </row>
    <row r="2795" spans="2:27" ht="9.65" customHeight="1">
      <c r="C2795" s="153" t="s">
        <v>3654</v>
      </c>
    </row>
    <row r="2796" spans="2:27" ht="9.65" customHeight="1">
      <c r="C2796" s="153" t="s">
        <v>3655</v>
      </c>
    </row>
    <row r="2797" spans="2:27" ht="9.65" customHeight="1">
      <c r="C2797" s="153" t="s">
        <v>3656</v>
      </c>
    </row>
    <row r="2798" spans="2:27" ht="9.65" customHeight="1"/>
    <row r="2799" spans="2:27" ht="9.65" customHeight="1"/>
    <row r="2800" spans="2:27" ht="9.65" customHeight="1"/>
    <row r="2801" spans="2:18" ht="14">
      <c r="B2801" s="148" t="s">
        <v>3657</v>
      </c>
      <c r="C2801" s="149"/>
      <c r="D2801" s="149"/>
      <c r="E2801" s="149"/>
      <c r="F2801" s="149"/>
      <c r="G2801" s="149"/>
      <c r="H2801" s="149"/>
      <c r="I2801" s="149"/>
      <c r="J2801" s="150"/>
    </row>
    <row r="2803" spans="2:18">
      <c r="C2803" s="175" t="s">
        <v>860</v>
      </c>
    </row>
    <row r="2804" spans="2:18">
      <c r="C2804" s="153" t="s">
        <v>862</v>
      </c>
    </row>
    <row r="2805" spans="2:18">
      <c r="C2805" s="153" t="s">
        <v>3658</v>
      </c>
    </row>
    <row r="2809" spans="2:18" ht="14">
      <c r="B2809" s="148" t="s">
        <v>3659</v>
      </c>
      <c r="C2809" s="149"/>
      <c r="D2809" s="149"/>
      <c r="E2809" s="149"/>
      <c r="F2809" s="149"/>
      <c r="G2809" s="149"/>
      <c r="H2809" s="149"/>
      <c r="I2809" s="149"/>
      <c r="J2809" s="149"/>
      <c r="K2809" s="149"/>
      <c r="L2809" s="149"/>
      <c r="M2809" s="149"/>
      <c r="N2809" s="149"/>
      <c r="O2809" s="149"/>
      <c r="P2809" s="150"/>
    </row>
    <row r="2811" spans="2:18">
      <c r="C2811" s="175" t="s">
        <v>3660</v>
      </c>
      <c r="R2811" s="175" t="s">
        <v>890</v>
      </c>
    </row>
    <row r="2812" spans="2:18">
      <c r="C2812" s="153" t="s">
        <v>862</v>
      </c>
      <c r="R2812" s="153" t="s">
        <v>862</v>
      </c>
    </row>
    <row r="2813" spans="2:18">
      <c r="C2813" s="153" t="s">
        <v>3661</v>
      </c>
      <c r="R2813" s="153" t="s">
        <v>3661</v>
      </c>
    </row>
    <row r="2814" spans="2:18">
      <c r="C2814" s="153" t="s">
        <v>3662</v>
      </c>
      <c r="R2814" s="153" t="s">
        <v>3662</v>
      </c>
    </row>
    <row r="2815" spans="2:18">
      <c r="C2815" s="153" t="s">
        <v>3663</v>
      </c>
      <c r="R2815" s="153" t="s">
        <v>3664</v>
      </c>
    </row>
    <row r="2816" spans="2:18">
      <c r="C2816" s="153" t="s">
        <v>3665</v>
      </c>
      <c r="R2816" s="153" t="s">
        <v>3666</v>
      </c>
    </row>
    <row r="2817" spans="3:18">
      <c r="C2817" s="153" t="s">
        <v>3667</v>
      </c>
      <c r="R2817" s="153" t="s">
        <v>3668</v>
      </c>
    </row>
    <row r="2818" spans="3:18">
      <c r="C2818" s="153" t="s">
        <v>3669</v>
      </c>
      <c r="R2818" s="153" t="s">
        <v>3670</v>
      </c>
    </row>
    <row r="2819" spans="3:18">
      <c r="C2819" s="153" t="s">
        <v>3671</v>
      </c>
    </row>
    <row r="2820" spans="3:18">
      <c r="C2820" s="153" t="s">
        <v>3672</v>
      </c>
    </row>
    <row r="2821" spans="3:18">
      <c r="C2821" s="153" t="s">
        <v>3673</v>
      </c>
    </row>
    <row r="2822" spans="3:18">
      <c r="C2822" s="153" t="s">
        <v>3674</v>
      </c>
    </row>
    <row r="2823" spans="3:18">
      <c r="C2823" s="153" t="s">
        <v>3664</v>
      </c>
    </row>
    <row r="2824" spans="3:18">
      <c r="C2824" s="153" t="s">
        <v>3675</v>
      </c>
    </row>
    <row r="2825" spans="3:18">
      <c r="C2825" s="153" t="s">
        <v>3676</v>
      </c>
    </row>
    <row r="2826" spans="3:18">
      <c r="C2826" s="153" t="s">
        <v>3677</v>
      </c>
    </row>
    <row r="2827" spans="3:18">
      <c r="C2827" s="153" t="s">
        <v>3678</v>
      </c>
    </row>
    <row r="2828" spans="3:18">
      <c r="C2828" s="153" t="s">
        <v>3679</v>
      </c>
    </row>
    <row r="2829" spans="3:18">
      <c r="C2829" s="153" t="s">
        <v>3680</v>
      </c>
    </row>
    <row r="2830" spans="3:18">
      <c r="C2830" s="153" t="s">
        <v>3681</v>
      </c>
    </row>
    <row r="2831" spans="3:18">
      <c r="C2831" s="153" t="s">
        <v>3682</v>
      </c>
    </row>
    <row r="2832" spans="3:18">
      <c r="C2832" s="153" t="s">
        <v>3683</v>
      </c>
    </row>
    <row r="2833" spans="2:19">
      <c r="C2833" s="153" t="s">
        <v>3684</v>
      </c>
    </row>
    <row r="2834" spans="2:19">
      <c r="C2834" s="153" t="s">
        <v>3685</v>
      </c>
    </row>
    <row r="2835" spans="2:19">
      <c r="C2835" s="153" t="s">
        <v>3686</v>
      </c>
    </row>
    <row r="2836" spans="2:19">
      <c r="C2836" s="153" t="s">
        <v>3687</v>
      </c>
    </row>
    <row r="2837" spans="2:19">
      <c r="C2837" s="153" t="s">
        <v>3688</v>
      </c>
    </row>
    <row r="2838" spans="2:19">
      <c r="C2838" s="153" t="s">
        <v>3689</v>
      </c>
    </row>
    <row r="2839" spans="2:19">
      <c r="C2839" s="153" t="s">
        <v>3690</v>
      </c>
    </row>
    <row r="2840" spans="2:19">
      <c r="C2840" s="153" t="s">
        <v>3670</v>
      </c>
    </row>
    <row r="2844" spans="2:19" ht="14">
      <c r="B2844" s="148" t="s">
        <v>3691</v>
      </c>
      <c r="C2844" s="149"/>
      <c r="D2844" s="149"/>
      <c r="E2844" s="149"/>
      <c r="F2844" s="149"/>
      <c r="G2844" s="149"/>
      <c r="H2844" s="149"/>
      <c r="I2844" s="149"/>
      <c r="J2844" s="149"/>
      <c r="K2844" s="149"/>
      <c r="L2844" s="149"/>
      <c r="M2844" s="149"/>
      <c r="N2844" s="149"/>
      <c r="O2844" s="149"/>
      <c r="P2844" s="149"/>
      <c r="Q2844" s="149"/>
      <c r="R2844" s="149"/>
      <c r="S2844" s="150"/>
    </row>
    <row r="2846" spans="2:19">
      <c r="C2846" s="175" t="s">
        <v>887</v>
      </c>
    </row>
    <row r="2847" spans="2:19">
      <c r="C2847" s="153" t="s">
        <v>862</v>
      </c>
    </row>
    <row r="2848" spans="2:19">
      <c r="C2848" s="153" t="s">
        <v>3692</v>
      </c>
    </row>
    <row r="2849" spans="2:13">
      <c r="C2849" s="153" t="s">
        <v>3693</v>
      </c>
    </row>
    <row r="2850" spans="2:13">
      <c r="C2850" s="153" t="s">
        <v>3694</v>
      </c>
    </row>
    <row r="2851" spans="2:13">
      <c r="C2851" s="153" t="s">
        <v>3695</v>
      </c>
    </row>
    <row r="2852" spans="2:13">
      <c r="C2852" s="153" t="s">
        <v>3696</v>
      </c>
    </row>
    <row r="2853" spans="2:13">
      <c r="C2853" s="153" t="s">
        <v>3697</v>
      </c>
    </row>
    <row r="2854" spans="2:13">
      <c r="C2854" s="153" t="s">
        <v>3698</v>
      </c>
    </row>
    <row r="2855" spans="2:13">
      <c r="C2855" s="153" t="s">
        <v>3699</v>
      </c>
    </row>
    <row r="2856" spans="2:13">
      <c r="C2856" s="153" t="s">
        <v>3700</v>
      </c>
    </row>
    <row r="2857" spans="2:13">
      <c r="C2857" s="153" t="s">
        <v>3701</v>
      </c>
    </row>
    <row r="2858" spans="2:13">
      <c r="C2858" s="153" t="s">
        <v>3702</v>
      </c>
    </row>
    <row r="2859" spans="2:13">
      <c r="C2859" s="153" t="s">
        <v>3703</v>
      </c>
    </row>
    <row r="2860" spans="2:13">
      <c r="C2860" s="153" t="s">
        <v>3704</v>
      </c>
    </row>
    <row r="2864" spans="2:13" ht="14">
      <c r="B2864" s="148" t="s">
        <v>3705</v>
      </c>
      <c r="C2864" s="149"/>
      <c r="D2864" s="149"/>
      <c r="E2864" s="149"/>
      <c r="F2864" s="149"/>
      <c r="G2864" s="149"/>
      <c r="H2864" s="149"/>
      <c r="I2864" s="149"/>
      <c r="J2864" s="149"/>
      <c r="K2864" s="149"/>
      <c r="L2864" s="149"/>
      <c r="M2864" s="150"/>
    </row>
    <row r="2866" spans="3:3">
      <c r="C2866" s="175" t="s">
        <v>3706</v>
      </c>
    </row>
    <row r="2867" spans="3:3">
      <c r="C2867" s="153" t="s">
        <v>862</v>
      </c>
    </row>
    <row r="2868" spans="3:3">
      <c r="C2868" s="153" t="s">
        <v>3692</v>
      </c>
    </row>
    <row r="2869" spans="3:3">
      <c r="C2869" s="153" t="s">
        <v>3693</v>
      </c>
    </row>
    <row r="2870" spans="3:3">
      <c r="C2870" s="153" t="s">
        <v>3707</v>
      </c>
    </row>
    <row r="2871" spans="3:3">
      <c r="C2871" s="153" t="s">
        <v>3708</v>
      </c>
    </row>
    <row r="2872" spans="3:3">
      <c r="C2872" s="153" t="s">
        <v>3709</v>
      </c>
    </row>
    <row r="2873" spans="3:3">
      <c r="C2873" s="153" t="s">
        <v>3710</v>
      </c>
    </row>
    <row r="2874" spans="3:3">
      <c r="C2874" s="153" t="s">
        <v>3711</v>
      </c>
    </row>
    <row r="2875" spans="3:3">
      <c r="C2875" s="153" t="s">
        <v>3712</v>
      </c>
    </row>
    <row r="2876" spans="3:3">
      <c r="C2876" s="153" t="s">
        <v>3713</v>
      </c>
    </row>
    <row r="2877" spans="3:3">
      <c r="C2877" s="153" t="s">
        <v>3714</v>
      </c>
    </row>
    <row r="2878" spans="3:3">
      <c r="C2878" s="153" t="s">
        <v>3715</v>
      </c>
    </row>
    <row r="2879" spans="3:3">
      <c r="C2879" s="153" t="s">
        <v>3716</v>
      </c>
    </row>
    <row r="2880" spans="3:3">
      <c r="C2880" s="153" t="s">
        <v>3717</v>
      </c>
    </row>
    <row r="2881" spans="3:3">
      <c r="C2881" s="153" t="s">
        <v>3718</v>
      </c>
    </row>
    <row r="2882" spans="3:3">
      <c r="C2882" s="153" t="s">
        <v>3719</v>
      </c>
    </row>
    <row r="2883" spans="3:3">
      <c r="C2883" s="153" t="s">
        <v>3720</v>
      </c>
    </row>
    <row r="2884" spans="3:3">
      <c r="C2884" s="153" t="s">
        <v>3721</v>
      </c>
    </row>
    <row r="2885" spans="3:3">
      <c r="C2885" s="153" t="s">
        <v>3722</v>
      </c>
    </row>
    <row r="2886" spans="3:3">
      <c r="C2886" s="153" t="s">
        <v>3723</v>
      </c>
    </row>
    <row r="2887" spans="3:3">
      <c r="C2887" s="153" t="s">
        <v>3724</v>
      </c>
    </row>
    <row r="2888" spans="3:3">
      <c r="C2888" s="153" t="s">
        <v>3725</v>
      </c>
    </row>
    <row r="2889" spans="3:3">
      <c r="C2889" s="153" t="s">
        <v>3726</v>
      </c>
    </row>
    <row r="2890" spans="3:3">
      <c r="C2890" s="153" t="s">
        <v>3727</v>
      </c>
    </row>
    <row r="2891" spans="3:3">
      <c r="C2891" s="153" t="s">
        <v>3728</v>
      </c>
    </row>
    <row r="2892" spans="3:3">
      <c r="C2892" s="153" t="s">
        <v>3729</v>
      </c>
    </row>
    <row r="2893" spans="3:3">
      <c r="C2893" s="153" t="s">
        <v>3730</v>
      </c>
    </row>
    <row r="2894" spans="3:3">
      <c r="C2894" s="153" t="s">
        <v>3731</v>
      </c>
    </row>
    <row r="2895" spans="3:3">
      <c r="C2895" s="153" t="s">
        <v>3732</v>
      </c>
    </row>
    <row r="2896" spans="3:3">
      <c r="C2896" s="153" t="s">
        <v>3733</v>
      </c>
    </row>
    <row r="2897" spans="3:3">
      <c r="C2897" s="153" t="s">
        <v>3734</v>
      </c>
    </row>
    <row r="2898" spans="3:3">
      <c r="C2898" s="153" t="s">
        <v>3735</v>
      </c>
    </row>
    <row r="2899" spans="3:3">
      <c r="C2899" s="153" t="s">
        <v>3736</v>
      </c>
    </row>
    <row r="2900" spans="3:3">
      <c r="C2900" s="153" t="s">
        <v>3737</v>
      </c>
    </row>
    <row r="2901" spans="3:3">
      <c r="C2901" s="153" t="s">
        <v>3738</v>
      </c>
    </row>
    <row r="2902" spans="3:3">
      <c r="C2902" s="153" t="s">
        <v>3739</v>
      </c>
    </row>
    <row r="2903" spans="3:3">
      <c r="C2903" s="153" t="s">
        <v>3740</v>
      </c>
    </row>
    <row r="2904" spans="3:3">
      <c r="C2904" s="153" t="s">
        <v>3741</v>
      </c>
    </row>
    <row r="2905" spans="3:3">
      <c r="C2905" s="153" t="s">
        <v>3742</v>
      </c>
    </row>
    <row r="2906" spans="3:3">
      <c r="C2906" s="153" t="s">
        <v>3743</v>
      </c>
    </row>
    <row r="2907" spans="3:3">
      <c r="C2907" s="153" t="s">
        <v>3744</v>
      </c>
    </row>
    <row r="2908" spans="3:3">
      <c r="C2908" s="153" t="s">
        <v>3745</v>
      </c>
    </row>
    <row r="2909" spans="3:3">
      <c r="C2909" s="153" t="s">
        <v>3746</v>
      </c>
    </row>
    <row r="2910" spans="3:3">
      <c r="C2910" s="153" t="s">
        <v>3747</v>
      </c>
    </row>
    <row r="2911" spans="3:3">
      <c r="C2911" s="153" t="s">
        <v>3748</v>
      </c>
    </row>
    <row r="2912" spans="3:3">
      <c r="C2912" s="153" t="s">
        <v>3749</v>
      </c>
    </row>
    <row r="2913" spans="2:16">
      <c r="C2913" s="153" t="s">
        <v>3750</v>
      </c>
    </row>
    <row r="2914" spans="2:16">
      <c r="C2914" s="153" t="s">
        <v>3751</v>
      </c>
    </row>
    <row r="2915" spans="2:16">
      <c r="C2915" s="153" t="s">
        <v>3752</v>
      </c>
    </row>
    <row r="2916" spans="2:16">
      <c r="C2916" s="153" t="s">
        <v>3753</v>
      </c>
    </row>
    <row r="2917" spans="2:16">
      <c r="C2917" s="153" t="s">
        <v>3754</v>
      </c>
    </row>
    <row r="2918" spans="2:16">
      <c r="C2918" s="153" t="s">
        <v>3755</v>
      </c>
    </row>
    <row r="2919" spans="2:16">
      <c r="C2919" s="153" t="s">
        <v>3756</v>
      </c>
    </row>
    <row r="2920" spans="2:16">
      <c r="C2920" s="153" t="s">
        <v>3757</v>
      </c>
    </row>
    <row r="2921" spans="2:16">
      <c r="C2921" s="153" t="s">
        <v>3758</v>
      </c>
    </row>
    <row r="2925" spans="2:16" ht="14">
      <c r="B2925" s="148" t="s">
        <v>3759</v>
      </c>
      <c r="C2925" s="149"/>
      <c r="D2925" s="149"/>
      <c r="E2925" s="149"/>
      <c r="F2925" s="149"/>
      <c r="G2925" s="149"/>
      <c r="H2925" s="149"/>
      <c r="I2925" s="149"/>
      <c r="J2925" s="149"/>
      <c r="K2925" s="149"/>
      <c r="L2925" s="149"/>
      <c r="M2925" s="149"/>
      <c r="N2925" s="149"/>
      <c r="O2925" s="149"/>
      <c r="P2925" s="150"/>
    </row>
    <row r="2927" spans="2:16">
      <c r="C2927" s="175" t="s">
        <v>3706</v>
      </c>
      <c r="I2927" s="175" t="s">
        <v>888</v>
      </c>
    </row>
    <row r="2928" spans="2:16">
      <c r="C2928" s="153" t="s">
        <v>862</v>
      </c>
      <c r="I2928" s="153" t="s">
        <v>862</v>
      </c>
    </row>
    <row r="2929" spans="3:9">
      <c r="C2929" s="153" t="s">
        <v>3692</v>
      </c>
      <c r="I2929" s="153" t="s">
        <v>3692</v>
      </c>
    </row>
    <row r="2930" spans="3:9">
      <c r="C2930" s="153" t="s">
        <v>3693</v>
      </c>
      <c r="I2930" s="153" t="s">
        <v>3693</v>
      </c>
    </row>
    <row r="2931" spans="3:9">
      <c r="C2931" s="153" t="s">
        <v>3707</v>
      </c>
      <c r="I2931" s="153" t="s">
        <v>3707</v>
      </c>
    </row>
    <row r="2932" spans="3:9">
      <c r="C2932" s="153" t="s">
        <v>3708</v>
      </c>
      <c r="I2932" s="153" t="s">
        <v>3708</v>
      </c>
    </row>
    <row r="2933" spans="3:9">
      <c r="C2933" s="153" t="s">
        <v>3709</v>
      </c>
      <c r="I2933" s="153" t="s">
        <v>3709</v>
      </c>
    </row>
    <row r="2934" spans="3:9">
      <c r="C2934" s="153" t="s">
        <v>3710</v>
      </c>
      <c r="I2934" s="153" t="s">
        <v>3710</v>
      </c>
    </row>
    <row r="2935" spans="3:9">
      <c r="C2935" s="153" t="s">
        <v>3711</v>
      </c>
      <c r="I2935" s="153" t="s">
        <v>3758</v>
      </c>
    </row>
    <row r="2936" spans="3:9">
      <c r="C2936" s="153" t="s">
        <v>3712</v>
      </c>
    </row>
    <row r="2937" spans="3:9">
      <c r="C2937" s="153" t="s">
        <v>3713</v>
      </c>
    </row>
    <row r="2938" spans="3:9">
      <c r="C2938" s="153" t="s">
        <v>3714</v>
      </c>
    </row>
    <row r="2939" spans="3:9">
      <c r="C2939" s="153" t="s">
        <v>3715</v>
      </c>
    </row>
    <row r="2940" spans="3:9">
      <c r="C2940" s="153" t="s">
        <v>3716</v>
      </c>
    </row>
    <row r="2941" spans="3:9">
      <c r="C2941" s="153" t="s">
        <v>3717</v>
      </c>
    </row>
    <row r="2942" spans="3:9">
      <c r="C2942" s="153" t="s">
        <v>3718</v>
      </c>
    </row>
    <row r="2943" spans="3:9">
      <c r="C2943" s="153" t="s">
        <v>3719</v>
      </c>
    </row>
    <row r="2944" spans="3:9">
      <c r="C2944" s="153" t="s">
        <v>3720</v>
      </c>
    </row>
    <row r="2945" spans="3:3">
      <c r="C2945" s="153" t="s">
        <v>3721</v>
      </c>
    </row>
    <row r="2946" spans="3:3">
      <c r="C2946" s="153" t="s">
        <v>3722</v>
      </c>
    </row>
    <row r="2947" spans="3:3">
      <c r="C2947" s="153" t="s">
        <v>3723</v>
      </c>
    </row>
    <row r="2948" spans="3:3">
      <c r="C2948" s="153" t="s">
        <v>3724</v>
      </c>
    </row>
    <row r="2949" spans="3:3">
      <c r="C2949" s="153" t="s">
        <v>3725</v>
      </c>
    </row>
    <row r="2950" spans="3:3">
      <c r="C2950" s="153" t="s">
        <v>3726</v>
      </c>
    </row>
    <row r="2951" spans="3:3">
      <c r="C2951" s="153" t="s">
        <v>3727</v>
      </c>
    </row>
    <row r="2952" spans="3:3">
      <c r="C2952" s="153" t="s">
        <v>3728</v>
      </c>
    </row>
    <row r="2953" spans="3:3">
      <c r="C2953" s="153" t="s">
        <v>3729</v>
      </c>
    </row>
    <row r="2954" spans="3:3">
      <c r="C2954" s="153" t="s">
        <v>3730</v>
      </c>
    </row>
    <row r="2955" spans="3:3">
      <c r="C2955" s="153" t="s">
        <v>3731</v>
      </c>
    </row>
    <row r="2956" spans="3:3">
      <c r="C2956" s="153" t="s">
        <v>3732</v>
      </c>
    </row>
    <row r="2957" spans="3:3">
      <c r="C2957" s="153" t="s">
        <v>3733</v>
      </c>
    </row>
    <row r="2958" spans="3:3">
      <c r="C2958" s="153" t="s">
        <v>3734</v>
      </c>
    </row>
    <row r="2959" spans="3:3">
      <c r="C2959" s="153" t="s">
        <v>3735</v>
      </c>
    </row>
    <row r="2960" spans="3:3">
      <c r="C2960" s="153" t="s">
        <v>3736</v>
      </c>
    </row>
    <row r="2961" spans="3:3">
      <c r="C2961" s="153" t="s">
        <v>3737</v>
      </c>
    </row>
    <row r="2962" spans="3:3">
      <c r="C2962" s="153" t="s">
        <v>3738</v>
      </c>
    </row>
    <row r="2963" spans="3:3">
      <c r="C2963" s="153" t="s">
        <v>3739</v>
      </c>
    </row>
    <row r="2964" spans="3:3">
      <c r="C2964" s="153" t="s">
        <v>3740</v>
      </c>
    </row>
    <row r="2965" spans="3:3">
      <c r="C2965" s="153" t="s">
        <v>3741</v>
      </c>
    </row>
    <row r="2966" spans="3:3">
      <c r="C2966" s="153" t="s">
        <v>3742</v>
      </c>
    </row>
    <row r="2967" spans="3:3">
      <c r="C2967" s="153" t="s">
        <v>3743</v>
      </c>
    </row>
    <row r="2968" spans="3:3">
      <c r="C2968" s="153" t="s">
        <v>3744</v>
      </c>
    </row>
    <row r="2969" spans="3:3">
      <c r="C2969" s="153" t="s">
        <v>3745</v>
      </c>
    </row>
    <row r="2970" spans="3:3">
      <c r="C2970" s="153" t="s">
        <v>3746</v>
      </c>
    </row>
    <row r="2971" spans="3:3">
      <c r="C2971" s="153" t="s">
        <v>3747</v>
      </c>
    </row>
    <row r="2972" spans="3:3">
      <c r="C2972" s="153" t="s">
        <v>3748</v>
      </c>
    </row>
    <row r="2973" spans="3:3">
      <c r="C2973" s="153" t="s">
        <v>3749</v>
      </c>
    </row>
    <row r="2974" spans="3:3">
      <c r="C2974" s="153" t="s">
        <v>3750</v>
      </c>
    </row>
    <row r="2975" spans="3:3">
      <c r="C2975" s="153" t="s">
        <v>3751</v>
      </c>
    </row>
    <row r="2976" spans="3:3">
      <c r="C2976" s="153" t="s">
        <v>3752</v>
      </c>
    </row>
    <row r="2977" spans="2:19">
      <c r="C2977" s="153" t="s">
        <v>3753</v>
      </c>
    </row>
    <row r="2978" spans="2:19">
      <c r="C2978" s="153" t="s">
        <v>3754</v>
      </c>
    </row>
    <row r="2979" spans="2:19">
      <c r="C2979" s="153" t="s">
        <v>3755</v>
      </c>
    </row>
    <row r="2980" spans="2:19">
      <c r="C2980" s="153" t="s">
        <v>3756</v>
      </c>
    </row>
    <row r="2981" spans="2:19">
      <c r="C2981" s="153" t="s">
        <v>3757</v>
      </c>
    </row>
    <row r="2982" spans="2:19">
      <c r="C2982" s="153" t="s">
        <v>3758</v>
      </c>
    </row>
    <row r="2986" spans="2:19" ht="14">
      <c r="B2986" s="148" t="s">
        <v>3760</v>
      </c>
      <c r="C2986" s="149"/>
      <c r="D2986" s="149"/>
      <c r="E2986" s="149"/>
      <c r="F2986" s="149"/>
      <c r="G2986" s="149"/>
      <c r="H2986" s="149"/>
      <c r="I2986" s="149"/>
      <c r="J2986" s="149"/>
      <c r="K2986" s="149"/>
      <c r="L2986" s="149"/>
      <c r="M2986" s="149"/>
      <c r="N2986" s="149"/>
      <c r="O2986" s="149"/>
      <c r="P2986" s="149"/>
      <c r="Q2986" s="149"/>
      <c r="R2986" s="149"/>
      <c r="S2986" s="150"/>
    </row>
    <row r="2988" spans="2:19">
      <c r="C2988" s="175" t="s">
        <v>1253</v>
      </c>
    </row>
    <row r="2989" spans="2:19">
      <c r="C2989" s="153" t="s">
        <v>862</v>
      </c>
    </row>
    <row r="2990" spans="2:19">
      <c r="C2990" s="153" t="s">
        <v>3454</v>
      </c>
    </row>
    <row r="2991" spans="2:19">
      <c r="C2991" s="153" t="s">
        <v>3457</v>
      </c>
    </row>
    <row r="2992" spans="2:19">
      <c r="C2992" s="153" t="s">
        <v>3459</v>
      </c>
    </row>
    <row r="2993" spans="2:18">
      <c r="C2993" s="153" t="s">
        <v>3461</v>
      </c>
    </row>
    <row r="2994" spans="2:18">
      <c r="C2994" s="153" t="s">
        <v>3462</v>
      </c>
    </row>
    <row r="2995" spans="2:18">
      <c r="C2995" s="153" t="s">
        <v>3761</v>
      </c>
    </row>
    <row r="2996" spans="2:18">
      <c r="C2996" s="153" t="s">
        <v>3762</v>
      </c>
    </row>
    <row r="2997" spans="2:18">
      <c r="C2997" s="153" t="s">
        <v>3763</v>
      </c>
    </row>
    <row r="2998" spans="2:18">
      <c r="C2998" s="153" t="s">
        <v>3764</v>
      </c>
    </row>
    <row r="2999" spans="2:18">
      <c r="C2999" s="153" t="s">
        <v>3765</v>
      </c>
    </row>
    <row r="3000" spans="2:18">
      <c r="C3000" s="153" t="s">
        <v>3766</v>
      </c>
    </row>
    <row r="3001" spans="2:18">
      <c r="C3001" s="153" t="s">
        <v>3767</v>
      </c>
    </row>
    <row r="3005" spans="2:18" ht="14">
      <c r="B3005" s="148" t="s">
        <v>3768</v>
      </c>
      <c r="C3005" s="149"/>
      <c r="D3005" s="149"/>
      <c r="E3005" s="149"/>
      <c r="F3005" s="149"/>
      <c r="G3005" s="149"/>
      <c r="H3005" s="149"/>
      <c r="I3005" s="149"/>
      <c r="J3005" s="150"/>
    </row>
    <row r="3007" spans="2:18">
      <c r="C3007" s="175" t="s">
        <v>1252</v>
      </c>
      <c r="I3007" s="175" t="s">
        <v>1333</v>
      </c>
      <c r="N3007" s="175" t="s">
        <v>1561</v>
      </c>
      <c r="R3007" s="175" t="s">
        <v>854</v>
      </c>
    </row>
    <row r="3008" spans="2:18">
      <c r="C3008" s="153" t="s">
        <v>862</v>
      </c>
      <c r="I3008" s="153" t="s">
        <v>862</v>
      </c>
      <c r="N3008" s="153" t="s">
        <v>862</v>
      </c>
      <c r="R3008" s="153" t="s">
        <v>862</v>
      </c>
    </row>
    <row r="3009" spans="3:18">
      <c r="C3009" s="153" t="s">
        <v>3769</v>
      </c>
      <c r="I3009" s="153" t="s">
        <v>3770</v>
      </c>
      <c r="N3009" s="153" t="s">
        <v>3142</v>
      </c>
      <c r="R3009" s="153" t="s">
        <v>3769</v>
      </c>
    </row>
    <row r="3010" spans="3:18">
      <c r="C3010" s="153" t="s">
        <v>3771</v>
      </c>
      <c r="I3010" s="153" t="s">
        <v>3772</v>
      </c>
      <c r="N3010" s="153" t="s">
        <v>3144</v>
      </c>
      <c r="R3010" s="153" t="s">
        <v>3773</v>
      </c>
    </row>
    <row r="3011" spans="3:18">
      <c r="C3011" s="153" t="s">
        <v>3774</v>
      </c>
      <c r="I3011" s="153" t="s">
        <v>3775</v>
      </c>
      <c r="N3011" s="153" t="s">
        <v>3146</v>
      </c>
    </row>
    <row r="3012" spans="3:18">
      <c r="C3012" s="153" t="s">
        <v>3776</v>
      </c>
      <c r="I3012" s="153" t="s">
        <v>3777</v>
      </c>
      <c r="N3012" s="153" t="s">
        <v>3148</v>
      </c>
    </row>
    <row r="3013" spans="3:18">
      <c r="C3013" s="153" t="s">
        <v>3778</v>
      </c>
      <c r="I3013" s="153" t="s">
        <v>3779</v>
      </c>
      <c r="N3013" s="153" t="s">
        <v>3150</v>
      </c>
    </row>
    <row r="3014" spans="3:18">
      <c r="C3014" s="153" t="s">
        <v>3780</v>
      </c>
    </row>
    <row r="3015" spans="3:18">
      <c r="C3015" s="153" t="s">
        <v>3781</v>
      </c>
    </row>
    <row r="3016" spans="3:18">
      <c r="C3016" s="153" t="s">
        <v>3782</v>
      </c>
    </row>
    <row r="3017" spans="3:18">
      <c r="C3017" s="153" t="s">
        <v>3783</v>
      </c>
    </row>
    <row r="3018" spans="3:18">
      <c r="C3018" s="153" t="s">
        <v>3784</v>
      </c>
    </row>
    <row r="3019" spans="3:18">
      <c r="C3019" s="153" t="s">
        <v>3785</v>
      </c>
    </row>
    <row r="3020" spans="3:18">
      <c r="C3020" s="153" t="s">
        <v>3786</v>
      </c>
    </row>
    <row r="3021" spans="3:18">
      <c r="C3021" s="153" t="s">
        <v>3787</v>
      </c>
    </row>
    <row r="3022" spans="3:18">
      <c r="C3022" s="153" t="s">
        <v>3788</v>
      </c>
    </row>
    <row r="3026" spans="2:8" ht="14">
      <c r="B3026" s="148" t="s">
        <v>3789</v>
      </c>
      <c r="C3026" s="149"/>
      <c r="D3026" s="149"/>
      <c r="E3026" s="149"/>
      <c r="F3026" s="149"/>
      <c r="G3026" s="149"/>
      <c r="H3026" s="150"/>
    </row>
    <row r="3028" spans="2:8">
      <c r="C3028" s="175" t="s">
        <v>1700</v>
      </c>
    </row>
    <row r="3029" spans="2:8">
      <c r="C3029" s="153" t="s">
        <v>862</v>
      </c>
    </row>
    <row r="3030" spans="2:8">
      <c r="C3030" s="153" t="s">
        <v>3790</v>
      </c>
    </row>
    <row r="3031" spans="2:8">
      <c r="C3031" s="153" t="s">
        <v>3791</v>
      </c>
    </row>
    <row r="3032" spans="2:8">
      <c r="C3032" s="153" t="s">
        <v>3792</v>
      </c>
    </row>
    <row r="3033" spans="2:8">
      <c r="C3033" s="153" t="s">
        <v>3793</v>
      </c>
    </row>
    <row r="3034" spans="2:8">
      <c r="C3034" s="153" t="s">
        <v>3224</v>
      </c>
    </row>
    <row r="3035" spans="2:8">
      <c r="C3035" s="153" t="s">
        <v>3794</v>
      </c>
    </row>
    <row r="3036" spans="2:8">
      <c r="C3036" s="153" t="s">
        <v>3795</v>
      </c>
    </row>
    <row r="3037" spans="2:8">
      <c r="C3037" s="153" t="s">
        <v>3796</v>
      </c>
    </row>
    <row r="3038" spans="2:8">
      <c r="C3038" s="153" t="s">
        <v>3797</v>
      </c>
    </row>
    <row r="3039" spans="2:8">
      <c r="C3039" s="153" t="s">
        <v>3798</v>
      </c>
    </row>
    <row r="3040" spans="2:8">
      <c r="C3040" s="153" t="s">
        <v>3799</v>
      </c>
    </row>
    <row r="3044" spans="2:6" ht="14">
      <c r="B3044" s="148" t="s">
        <v>3800</v>
      </c>
      <c r="C3044" s="149"/>
      <c r="D3044" s="149"/>
      <c r="E3044" s="149"/>
      <c r="F3044" s="150"/>
    </row>
    <row r="3046" spans="2:6">
      <c r="C3046" s="175" t="s">
        <v>3801</v>
      </c>
    </row>
    <row r="3047" spans="2:6">
      <c r="C3047" s="153" t="s">
        <v>893</v>
      </c>
    </row>
    <row r="3048" spans="2:6">
      <c r="C3048" s="153" t="s">
        <v>3802</v>
      </c>
    </row>
    <row r="3049" spans="2:6">
      <c r="C3049" s="153" t="s">
        <v>3803</v>
      </c>
    </row>
    <row r="3050" spans="2:6">
      <c r="C3050" s="153" t="s">
        <v>3804</v>
      </c>
    </row>
    <row r="3051" spans="2:6">
      <c r="C3051" s="153" t="s">
        <v>3805</v>
      </c>
    </row>
    <row r="3052" spans="2:6">
      <c r="C3052" s="153" t="s">
        <v>3806</v>
      </c>
    </row>
    <row r="3053" spans="2:6">
      <c r="C3053" s="153" t="s">
        <v>3807</v>
      </c>
    </row>
    <row r="3054" spans="2:6">
      <c r="C3054" s="153" t="s">
        <v>3808</v>
      </c>
    </row>
    <row r="3055" spans="2:6">
      <c r="C3055" s="153" t="s">
        <v>3809</v>
      </c>
    </row>
    <row r="3056" spans="2:6">
      <c r="C3056" s="153" t="s">
        <v>3810</v>
      </c>
    </row>
    <row r="3057" spans="3:3">
      <c r="C3057" s="153" t="s">
        <v>3811</v>
      </c>
    </row>
    <row r="3058" spans="3:3">
      <c r="C3058" s="153" t="s">
        <v>3812</v>
      </c>
    </row>
    <row r="3059" spans="3:3">
      <c r="C3059" s="153" t="s">
        <v>3813</v>
      </c>
    </row>
    <row r="3060" spans="3:3">
      <c r="C3060" s="153" t="s">
        <v>3814</v>
      </c>
    </row>
    <row r="3061" spans="3:3">
      <c r="C3061" s="153" t="s">
        <v>3815</v>
      </c>
    </row>
    <row r="3062" spans="3:3">
      <c r="C3062" s="153" t="s">
        <v>3816</v>
      </c>
    </row>
    <row r="3063" spans="3:3">
      <c r="C3063" s="153" t="s">
        <v>3817</v>
      </c>
    </row>
    <row r="3064" spans="3:3">
      <c r="C3064" s="153" t="s">
        <v>3818</v>
      </c>
    </row>
    <row r="3065" spans="3:3">
      <c r="C3065" s="153" t="s">
        <v>3819</v>
      </c>
    </row>
    <row r="3066" spans="3:3">
      <c r="C3066" s="153" t="s">
        <v>3820</v>
      </c>
    </row>
    <row r="3067" spans="3:3">
      <c r="C3067" s="153" t="s">
        <v>3821</v>
      </c>
    </row>
    <row r="3068" spans="3:3">
      <c r="C3068" s="153" t="s">
        <v>3822</v>
      </c>
    </row>
    <row r="3069" spans="3:3">
      <c r="C3069" s="153" t="s">
        <v>3823</v>
      </c>
    </row>
    <row r="3070" spans="3:3">
      <c r="C3070" s="153" t="s">
        <v>3824</v>
      </c>
    </row>
    <row r="3071" spans="3:3">
      <c r="C3071" s="153" t="s">
        <v>3825</v>
      </c>
    </row>
    <row r="3072" spans="3:3">
      <c r="C3072" s="153" t="s">
        <v>3826</v>
      </c>
    </row>
    <row r="3073" spans="3:3">
      <c r="C3073" s="153" t="s">
        <v>3827</v>
      </c>
    </row>
    <row r="3074" spans="3:3">
      <c r="C3074" s="153" t="s">
        <v>3828</v>
      </c>
    </row>
    <row r="3075" spans="3:3">
      <c r="C3075" s="153" t="s">
        <v>3829</v>
      </c>
    </row>
    <row r="3076" spans="3:3">
      <c r="C3076" s="153" t="s">
        <v>3830</v>
      </c>
    </row>
    <row r="3077" spans="3:3">
      <c r="C3077" s="153" t="s">
        <v>3831</v>
      </c>
    </row>
    <row r="3078" spans="3:3">
      <c r="C3078" s="153" t="s">
        <v>3832</v>
      </c>
    </row>
    <row r="3079" spans="3:3">
      <c r="C3079" s="153" t="s">
        <v>3833</v>
      </c>
    </row>
    <row r="3080" spans="3:3">
      <c r="C3080" s="153" t="s">
        <v>3834</v>
      </c>
    </row>
    <row r="3081" spans="3:3">
      <c r="C3081" s="153" t="s">
        <v>3835</v>
      </c>
    </row>
    <row r="3082" spans="3:3">
      <c r="C3082" s="153" t="s">
        <v>3836</v>
      </c>
    </row>
    <row r="3083" spans="3:3">
      <c r="C3083" s="153" t="s">
        <v>3837</v>
      </c>
    </row>
    <row r="3084" spans="3:3">
      <c r="C3084" s="153" t="s">
        <v>3838</v>
      </c>
    </row>
    <row r="3085" spans="3:3">
      <c r="C3085" s="153" t="s">
        <v>3839</v>
      </c>
    </row>
    <row r="3086" spans="3:3">
      <c r="C3086" s="153" t="s">
        <v>3840</v>
      </c>
    </row>
    <row r="3087" spans="3:3">
      <c r="C3087" s="153" t="s">
        <v>3841</v>
      </c>
    </row>
    <row r="3088" spans="3:3">
      <c r="C3088" s="153" t="s">
        <v>3842</v>
      </c>
    </row>
    <row r="3089" spans="2:12">
      <c r="C3089" s="153" t="s">
        <v>3843</v>
      </c>
    </row>
    <row r="3090" spans="2:12">
      <c r="C3090" s="153" t="s">
        <v>3844</v>
      </c>
    </row>
    <row r="3091" spans="2:12">
      <c r="C3091" s="153" t="s">
        <v>3845</v>
      </c>
    </row>
    <row r="3092" spans="2:12">
      <c r="C3092" s="153" t="s">
        <v>3846</v>
      </c>
    </row>
    <row r="3093" spans="2:12">
      <c r="C3093" s="153" t="s">
        <v>3847</v>
      </c>
    </row>
    <row r="3094" spans="2:12">
      <c r="C3094" s="153" t="s">
        <v>3848</v>
      </c>
    </row>
    <row r="3098" spans="2:12" ht="14">
      <c r="B3098" s="148" t="s">
        <v>3849</v>
      </c>
      <c r="C3098" s="149"/>
      <c r="D3098" s="149"/>
      <c r="E3098" s="149"/>
      <c r="F3098" s="149"/>
      <c r="G3098" s="149"/>
      <c r="H3098" s="150"/>
    </row>
    <row r="3100" spans="2:12">
      <c r="C3100" s="175" t="s">
        <v>3850</v>
      </c>
      <c r="F3100" s="175" t="s">
        <v>3139</v>
      </c>
      <c r="L3100" s="175" t="s">
        <v>1333</v>
      </c>
    </row>
    <row r="3101" spans="2:12">
      <c r="C3101" s="153" t="s">
        <v>893</v>
      </c>
      <c r="F3101" s="153" t="s">
        <v>862</v>
      </c>
      <c r="L3101" s="153" t="s">
        <v>862</v>
      </c>
    </row>
    <row r="3102" spans="2:12">
      <c r="C3102" s="153" t="s">
        <v>3851</v>
      </c>
      <c r="F3102" s="153" t="s">
        <v>3852</v>
      </c>
      <c r="L3102" s="153" t="s">
        <v>3852</v>
      </c>
    </row>
    <row r="3103" spans="2:12">
      <c r="C3103" s="153" t="s">
        <v>3853</v>
      </c>
      <c r="F3103" s="153" t="s">
        <v>3854</v>
      </c>
      <c r="L3103" s="153" t="s">
        <v>3854</v>
      </c>
    </row>
    <row r="3104" spans="2:12">
      <c r="C3104" s="153" t="s">
        <v>3855</v>
      </c>
      <c r="F3104" s="153" t="s">
        <v>3856</v>
      </c>
      <c r="L3104" s="153" t="s">
        <v>3856</v>
      </c>
    </row>
    <row r="3105" spans="3:18">
      <c r="C3105" s="153" t="s">
        <v>3857</v>
      </c>
      <c r="F3105" s="153" t="s">
        <v>3858</v>
      </c>
      <c r="L3105" s="153" t="s">
        <v>3858</v>
      </c>
    </row>
    <row r="3106" spans="3:18" ht="9.5" customHeight="1">
      <c r="C3106" s="153" t="s">
        <v>3859</v>
      </c>
      <c r="F3106" s="153" t="s">
        <v>3860</v>
      </c>
      <c r="L3106" s="153" t="s">
        <v>3861</v>
      </c>
      <c r="N3106" s="190"/>
      <c r="O3106" s="190"/>
      <c r="P3106" s="190"/>
      <c r="Q3106" s="190"/>
      <c r="R3106" s="190"/>
    </row>
    <row r="3107" spans="3:18">
      <c r="C3107" s="153" t="s">
        <v>3862</v>
      </c>
      <c r="F3107" s="153" t="s">
        <v>3863</v>
      </c>
      <c r="N3107" s="190"/>
      <c r="O3107" s="190"/>
      <c r="P3107" s="190"/>
      <c r="Q3107" s="190"/>
      <c r="R3107" s="190"/>
    </row>
    <row r="3108" spans="3:18">
      <c r="C3108" s="153" t="s">
        <v>3864</v>
      </c>
      <c r="F3108" s="153" t="s">
        <v>3865</v>
      </c>
    </row>
    <row r="3109" spans="3:18">
      <c r="C3109" s="153" t="s">
        <v>3866</v>
      </c>
      <c r="F3109" s="153" t="s">
        <v>3867</v>
      </c>
    </row>
    <row r="3110" spans="3:18">
      <c r="C3110" s="153" t="s">
        <v>3868</v>
      </c>
      <c r="F3110" s="153" t="s">
        <v>3869</v>
      </c>
    </row>
    <row r="3111" spans="3:18">
      <c r="C3111" s="153" t="s">
        <v>3870</v>
      </c>
      <c r="F3111" s="153" t="s">
        <v>3871</v>
      </c>
    </row>
    <row r="3112" spans="3:18">
      <c r="C3112" s="153" t="s">
        <v>3872</v>
      </c>
      <c r="F3112" s="153" t="s">
        <v>3873</v>
      </c>
    </row>
    <row r="3113" spans="3:18">
      <c r="C3113" s="153" t="s">
        <v>3874</v>
      </c>
      <c r="F3113" s="153" t="s">
        <v>3875</v>
      </c>
    </row>
    <row r="3114" spans="3:18">
      <c r="C3114" s="153" t="s">
        <v>3876</v>
      </c>
      <c r="F3114" s="153" t="s">
        <v>3877</v>
      </c>
    </row>
    <row r="3115" spans="3:18">
      <c r="C3115" s="153" t="s">
        <v>3878</v>
      </c>
      <c r="F3115" s="153" t="s">
        <v>3879</v>
      </c>
    </row>
    <row r="3116" spans="3:18">
      <c r="C3116" s="153" t="s">
        <v>3880</v>
      </c>
      <c r="F3116" s="153" t="s">
        <v>3881</v>
      </c>
    </row>
    <row r="3117" spans="3:18">
      <c r="C3117" s="153" t="s">
        <v>3882</v>
      </c>
      <c r="F3117" s="153" t="s">
        <v>3883</v>
      </c>
    </row>
    <row r="3118" spans="3:18">
      <c r="C3118" s="153" t="s">
        <v>3884</v>
      </c>
      <c r="F3118" s="153" t="s">
        <v>3885</v>
      </c>
    </row>
    <row r="3119" spans="3:18">
      <c r="C3119" s="153" t="s">
        <v>3886</v>
      </c>
      <c r="F3119" s="153" t="s">
        <v>3887</v>
      </c>
    </row>
    <row r="3120" spans="3:18">
      <c r="C3120" s="153" t="s">
        <v>3888</v>
      </c>
      <c r="F3120" s="153" t="s">
        <v>3861</v>
      </c>
    </row>
    <row r="3121" spans="3:13">
      <c r="C3121" s="153" t="s">
        <v>3889</v>
      </c>
    </row>
    <row r="3122" spans="3:13">
      <c r="C3122" s="153" t="s">
        <v>3890</v>
      </c>
    </row>
    <row r="3123" spans="3:13">
      <c r="C3123" s="153" t="s">
        <v>3891</v>
      </c>
      <c r="F3123" s="224" t="s">
        <v>3892</v>
      </c>
      <c r="G3123" s="225"/>
      <c r="H3123" s="225"/>
      <c r="I3123" s="225"/>
      <c r="J3123" s="225"/>
      <c r="K3123" s="226"/>
      <c r="L3123" s="226"/>
      <c r="M3123" s="227"/>
    </row>
    <row r="3124" spans="3:13">
      <c r="C3124" s="153" t="s">
        <v>3893</v>
      </c>
      <c r="F3124" s="228" t="s">
        <v>3894</v>
      </c>
      <c r="G3124" s="190"/>
      <c r="H3124" s="190"/>
      <c r="I3124" s="190"/>
      <c r="J3124" s="190"/>
      <c r="M3124" s="229"/>
    </row>
    <row r="3125" spans="3:13">
      <c r="C3125" s="153" t="s">
        <v>3895</v>
      </c>
      <c r="F3125" s="228" t="s">
        <v>3896</v>
      </c>
      <c r="G3125" s="190"/>
      <c r="H3125" s="190"/>
      <c r="I3125" s="190"/>
      <c r="J3125" s="190"/>
      <c r="M3125" s="229"/>
    </row>
    <row r="3126" spans="3:13">
      <c r="C3126" s="153" t="s">
        <v>3897</v>
      </c>
      <c r="F3126" s="228" t="s">
        <v>3898</v>
      </c>
      <c r="G3126" s="190"/>
      <c r="H3126" s="190"/>
      <c r="I3126" s="190"/>
      <c r="J3126" s="190"/>
      <c r="M3126" s="229"/>
    </row>
    <row r="3127" spans="3:13">
      <c r="C3127" s="153" t="s">
        <v>3899</v>
      </c>
      <c r="F3127" s="228" t="s">
        <v>3900</v>
      </c>
      <c r="G3127" s="190"/>
      <c r="H3127" s="190"/>
      <c r="I3127" s="190"/>
      <c r="J3127" s="190"/>
      <c r="M3127" s="229"/>
    </row>
    <row r="3128" spans="3:13">
      <c r="C3128" s="153" t="s">
        <v>3901</v>
      </c>
      <c r="F3128" s="228" t="s">
        <v>3902</v>
      </c>
      <c r="G3128" s="190"/>
      <c r="H3128" s="190"/>
      <c r="I3128" s="190"/>
      <c r="J3128" s="190"/>
      <c r="M3128" s="229"/>
    </row>
    <row r="3129" spans="3:13">
      <c r="C3129" s="153" t="s">
        <v>3903</v>
      </c>
      <c r="F3129" s="228" t="s">
        <v>3904</v>
      </c>
      <c r="G3129" s="190"/>
      <c r="H3129" s="190"/>
      <c r="I3129" s="190"/>
      <c r="J3129" s="190"/>
      <c r="M3129" s="229"/>
    </row>
    <row r="3130" spans="3:13">
      <c r="C3130" s="153" t="s">
        <v>3905</v>
      </c>
      <c r="F3130" s="228" t="s">
        <v>3906</v>
      </c>
      <c r="G3130" s="190"/>
      <c r="H3130" s="190"/>
      <c r="I3130" s="190"/>
      <c r="J3130" s="190"/>
      <c r="M3130" s="229"/>
    </row>
    <row r="3131" spans="3:13">
      <c r="C3131" s="153" t="s">
        <v>3907</v>
      </c>
      <c r="F3131" s="228" t="s">
        <v>3908</v>
      </c>
      <c r="G3131" s="190"/>
      <c r="H3131" s="190"/>
      <c r="I3131" s="190"/>
      <c r="J3131" s="190"/>
      <c r="M3131" s="229"/>
    </row>
    <row r="3132" spans="3:13">
      <c r="C3132" s="153" t="s">
        <v>3909</v>
      </c>
      <c r="F3132" s="228" t="s">
        <v>3910</v>
      </c>
      <c r="G3132" s="190"/>
      <c r="H3132" s="190"/>
      <c r="I3132" s="190"/>
      <c r="J3132" s="190"/>
      <c r="M3132" s="229"/>
    </row>
    <row r="3133" spans="3:13">
      <c r="C3133" s="153" t="s">
        <v>3911</v>
      </c>
      <c r="F3133" s="228" t="s">
        <v>3912</v>
      </c>
      <c r="G3133" s="190"/>
      <c r="H3133" s="190"/>
      <c r="I3133" s="190"/>
      <c r="J3133" s="190"/>
      <c r="M3133" s="229"/>
    </row>
    <row r="3134" spans="3:13">
      <c r="C3134" s="153" t="s">
        <v>3913</v>
      </c>
      <c r="F3134" s="228" t="s">
        <v>3914</v>
      </c>
      <c r="G3134" s="190"/>
      <c r="H3134" s="190"/>
      <c r="I3134" s="190"/>
      <c r="J3134" s="190"/>
      <c r="M3134" s="229"/>
    </row>
    <row r="3135" spans="3:13">
      <c r="C3135" s="153" t="s">
        <v>3915</v>
      </c>
      <c r="F3135" s="228" t="s">
        <v>3916</v>
      </c>
      <c r="G3135" s="190"/>
      <c r="H3135" s="190"/>
      <c r="I3135" s="190"/>
      <c r="J3135" s="190"/>
      <c r="M3135" s="229"/>
    </row>
    <row r="3136" spans="3:13">
      <c r="C3136" s="153" t="s">
        <v>3917</v>
      </c>
      <c r="F3136" s="230" t="s">
        <v>3918</v>
      </c>
      <c r="G3136" s="231"/>
      <c r="H3136" s="231"/>
      <c r="I3136" s="231"/>
      <c r="J3136" s="231"/>
      <c r="K3136" s="231"/>
      <c r="L3136" s="231"/>
      <c r="M3136" s="232"/>
    </row>
    <row r="3137" spans="3:3">
      <c r="C3137" s="153" t="s">
        <v>3919</v>
      </c>
    </row>
    <row r="3138" spans="3:3">
      <c r="C3138" s="153" t="s">
        <v>3920</v>
      </c>
    </row>
    <row r="3139" spans="3:3">
      <c r="C3139" s="153" t="s">
        <v>3921</v>
      </c>
    </row>
    <row r="3140" spans="3:3">
      <c r="C3140" s="153" t="s">
        <v>3922</v>
      </c>
    </row>
    <row r="3141" spans="3:3">
      <c r="C3141" s="153" t="s">
        <v>3923</v>
      </c>
    </row>
    <row r="3142" spans="3:3">
      <c r="C3142" s="153" t="s">
        <v>3924</v>
      </c>
    </row>
    <row r="3143" spans="3:3">
      <c r="C3143" s="153" t="s">
        <v>3925</v>
      </c>
    </row>
    <row r="3144" spans="3:3">
      <c r="C3144" s="153" t="s">
        <v>3926</v>
      </c>
    </row>
    <row r="3145" spans="3:3">
      <c r="C3145" s="153" t="s">
        <v>3927</v>
      </c>
    </row>
    <row r="3146" spans="3:3">
      <c r="C3146" s="153" t="s">
        <v>3928</v>
      </c>
    </row>
    <row r="3147" spans="3:3">
      <c r="C3147" s="153" t="s">
        <v>3929</v>
      </c>
    </row>
    <row r="3148" spans="3:3">
      <c r="C3148" s="153" t="s">
        <v>3848</v>
      </c>
    </row>
    <row r="3149" spans="3:3">
      <c r="C3149" s="153" t="s">
        <v>3930</v>
      </c>
    </row>
    <row r="3153" spans="2:21" ht="14">
      <c r="B3153" s="148" t="s">
        <v>3931</v>
      </c>
      <c r="C3153" s="149"/>
      <c r="D3153" s="149"/>
      <c r="E3153" s="149"/>
      <c r="F3153" s="149"/>
      <c r="G3153" s="149"/>
      <c r="H3153" s="149"/>
      <c r="I3153" s="149"/>
      <c r="J3153" s="149"/>
      <c r="K3153" s="149"/>
      <c r="L3153" s="150"/>
    </row>
    <row r="3155" spans="2:21">
      <c r="C3155" s="175" t="s">
        <v>3932</v>
      </c>
      <c r="G3155" s="175" t="s">
        <v>890</v>
      </c>
      <c r="K3155" s="175" t="s">
        <v>3079</v>
      </c>
    </row>
    <row r="3156" spans="2:21">
      <c r="C3156" s="153" t="s">
        <v>862</v>
      </c>
      <c r="G3156" s="153" t="s">
        <v>862</v>
      </c>
      <c r="K3156" s="153" t="s">
        <v>862</v>
      </c>
    </row>
    <row r="3157" spans="2:21">
      <c r="C3157" s="151" t="s">
        <v>3933</v>
      </c>
      <c r="G3157" s="153" t="s">
        <v>3934</v>
      </c>
      <c r="K3157" s="152" t="s">
        <v>3933</v>
      </c>
    </row>
    <row r="3158" spans="2:21">
      <c r="C3158" s="153" t="s">
        <v>3935</v>
      </c>
      <c r="G3158" s="153" t="s">
        <v>3936</v>
      </c>
      <c r="K3158" s="153" t="s">
        <v>3937</v>
      </c>
    </row>
    <row r="3159" spans="2:21">
      <c r="C3159" s="153" t="s">
        <v>3938</v>
      </c>
      <c r="G3159" s="153" t="s">
        <v>3939</v>
      </c>
    </row>
    <row r="3160" spans="2:21">
      <c r="C3160" s="153" t="s">
        <v>3940</v>
      </c>
      <c r="G3160" s="153" t="s">
        <v>3941</v>
      </c>
    </row>
    <row r="3161" spans="2:21">
      <c r="C3161" s="153" t="s">
        <v>3942</v>
      </c>
      <c r="G3161" s="153" t="s">
        <v>3943</v>
      </c>
    </row>
    <row r="3162" spans="2:21">
      <c r="C3162" s="153" t="s">
        <v>3944</v>
      </c>
      <c r="G3162" s="153" t="s">
        <v>3945</v>
      </c>
    </row>
    <row r="3163" spans="2:21">
      <c r="C3163" s="153" t="s">
        <v>3946</v>
      </c>
    </row>
    <row r="3164" spans="2:21">
      <c r="C3164" s="151" t="s">
        <v>3937</v>
      </c>
    </row>
    <row r="3165" spans="2:21">
      <c r="I3165" s="151"/>
    </row>
    <row r="3166" spans="2:21">
      <c r="L3166" s="151"/>
    </row>
    <row r="3168" spans="2:21" ht="14">
      <c r="B3168" s="148" t="s">
        <v>3947</v>
      </c>
      <c r="C3168" s="149"/>
      <c r="D3168" s="149"/>
      <c r="E3168" s="149"/>
      <c r="F3168" s="149"/>
      <c r="G3168" s="149"/>
      <c r="H3168" s="149"/>
      <c r="I3168" s="149"/>
      <c r="J3168" s="149"/>
      <c r="K3168" s="149"/>
      <c r="L3168" s="149"/>
      <c r="M3168" s="149"/>
      <c r="N3168" s="149"/>
      <c r="O3168" s="149"/>
      <c r="P3168" s="149"/>
      <c r="Q3168" s="149"/>
      <c r="R3168" s="149"/>
      <c r="S3168" s="149"/>
      <c r="T3168" s="149"/>
      <c r="U3168" s="150"/>
    </row>
    <row r="3170" spans="2:12">
      <c r="C3170" s="175" t="s">
        <v>869</v>
      </c>
    </row>
    <row r="3171" spans="2:12">
      <c r="C3171" s="153" t="s">
        <v>862</v>
      </c>
    </row>
    <row r="3172" spans="2:12">
      <c r="C3172" s="153" t="s">
        <v>3933</v>
      </c>
    </row>
    <row r="3173" spans="2:12">
      <c r="C3173" s="153" t="s">
        <v>3948</v>
      </c>
    </row>
    <row r="3174" spans="2:12">
      <c r="C3174" s="153" t="s">
        <v>3949</v>
      </c>
    </row>
    <row r="3175" spans="2:12">
      <c r="C3175" s="153" t="s">
        <v>3937</v>
      </c>
    </row>
    <row r="3179" spans="2:12" ht="14">
      <c r="B3179" s="148" t="s">
        <v>3950</v>
      </c>
      <c r="C3179" s="149"/>
      <c r="D3179" s="149"/>
      <c r="E3179" s="149"/>
      <c r="F3179" s="149"/>
      <c r="G3179" s="149"/>
      <c r="H3179" s="149"/>
      <c r="I3179" s="149"/>
      <c r="J3179" s="149"/>
      <c r="K3179" s="149"/>
      <c r="L3179" s="150"/>
    </row>
    <row r="3181" spans="2:12">
      <c r="C3181" s="175" t="s">
        <v>854</v>
      </c>
    </row>
    <row r="3182" spans="2:12">
      <c r="C3182" s="153" t="s">
        <v>862</v>
      </c>
    </row>
    <row r="3183" spans="2:12">
      <c r="C3183" s="153" t="s">
        <v>3951</v>
      </c>
    </row>
    <row r="3184" spans="2:12">
      <c r="C3184" s="153" t="s">
        <v>3952</v>
      </c>
    </row>
    <row r="3188" spans="2:18" ht="14">
      <c r="B3188" s="148" t="s">
        <v>3953</v>
      </c>
      <c r="C3188" s="149"/>
      <c r="D3188" s="149"/>
      <c r="E3188" s="149"/>
      <c r="F3188" s="149"/>
      <c r="G3188" s="149"/>
      <c r="H3188" s="149"/>
      <c r="I3188" s="149"/>
      <c r="J3188" s="149"/>
      <c r="K3188" s="149"/>
      <c r="L3188" s="149"/>
      <c r="M3188" s="149"/>
      <c r="N3188" s="149"/>
      <c r="O3188" s="149"/>
      <c r="P3188" s="149"/>
      <c r="Q3188" s="149"/>
      <c r="R3188" s="150"/>
    </row>
    <row r="3190" spans="2:18">
      <c r="C3190" s="175" t="s">
        <v>3932</v>
      </c>
    </row>
    <row r="3191" spans="2:18">
      <c r="C3191" s="153" t="s">
        <v>862</v>
      </c>
    </row>
    <row r="3192" spans="2:18">
      <c r="C3192" s="153" t="s">
        <v>3951</v>
      </c>
    </row>
    <row r="3193" spans="2:18">
      <c r="C3193" s="153" t="s">
        <v>3954</v>
      </c>
    </row>
    <row r="3194" spans="2:18">
      <c r="C3194" s="153" t="s">
        <v>3955</v>
      </c>
    </row>
    <row r="3195" spans="2:18">
      <c r="C3195" s="153" t="s">
        <v>3956</v>
      </c>
    </row>
    <row r="3196" spans="2:18">
      <c r="C3196" s="153" t="s">
        <v>3957</v>
      </c>
    </row>
    <row r="3197" spans="2:18">
      <c r="C3197" s="153" t="s">
        <v>3958</v>
      </c>
    </row>
    <row r="3198" spans="2:18">
      <c r="C3198" s="153" t="s">
        <v>3959</v>
      </c>
    </row>
    <row r="3199" spans="2:18">
      <c r="C3199" s="153" t="s">
        <v>3952</v>
      </c>
    </row>
    <row r="3203" spans="2:19" ht="14">
      <c r="B3203" s="148" t="s">
        <v>3960</v>
      </c>
      <c r="C3203" s="149"/>
      <c r="D3203" s="149"/>
      <c r="E3203" s="149"/>
      <c r="F3203" s="149"/>
      <c r="G3203" s="149"/>
      <c r="H3203" s="149"/>
      <c r="I3203" s="149"/>
      <c r="J3203" s="149"/>
      <c r="K3203" s="149"/>
      <c r="L3203" s="150"/>
    </row>
    <row r="3205" spans="2:19">
      <c r="C3205" s="175" t="s">
        <v>878</v>
      </c>
      <c r="G3205" s="175" t="s">
        <v>890</v>
      </c>
      <c r="K3205" s="175" t="s">
        <v>854</v>
      </c>
    </row>
    <row r="3206" spans="2:19">
      <c r="C3206" s="153" t="s">
        <v>862</v>
      </c>
      <c r="G3206" s="153" t="s">
        <v>862</v>
      </c>
      <c r="K3206" s="153" t="s">
        <v>862</v>
      </c>
    </row>
    <row r="3207" spans="2:19">
      <c r="C3207" s="151" t="s">
        <v>3961</v>
      </c>
      <c r="G3207" s="153" t="s">
        <v>3962</v>
      </c>
      <c r="K3207" s="153" t="s">
        <v>3961</v>
      </c>
    </row>
    <row r="3208" spans="2:19">
      <c r="C3208" s="153" t="s">
        <v>3963</v>
      </c>
      <c r="G3208" s="153" t="s">
        <v>3964</v>
      </c>
      <c r="K3208" s="153" t="s">
        <v>3965</v>
      </c>
    </row>
    <row r="3209" spans="2:19">
      <c r="C3209" s="153" t="s">
        <v>3966</v>
      </c>
      <c r="G3209" s="153" t="s">
        <v>3967</v>
      </c>
    </row>
    <row r="3210" spans="2:19">
      <c r="C3210" s="153" t="s">
        <v>3968</v>
      </c>
      <c r="G3210" s="153" t="s">
        <v>3969</v>
      </c>
    </row>
    <row r="3211" spans="2:19">
      <c r="C3211" s="153" t="s">
        <v>3970</v>
      </c>
      <c r="G3211" s="153" t="s">
        <v>3971</v>
      </c>
    </row>
    <row r="3212" spans="2:19">
      <c r="C3212" s="153" t="s">
        <v>3972</v>
      </c>
      <c r="G3212" s="153" t="s">
        <v>3973</v>
      </c>
    </row>
    <row r="3213" spans="2:19">
      <c r="C3213" s="153" t="s">
        <v>3974</v>
      </c>
    </row>
    <row r="3214" spans="2:19">
      <c r="C3214" s="151" t="s">
        <v>3965</v>
      </c>
      <c r="J3214" s="151"/>
    </row>
    <row r="3215" spans="2:19">
      <c r="L3215" s="151"/>
      <c r="S3215" s="151"/>
    </row>
    <row r="3216" spans="2:19">
      <c r="L3216" s="151"/>
      <c r="S3216" s="151"/>
    </row>
    <row r="3218" spans="2:22" ht="14">
      <c r="B3218" s="148" t="s">
        <v>3975</v>
      </c>
      <c r="C3218" s="149"/>
      <c r="D3218" s="149"/>
      <c r="E3218" s="149"/>
      <c r="F3218" s="149"/>
      <c r="G3218" s="149"/>
      <c r="H3218" s="149"/>
      <c r="I3218" s="149"/>
      <c r="J3218" s="149"/>
      <c r="K3218" s="149"/>
      <c r="L3218" s="149"/>
      <c r="M3218" s="149"/>
      <c r="N3218" s="149"/>
      <c r="O3218" s="149"/>
      <c r="P3218" s="149"/>
      <c r="Q3218" s="149"/>
      <c r="R3218" s="149"/>
      <c r="S3218" s="149"/>
      <c r="T3218" s="149"/>
      <c r="U3218" s="149"/>
      <c r="V3218" s="150"/>
    </row>
    <row r="3220" spans="2:22">
      <c r="C3220" s="175" t="s">
        <v>869</v>
      </c>
    </row>
    <row r="3221" spans="2:22">
      <c r="C3221" s="153" t="s">
        <v>862</v>
      </c>
    </row>
    <row r="3222" spans="2:22">
      <c r="C3222" s="153" t="s">
        <v>3961</v>
      </c>
    </row>
    <row r="3223" spans="2:22">
      <c r="C3223" s="153" t="s">
        <v>3976</v>
      </c>
    </row>
    <row r="3224" spans="2:22">
      <c r="C3224" s="153" t="s">
        <v>3977</v>
      </c>
    </row>
    <row r="3225" spans="2:22">
      <c r="C3225" s="153" t="s">
        <v>3965</v>
      </c>
    </row>
    <row r="3229" spans="2:22" ht="14">
      <c r="B3229" s="148" t="s">
        <v>3978</v>
      </c>
      <c r="C3229" s="149"/>
      <c r="D3229" s="149"/>
      <c r="E3229" s="149"/>
      <c r="F3229" s="149"/>
      <c r="G3229" s="149"/>
      <c r="H3229" s="149"/>
      <c r="I3229" s="149"/>
      <c r="J3229" s="149"/>
      <c r="K3229" s="149"/>
      <c r="L3229" s="149"/>
      <c r="M3229" s="150"/>
    </row>
    <row r="3231" spans="2:22">
      <c r="C3231" s="175" t="s">
        <v>854</v>
      </c>
    </row>
    <row r="3232" spans="2:22">
      <c r="C3232" s="153" t="s">
        <v>862</v>
      </c>
    </row>
    <row r="3233" spans="2:19">
      <c r="C3233" s="153" t="s">
        <v>3979</v>
      </c>
    </row>
    <row r="3234" spans="2:19">
      <c r="C3234" s="153" t="s">
        <v>3980</v>
      </c>
    </row>
    <row r="3238" spans="2:19" ht="14">
      <c r="B3238" s="148" t="s">
        <v>3981</v>
      </c>
      <c r="C3238" s="149"/>
      <c r="D3238" s="149"/>
      <c r="E3238" s="149"/>
      <c r="F3238" s="149"/>
      <c r="G3238" s="149"/>
      <c r="H3238" s="149"/>
      <c r="I3238" s="149"/>
      <c r="J3238" s="149"/>
      <c r="K3238" s="149"/>
      <c r="L3238" s="149"/>
      <c r="M3238" s="149"/>
      <c r="N3238" s="149"/>
      <c r="O3238" s="149"/>
      <c r="P3238" s="149"/>
      <c r="Q3238" s="149"/>
      <c r="R3238" s="149"/>
      <c r="S3238" s="150"/>
    </row>
    <row r="3240" spans="2:19">
      <c r="C3240" s="175" t="s">
        <v>878</v>
      </c>
    </row>
    <row r="3241" spans="2:19">
      <c r="C3241" s="153" t="s">
        <v>862</v>
      </c>
    </row>
    <row r="3242" spans="2:19">
      <c r="C3242" s="152" t="s">
        <v>3979</v>
      </c>
    </row>
    <row r="3243" spans="2:19">
      <c r="C3243" s="152" t="s">
        <v>3982</v>
      </c>
    </row>
    <row r="3244" spans="2:19">
      <c r="C3244" s="152" t="s">
        <v>3955</v>
      </c>
    </row>
    <row r="3245" spans="2:19">
      <c r="C3245" s="152" t="s">
        <v>3983</v>
      </c>
    </row>
    <row r="3246" spans="2:19">
      <c r="C3246" s="152" t="s">
        <v>3957</v>
      </c>
    </row>
    <row r="3247" spans="2:19">
      <c r="C3247" s="152" t="s">
        <v>3958</v>
      </c>
    </row>
    <row r="3248" spans="2:19">
      <c r="C3248" s="152" t="s">
        <v>3959</v>
      </c>
    </row>
    <row r="3249" spans="2:7">
      <c r="C3249" s="152" t="s">
        <v>3980</v>
      </c>
    </row>
    <row r="3250" spans="2:7">
      <c r="G3250" s="152"/>
    </row>
    <row r="3253" spans="2:7" ht="14.15" customHeight="1">
      <c r="B3253" s="148" t="s">
        <v>3984</v>
      </c>
      <c r="C3253" s="149"/>
      <c r="D3253" s="149"/>
      <c r="E3253" s="149"/>
      <c r="F3253" s="149"/>
      <c r="G3253" s="150"/>
    </row>
    <row r="3254" spans="2:7" ht="9" customHeight="1"/>
    <row r="3255" spans="2:7" ht="9" customHeight="1">
      <c r="B3255" s="191"/>
      <c r="C3255" s="175" t="s">
        <v>3985</v>
      </c>
    </row>
    <row r="3256" spans="2:7" ht="9" customHeight="1">
      <c r="C3256" s="153" t="s">
        <v>893</v>
      </c>
    </row>
    <row r="3257" spans="2:7" ht="9" customHeight="1">
      <c r="C3257" s="153" t="s">
        <v>3986</v>
      </c>
    </row>
    <row r="3258" spans="2:7" ht="9" customHeight="1">
      <c r="C3258" s="153" t="s">
        <v>3987</v>
      </c>
    </row>
    <row r="3259" spans="2:7" ht="9" customHeight="1">
      <c r="C3259" s="153" t="s">
        <v>3988</v>
      </c>
    </row>
    <row r="3260" spans="2:7" ht="9" customHeight="1">
      <c r="C3260" s="153" t="s">
        <v>3989</v>
      </c>
    </row>
    <row r="3261" spans="2:7" ht="9" customHeight="1">
      <c r="C3261" s="153" t="s">
        <v>3990</v>
      </c>
    </row>
    <row r="3262" spans="2:7" ht="9" customHeight="1">
      <c r="C3262" s="153" t="s">
        <v>3991</v>
      </c>
    </row>
    <row r="3263" spans="2:7" ht="9" customHeight="1">
      <c r="C3263" s="153" t="s">
        <v>3992</v>
      </c>
    </row>
    <row r="3264" spans="2:7" ht="9" customHeight="1">
      <c r="C3264" s="153" t="s">
        <v>3993</v>
      </c>
    </row>
    <row r="3265" spans="3:3" ht="9" customHeight="1">
      <c r="C3265" s="153" t="s">
        <v>3994</v>
      </c>
    </row>
    <row r="3266" spans="3:3" ht="9" customHeight="1">
      <c r="C3266" s="153" t="s">
        <v>3995</v>
      </c>
    </row>
    <row r="3267" spans="3:3" ht="9" customHeight="1">
      <c r="C3267" s="153" t="s">
        <v>3996</v>
      </c>
    </row>
    <row r="3268" spans="3:3" ht="9" customHeight="1">
      <c r="C3268" s="153" t="s">
        <v>3997</v>
      </c>
    </row>
    <row r="3269" spans="3:3" ht="9" customHeight="1">
      <c r="C3269" s="153" t="s">
        <v>3998</v>
      </c>
    </row>
    <row r="3270" spans="3:3" ht="9" customHeight="1">
      <c r="C3270" s="153" t="s">
        <v>3999</v>
      </c>
    </row>
    <row r="3271" spans="3:3" ht="9" customHeight="1">
      <c r="C3271" s="153" t="s">
        <v>4000</v>
      </c>
    </row>
    <row r="3272" spans="3:3" ht="9" customHeight="1">
      <c r="C3272" s="153" t="s">
        <v>4001</v>
      </c>
    </row>
    <row r="3273" spans="3:3" ht="9" customHeight="1">
      <c r="C3273" s="153" t="s">
        <v>4002</v>
      </c>
    </row>
    <row r="3274" spans="3:3" ht="9" customHeight="1">
      <c r="C3274" s="153" t="s">
        <v>4003</v>
      </c>
    </row>
    <row r="3275" spans="3:3" ht="9" customHeight="1">
      <c r="C3275" s="153" t="s">
        <v>4004</v>
      </c>
    </row>
    <row r="3276" spans="3:3" ht="9" customHeight="1">
      <c r="C3276" s="153" t="s">
        <v>4005</v>
      </c>
    </row>
    <row r="3277" spans="3:3" ht="9" customHeight="1">
      <c r="C3277" s="153" t="s">
        <v>4006</v>
      </c>
    </row>
    <row r="3278" spans="3:3" ht="9" customHeight="1">
      <c r="C3278" s="153" t="s">
        <v>4007</v>
      </c>
    </row>
    <row r="3279" spans="3:3" ht="9" customHeight="1">
      <c r="C3279" s="153" t="s">
        <v>4008</v>
      </c>
    </row>
    <row r="3280" spans="3:3" ht="9" customHeight="1"/>
    <row r="3283" spans="2:8" ht="14">
      <c r="B3283" s="148" t="s">
        <v>4009</v>
      </c>
      <c r="C3283" s="149"/>
      <c r="D3283" s="149"/>
      <c r="E3283" s="149"/>
      <c r="F3283" s="149"/>
      <c r="G3283" s="149"/>
      <c r="H3283" s="150"/>
    </row>
    <row r="3285" spans="2:8">
      <c r="C3285" s="175" t="s">
        <v>1253</v>
      </c>
      <c r="H3285" s="175" t="s">
        <v>1700</v>
      </c>
    </row>
    <row r="3286" spans="2:8">
      <c r="C3286" s="153" t="s">
        <v>862</v>
      </c>
      <c r="H3286" s="153" t="s">
        <v>862</v>
      </c>
    </row>
    <row r="3287" spans="2:8">
      <c r="C3287" s="153" t="s">
        <v>4010</v>
      </c>
      <c r="H3287" s="153" t="s">
        <v>4010</v>
      </c>
    </row>
    <row r="3288" spans="2:8">
      <c r="C3288" s="153" t="s">
        <v>4011</v>
      </c>
      <c r="H3288" s="153" t="s">
        <v>4011</v>
      </c>
    </row>
    <row r="3289" spans="2:8">
      <c r="C3289" s="153" t="s">
        <v>4012</v>
      </c>
      <c r="H3289" s="153" t="s">
        <v>4012</v>
      </c>
    </row>
    <row r="3290" spans="2:8">
      <c r="C3290" s="153" t="s">
        <v>4013</v>
      </c>
      <c r="H3290" s="153" t="s">
        <v>4013</v>
      </c>
    </row>
    <row r="3291" spans="2:8">
      <c r="C3291" s="153" t="s">
        <v>4014</v>
      </c>
      <c r="H3291" s="153" t="s">
        <v>4014</v>
      </c>
    </row>
    <row r="3292" spans="2:8">
      <c r="C3292" s="153" t="s">
        <v>4015</v>
      </c>
      <c r="H3292" s="153" t="s">
        <v>4015</v>
      </c>
    </row>
    <row r="3293" spans="2:8">
      <c r="C3293" s="153" t="s">
        <v>4016</v>
      </c>
      <c r="H3293" s="153" t="s">
        <v>4016</v>
      </c>
    </row>
    <row r="3294" spans="2:8">
      <c r="C3294" s="153" t="s">
        <v>4017</v>
      </c>
      <c r="H3294" s="153" t="s">
        <v>4017</v>
      </c>
    </row>
    <row r="3295" spans="2:8">
      <c r="C3295" s="153" t="s">
        <v>4018</v>
      </c>
      <c r="H3295" s="153" t="s">
        <v>4018</v>
      </c>
    </row>
    <row r="3296" spans="2:8">
      <c r="C3296" s="153" t="s">
        <v>4019</v>
      </c>
      <c r="H3296" s="153" t="s">
        <v>4019</v>
      </c>
    </row>
    <row r="3297" spans="1:17">
      <c r="C3297" s="153" t="s">
        <v>3327</v>
      </c>
      <c r="H3297" s="153" t="s">
        <v>3327</v>
      </c>
    </row>
    <row r="3298" spans="1:17">
      <c r="C3298" s="153" t="s">
        <v>4020</v>
      </c>
    </row>
    <row r="3302" spans="1:17" s="158" customFormat="1" ht="14">
      <c r="A3302" s="154"/>
      <c r="B3302" s="148" t="s">
        <v>4021</v>
      </c>
      <c r="C3302" s="156"/>
      <c r="D3302" s="156"/>
      <c r="E3302" s="156"/>
      <c r="F3302" s="156"/>
      <c r="G3302" s="156"/>
      <c r="H3302" s="156"/>
      <c r="I3302" s="156"/>
      <c r="J3302" s="156"/>
      <c r="K3302" s="156"/>
      <c r="L3302" s="157"/>
    </row>
    <row r="3304" spans="1:17">
      <c r="B3304" s="198"/>
      <c r="C3304" s="175" t="s">
        <v>1724</v>
      </c>
      <c r="J3304" s="175" t="s">
        <v>1252</v>
      </c>
      <c r="K3304" s="175"/>
      <c r="Q3304" s="175" t="s">
        <v>887</v>
      </c>
    </row>
    <row r="3305" spans="1:17">
      <c r="C3305" s="153" t="s">
        <v>862</v>
      </c>
      <c r="J3305" s="153" t="s">
        <v>862</v>
      </c>
      <c r="Q3305" s="153" t="s">
        <v>862</v>
      </c>
    </row>
    <row r="3306" spans="1:17">
      <c r="C3306" s="153" t="s">
        <v>1564</v>
      </c>
      <c r="J3306" s="153" t="s">
        <v>1564</v>
      </c>
      <c r="Q3306" s="153" t="s">
        <v>1564</v>
      </c>
    </row>
    <row r="3307" spans="1:17">
      <c r="C3307" s="153" t="s">
        <v>1573</v>
      </c>
      <c r="J3307" s="153" t="s">
        <v>1574</v>
      </c>
      <c r="Q3307" s="153" t="s">
        <v>1574</v>
      </c>
    </row>
    <row r="3308" spans="1:17">
      <c r="C3308" s="153" t="s">
        <v>1584</v>
      </c>
      <c r="J3308" s="153" t="s">
        <v>1585</v>
      </c>
      <c r="Q3308" s="153" t="s">
        <v>1585</v>
      </c>
    </row>
    <row r="3309" spans="1:17">
      <c r="C3309" s="153" t="s">
        <v>1594</v>
      </c>
      <c r="J3309" s="153" t="s">
        <v>1595</v>
      </c>
      <c r="Q3309" s="153" t="s">
        <v>1595</v>
      </c>
    </row>
    <row r="3310" spans="1:17">
      <c r="C3310" s="153" t="s">
        <v>1574</v>
      </c>
      <c r="J3310" s="153" t="s">
        <v>1605</v>
      </c>
      <c r="Q3310" s="153" t="s">
        <v>1605</v>
      </c>
    </row>
    <row r="3311" spans="1:17">
      <c r="C3311" s="153" t="s">
        <v>1585</v>
      </c>
      <c r="J3311" s="153" t="s">
        <v>1614</v>
      </c>
      <c r="Q3311" s="153" t="s">
        <v>1614</v>
      </c>
    </row>
    <row r="3312" spans="1:17">
      <c r="C3312" s="153" t="s">
        <v>1595</v>
      </c>
      <c r="J3312" s="153" t="s">
        <v>1622</v>
      </c>
      <c r="Q3312" s="153" t="s">
        <v>1622</v>
      </c>
    </row>
    <row r="3313" spans="1:26">
      <c r="C3313" s="153" t="s">
        <v>1605</v>
      </c>
      <c r="J3313" s="153" t="s">
        <v>1630</v>
      </c>
      <c r="Q3313" s="153" t="s">
        <v>1630</v>
      </c>
    </row>
    <row r="3314" spans="1:26">
      <c r="C3314" s="153" t="s">
        <v>1614</v>
      </c>
      <c r="J3314" s="153" t="s">
        <v>1634</v>
      </c>
      <c r="Q3314" s="153" t="s">
        <v>1634</v>
      </c>
    </row>
    <row r="3315" spans="1:26">
      <c r="C3315" s="153" t="s">
        <v>1622</v>
      </c>
      <c r="J3315" s="153" t="s">
        <v>1637</v>
      </c>
      <c r="Q3315" s="153" t="s">
        <v>1637</v>
      </c>
    </row>
    <row r="3316" spans="1:26">
      <c r="C3316" s="153" t="s">
        <v>1630</v>
      </c>
      <c r="J3316" s="153" t="s">
        <v>1640</v>
      </c>
      <c r="Q3316" s="153" t="s">
        <v>1640</v>
      </c>
    </row>
    <row r="3317" spans="1:26">
      <c r="C3317" s="153" t="s">
        <v>1634</v>
      </c>
      <c r="J3317" s="153" t="s">
        <v>1642</v>
      </c>
      <c r="Q3317" s="153" t="s">
        <v>1642</v>
      </c>
    </row>
    <row r="3318" spans="1:26">
      <c r="C3318" s="153" t="s">
        <v>1637</v>
      </c>
      <c r="J3318" s="153" t="s">
        <v>1644</v>
      </c>
      <c r="Q3318" s="153" t="s">
        <v>1644</v>
      </c>
    </row>
    <row r="3319" spans="1:26">
      <c r="C3319" s="153" t="s">
        <v>1640</v>
      </c>
      <c r="J3319" s="159" t="s">
        <v>1629</v>
      </c>
    </row>
    <row r="3320" spans="1:26">
      <c r="C3320" s="153" t="s">
        <v>1642</v>
      </c>
    </row>
    <row r="3321" spans="1:26">
      <c r="C3321" s="153" t="s">
        <v>1644</v>
      </c>
    </row>
    <row r="3325" spans="1:26" s="158" customFormat="1" ht="14">
      <c r="A3325" s="154"/>
      <c r="B3325" s="148" t="s">
        <v>4022</v>
      </c>
      <c r="C3325" s="156"/>
      <c r="D3325" s="156"/>
      <c r="E3325" s="156"/>
      <c r="F3325" s="156"/>
      <c r="G3325" s="156"/>
      <c r="H3325" s="156"/>
      <c r="I3325" s="156"/>
      <c r="J3325" s="156"/>
      <c r="K3325" s="156"/>
      <c r="L3325" s="156"/>
      <c r="M3325" s="156"/>
      <c r="N3325" s="156"/>
      <c r="O3325" s="156"/>
      <c r="P3325" s="156"/>
      <c r="Q3325" s="156"/>
      <c r="R3325" s="156"/>
      <c r="S3325" s="197"/>
      <c r="T3325" s="197"/>
      <c r="U3325" s="156"/>
      <c r="V3325" s="156"/>
      <c r="W3325" s="156"/>
      <c r="X3325" s="156"/>
      <c r="Y3325" s="156"/>
      <c r="Z3325" s="157"/>
    </row>
    <row r="3327" spans="1:26">
      <c r="B3327" s="198"/>
      <c r="C3327" s="175" t="s">
        <v>1441</v>
      </c>
    </row>
    <row r="3328" spans="1:26">
      <c r="C3328" s="153" t="s">
        <v>862</v>
      </c>
    </row>
    <row r="3329" spans="3:3">
      <c r="C3329" s="153" t="s">
        <v>1564</v>
      </c>
    </row>
    <row r="3330" spans="3:3">
      <c r="C3330" s="153" t="s">
        <v>4023</v>
      </c>
    </row>
    <row r="3331" spans="3:3">
      <c r="C3331" s="153" t="s">
        <v>4024</v>
      </c>
    </row>
    <row r="3332" spans="3:3">
      <c r="C3332" s="153" t="s">
        <v>4025</v>
      </c>
    </row>
    <row r="3333" spans="3:3">
      <c r="C3333" s="153" t="s">
        <v>4026</v>
      </c>
    </row>
    <row r="3334" spans="3:3">
      <c r="C3334" s="153" t="s">
        <v>4027</v>
      </c>
    </row>
    <row r="3335" spans="3:3">
      <c r="C3335" s="153" t="s">
        <v>1574</v>
      </c>
    </row>
    <row r="3336" spans="3:3">
      <c r="C3336" s="153" t="s">
        <v>1585</v>
      </c>
    </row>
    <row r="3337" spans="3:3">
      <c r="C3337" s="153" t="s">
        <v>4028</v>
      </c>
    </row>
    <row r="3338" spans="3:3">
      <c r="C3338" s="153" t="s">
        <v>4029</v>
      </c>
    </row>
    <row r="3339" spans="3:3">
      <c r="C3339" s="153" t="s">
        <v>4030</v>
      </c>
    </row>
    <row r="3340" spans="3:3">
      <c r="C3340" s="153" t="s">
        <v>4031</v>
      </c>
    </row>
    <row r="3341" spans="3:3">
      <c r="C3341" s="153" t="s">
        <v>4032</v>
      </c>
    </row>
    <row r="3342" spans="3:3">
      <c r="C3342" s="153" t="s">
        <v>4033</v>
      </c>
    </row>
    <row r="3343" spans="3:3">
      <c r="C3343" s="153" t="s">
        <v>4034</v>
      </c>
    </row>
    <row r="3344" spans="3:3">
      <c r="C3344" s="153" t="s">
        <v>4035</v>
      </c>
    </row>
    <row r="3345" spans="3:3">
      <c r="C3345" s="153" t="s">
        <v>4036</v>
      </c>
    </row>
    <row r="3346" spans="3:3">
      <c r="C3346" s="153" t="s">
        <v>4037</v>
      </c>
    </row>
    <row r="3347" spans="3:3">
      <c r="C3347" s="153" t="s">
        <v>4038</v>
      </c>
    </row>
    <row r="3348" spans="3:3">
      <c r="C3348" s="153" t="s">
        <v>4039</v>
      </c>
    </row>
    <row r="3349" spans="3:3">
      <c r="C3349" s="153" t="s">
        <v>4040</v>
      </c>
    </row>
    <row r="3350" spans="3:3">
      <c r="C3350" s="153" t="s">
        <v>4041</v>
      </c>
    </row>
    <row r="3351" spans="3:3">
      <c r="C3351" s="153" t="s">
        <v>4042</v>
      </c>
    </row>
    <row r="3352" spans="3:3">
      <c r="C3352" s="153" t="s">
        <v>4043</v>
      </c>
    </row>
    <row r="3353" spans="3:3">
      <c r="C3353" s="153" t="s">
        <v>4044</v>
      </c>
    </row>
    <row r="3354" spans="3:3">
      <c r="C3354" s="153" t="s">
        <v>4045</v>
      </c>
    </row>
    <row r="3355" spans="3:3">
      <c r="C3355" s="153" t="s">
        <v>4046</v>
      </c>
    </row>
    <row r="3356" spans="3:3">
      <c r="C3356" s="153" t="s">
        <v>4047</v>
      </c>
    </row>
    <row r="3357" spans="3:3">
      <c r="C3357" s="153" t="s">
        <v>4048</v>
      </c>
    </row>
    <row r="3358" spans="3:3">
      <c r="C3358" s="153" t="s">
        <v>4049</v>
      </c>
    </row>
    <row r="3359" spans="3:3">
      <c r="C3359" s="153" t="s">
        <v>4050</v>
      </c>
    </row>
    <row r="3360" spans="3:3">
      <c r="C3360" s="153" t="s">
        <v>4051</v>
      </c>
    </row>
    <row r="3361" spans="1:23">
      <c r="C3361" s="159" t="s">
        <v>1629</v>
      </c>
    </row>
    <row r="3362" spans="1:23">
      <c r="C3362" s="159"/>
    </row>
    <row r="3365" spans="1:23" s="158" customFormat="1" ht="14">
      <c r="A3365" s="154"/>
      <c r="B3365" s="148" t="s">
        <v>4052</v>
      </c>
      <c r="C3365" s="156"/>
      <c r="D3365" s="156"/>
      <c r="E3365" s="156"/>
      <c r="F3365" s="156"/>
      <c r="G3365" s="156"/>
      <c r="H3365" s="156"/>
      <c r="I3365" s="156"/>
      <c r="J3365" s="156"/>
      <c r="K3365" s="156"/>
      <c r="L3365" s="157"/>
      <c r="V3365" s="153"/>
      <c r="W3365" s="153"/>
    </row>
    <row r="3367" spans="1:23">
      <c r="B3367" s="198"/>
      <c r="C3367" s="175" t="s">
        <v>888</v>
      </c>
      <c r="E3367" s="198"/>
      <c r="J3367" s="175" t="s">
        <v>869</v>
      </c>
      <c r="N3367" s="175" t="s">
        <v>859</v>
      </c>
      <c r="Q3367" s="198"/>
      <c r="R3367" s="175" t="s">
        <v>854</v>
      </c>
      <c r="U3367" s="198"/>
    </row>
    <row r="3368" spans="1:23">
      <c r="C3368" s="177" t="s">
        <v>862</v>
      </c>
      <c r="J3368" s="177" t="s">
        <v>862</v>
      </c>
      <c r="N3368" s="218" t="s">
        <v>862</v>
      </c>
      <c r="R3368" s="153" t="s">
        <v>862</v>
      </c>
    </row>
    <row r="3369" spans="1:23">
      <c r="C3369" s="177" t="s">
        <v>1565</v>
      </c>
      <c r="J3369" s="177" t="s">
        <v>1565</v>
      </c>
      <c r="N3369" s="218" t="s">
        <v>1568</v>
      </c>
      <c r="R3369" s="153" t="s">
        <v>1565</v>
      </c>
    </row>
    <row r="3370" spans="1:23">
      <c r="C3370" s="177" t="s">
        <v>1575</v>
      </c>
      <c r="J3370" s="177" t="s">
        <v>1575</v>
      </c>
      <c r="N3370" s="218" t="s">
        <v>1578</v>
      </c>
      <c r="R3370" s="153" t="s">
        <v>1575</v>
      </c>
    </row>
    <row r="3371" spans="1:23">
      <c r="C3371" s="153" t="s">
        <v>1586</v>
      </c>
      <c r="J3371" s="177" t="s">
        <v>4053</v>
      </c>
      <c r="N3371" s="218" t="s">
        <v>1589</v>
      </c>
    </row>
    <row r="3372" spans="1:23">
      <c r="C3372" s="153" t="s">
        <v>1596</v>
      </c>
      <c r="J3372" s="177" t="s">
        <v>4054</v>
      </c>
    </row>
    <row r="3373" spans="1:23">
      <c r="B3373" s="159"/>
      <c r="C3373" s="177" t="s">
        <v>1606</v>
      </c>
    </row>
    <row r="3374" spans="1:23">
      <c r="B3374" s="159"/>
      <c r="C3374" s="177" t="s">
        <v>1615</v>
      </c>
    </row>
    <row r="3375" spans="1:23">
      <c r="B3375" s="159"/>
      <c r="C3375" s="159" t="s">
        <v>1629</v>
      </c>
    </row>
    <row r="3376" spans="1:23">
      <c r="B3376" s="159"/>
      <c r="C3376" s="159"/>
    </row>
    <row r="3377" spans="1:30">
      <c r="B3377" s="159"/>
      <c r="C3377" s="159"/>
    </row>
    <row r="3379" spans="1:30" s="158" customFormat="1" ht="14">
      <c r="A3379" s="154"/>
      <c r="B3379" s="148" t="s">
        <v>4055</v>
      </c>
      <c r="C3379" s="156"/>
      <c r="D3379" s="156"/>
      <c r="E3379" s="156"/>
      <c r="F3379" s="156"/>
      <c r="G3379" s="156"/>
      <c r="H3379" s="156"/>
      <c r="I3379" s="156"/>
      <c r="J3379" s="156"/>
      <c r="K3379" s="156"/>
      <c r="L3379" s="156"/>
      <c r="M3379" s="156"/>
      <c r="N3379" s="156"/>
      <c r="O3379" s="156"/>
      <c r="P3379" s="156"/>
      <c r="Q3379" s="156"/>
      <c r="R3379" s="156"/>
      <c r="S3379" s="157"/>
    </row>
    <row r="3381" spans="1:30">
      <c r="B3381" s="198"/>
      <c r="C3381" s="175" t="s">
        <v>885</v>
      </c>
      <c r="G3381" s="198"/>
      <c r="M3381" s="175" t="s">
        <v>1700</v>
      </c>
      <c r="W3381" s="175" t="s">
        <v>888</v>
      </c>
      <c r="AD3381" s="175" t="s">
        <v>869</v>
      </c>
    </row>
    <row r="3382" spans="1:30">
      <c r="C3382" s="153" t="s">
        <v>862</v>
      </c>
      <c r="M3382" s="153" t="s">
        <v>862</v>
      </c>
      <c r="W3382" s="153" t="s">
        <v>862</v>
      </c>
      <c r="AD3382" s="153" t="s">
        <v>862</v>
      </c>
    </row>
    <row r="3383" spans="1:30">
      <c r="C3383" s="153" t="s">
        <v>1564</v>
      </c>
      <c r="M3383" s="153" t="s">
        <v>1564</v>
      </c>
      <c r="W3383" s="153" t="s">
        <v>1568</v>
      </c>
      <c r="AD3383" s="153" t="s">
        <v>1568</v>
      </c>
    </row>
    <row r="3384" spans="1:30">
      <c r="C3384" s="153" t="s">
        <v>1649</v>
      </c>
      <c r="M3384" s="153" t="s">
        <v>1649</v>
      </c>
      <c r="W3384" s="153" t="s">
        <v>4056</v>
      </c>
      <c r="AD3384" s="153" t="s">
        <v>1651</v>
      </c>
    </row>
    <row r="3385" spans="1:30">
      <c r="C3385" s="153" t="s">
        <v>1574</v>
      </c>
      <c r="M3385" s="153" t="s">
        <v>1574</v>
      </c>
      <c r="W3385" s="153" t="s">
        <v>4057</v>
      </c>
      <c r="AD3385" s="153" t="s">
        <v>1653</v>
      </c>
    </row>
    <row r="3386" spans="1:30">
      <c r="C3386" s="153" t="s">
        <v>1585</v>
      </c>
      <c r="M3386" s="153" t="s">
        <v>1585</v>
      </c>
      <c r="W3386" s="153" t="s">
        <v>4058</v>
      </c>
      <c r="AD3386" s="153" t="s">
        <v>1656</v>
      </c>
    </row>
    <row r="3387" spans="1:30">
      <c r="C3387" s="153" t="s">
        <v>1595</v>
      </c>
      <c r="M3387" s="153" t="s">
        <v>1595</v>
      </c>
      <c r="W3387" s="153" t="s">
        <v>4059</v>
      </c>
    </row>
    <row r="3388" spans="1:30">
      <c r="C3388" s="153" t="s">
        <v>1662</v>
      </c>
      <c r="M3388" s="153" t="s">
        <v>1662</v>
      </c>
      <c r="W3388" s="153" t="s">
        <v>4060</v>
      </c>
    </row>
    <row r="3389" spans="1:30">
      <c r="C3389" s="153" t="s">
        <v>1605</v>
      </c>
      <c r="M3389" s="153" t="s">
        <v>1605</v>
      </c>
      <c r="W3389" s="159" t="s">
        <v>1629</v>
      </c>
    </row>
    <row r="3390" spans="1:30">
      <c r="C3390" s="153" t="s">
        <v>1614</v>
      </c>
      <c r="M3390" s="153" t="s">
        <v>4061</v>
      </c>
    </row>
    <row r="3391" spans="1:30">
      <c r="C3391" s="153" t="s">
        <v>1622</v>
      </c>
      <c r="M3391" s="153" t="s">
        <v>4062</v>
      </c>
    </row>
    <row r="3392" spans="1:30">
      <c r="C3392" s="153" t="s">
        <v>1630</v>
      </c>
      <c r="M3392" s="159" t="s">
        <v>1629</v>
      </c>
    </row>
    <row r="3393" spans="2:13">
      <c r="C3393" s="153" t="s">
        <v>1634</v>
      </c>
      <c r="M3393" s="159" t="s">
        <v>1675</v>
      </c>
    </row>
    <row r="3394" spans="2:13">
      <c r="C3394" s="153" t="s">
        <v>1637</v>
      </c>
    </row>
    <row r="3395" spans="2:13">
      <c r="C3395" s="153" t="s">
        <v>1640</v>
      </c>
    </row>
    <row r="3396" spans="2:13">
      <c r="C3396" s="153" t="s">
        <v>1642</v>
      </c>
    </row>
    <row r="3397" spans="2:13">
      <c r="C3397" s="153" t="s">
        <v>1644</v>
      </c>
    </row>
    <row r="3401" spans="2:13" ht="14">
      <c r="B3401" s="148" t="s">
        <v>4063</v>
      </c>
      <c r="C3401" s="149"/>
      <c r="D3401" s="149"/>
      <c r="E3401" s="149"/>
      <c r="F3401" s="149"/>
      <c r="G3401" s="149"/>
      <c r="H3401" s="149"/>
      <c r="I3401" s="149"/>
      <c r="J3401" s="149"/>
      <c r="K3401" s="149"/>
      <c r="L3401" s="149"/>
      <c r="M3401" s="150"/>
    </row>
    <row r="3403" spans="2:13">
      <c r="C3403" s="175" t="s">
        <v>860</v>
      </c>
    </row>
    <row r="3404" spans="2:13">
      <c r="C3404" s="153" t="s">
        <v>862</v>
      </c>
    </row>
    <row r="3405" spans="2:13">
      <c r="C3405" s="153" t="s">
        <v>4064</v>
      </c>
    </row>
    <row r="3409" spans="2:8" ht="14">
      <c r="B3409" s="148" t="s">
        <v>4065</v>
      </c>
      <c r="C3409" s="149"/>
      <c r="D3409" s="149"/>
      <c r="E3409" s="149"/>
      <c r="F3409" s="149"/>
      <c r="G3409" s="149"/>
      <c r="H3409" s="150"/>
    </row>
    <row r="3411" spans="2:8">
      <c r="C3411" s="175" t="s">
        <v>1518</v>
      </c>
    </row>
    <row r="3412" spans="2:8">
      <c r="C3412" s="153" t="s">
        <v>893</v>
      </c>
    </row>
    <row r="3413" spans="2:8">
      <c r="C3413" s="153" t="s">
        <v>1726</v>
      </c>
    </row>
    <row r="3414" spans="2:8">
      <c r="C3414" s="153" t="s">
        <v>1735</v>
      </c>
    </row>
    <row r="3415" spans="2:8">
      <c r="C3415" s="153" t="s">
        <v>1742</v>
      </c>
    </row>
    <row r="3416" spans="2:8">
      <c r="C3416" s="153" t="s">
        <v>1749</v>
      </c>
    </row>
    <row r="3417" spans="2:8">
      <c r="C3417" s="153" t="s">
        <v>1755</v>
      </c>
    </row>
    <row r="3418" spans="2:8">
      <c r="C3418" s="153" t="s">
        <v>1761</v>
      </c>
    </row>
    <row r="3419" spans="2:8">
      <c r="C3419" s="153" t="s">
        <v>1767</v>
      </c>
    </row>
    <row r="3420" spans="2:8">
      <c r="C3420" s="153" t="s">
        <v>1773</v>
      </c>
    </row>
    <row r="3421" spans="2:8">
      <c r="C3421" s="153" t="s">
        <v>1779</v>
      </c>
    </row>
    <row r="3422" spans="2:8">
      <c r="C3422" s="153" t="s">
        <v>1784</v>
      </c>
    </row>
    <row r="3423" spans="2:8">
      <c r="C3423" s="153" t="s">
        <v>1790</v>
      </c>
    </row>
    <row r="3424" spans="2:8">
      <c r="C3424" s="153" t="s">
        <v>1796</v>
      </c>
    </row>
    <row r="3425" spans="2:14">
      <c r="C3425" s="153" t="s">
        <v>1803</v>
      </c>
    </row>
    <row r="3426" spans="2:14">
      <c r="C3426" s="153" t="s">
        <v>1810</v>
      </c>
    </row>
    <row r="3427" spans="2:14">
      <c r="C3427" s="153" t="s">
        <v>1816</v>
      </c>
    </row>
    <row r="3428" spans="2:14">
      <c r="C3428" s="153" t="s">
        <v>1823</v>
      </c>
    </row>
    <row r="3429" spans="2:14">
      <c r="C3429" s="153" t="s">
        <v>1830</v>
      </c>
    </row>
    <row r="3430" spans="2:14">
      <c r="C3430" s="153" t="s">
        <v>1834</v>
      </c>
    </row>
    <row r="3431" spans="2:14">
      <c r="C3431" s="153" t="s">
        <v>1838</v>
      </c>
    </row>
    <row r="3432" spans="2:14">
      <c r="C3432" s="153" t="s">
        <v>1843</v>
      </c>
    </row>
    <row r="3436" spans="2:14" ht="14">
      <c r="B3436" s="148" t="s">
        <v>4066</v>
      </c>
      <c r="C3436" s="149"/>
      <c r="D3436" s="149"/>
      <c r="E3436" s="149"/>
      <c r="F3436" s="149"/>
      <c r="G3436" s="150"/>
    </row>
    <row r="3438" spans="2:14">
      <c r="C3438" s="175" t="s">
        <v>1518</v>
      </c>
      <c r="K3438" s="175" t="s">
        <v>859</v>
      </c>
      <c r="N3438" s="175"/>
    </row>
    <row r="3439" spans="2:14">
      <c r="C3439" s="153" t="s">
        <v>893</v>
      </c>
      <c r="K3439" s="153" t="s">
        <v>862</v>
      </c>
    </row>
    <row r="3440" spans="2:14">
      <c r="C3440" s="153" t="s">
        <v>1726</v>
      </c>
      <c r="K3440" s="153" t="s">
        <v>1731</v>
      </c>
    </row>
    <row r="3441" spans="3:11">
      <c r="C3441" s="153" t="s">
        <v>1735</v>
      </c>
      <c r="K3441" s="153" t="s">
        <v>1738</v>
      </c>
    </row>
    <row r="3442" spans="3:11">
      <c r="C3442" s="153" t="s">
        <v>1742</v>
      </c>
      <c r="K3442" s="153" t="s">
        <v>1745</v>
      </c>
    </row>
    <row r="3443" spans="3:11">
      <c r="C3443" s="153" t="s">
        <v>1749</v>
      </c>
    </row>
    <row r="3444" spans="3:11">
      <c r="C3444" s="153" t="s">
        <v>1755</v>
      </c>
    </row>
    <row r="3445" spans="3:11">
      <c r="C3445" s="153" t="s">
        <v>1761</v>
      </c>
    </row>
    <row r="3446" spans="3:11">
      <c r="C3446" s="153" t="s">
        <v>1767</v>
      </c>
    </row>
    <row r="3447" spans="3:11">
      <c r="C3447" s="153" t="s">
        <v>1773</v>
      </c>
    </row>
    <row r="3448" spans="3:11">
      <c r="C3448" s="153" t="s">
        <v>1779</v>
      </c>
    </row>
    <row r="3449" spans="3:11">
      <c r="C3449" s="153" t="s">
        <v>1784</v>
      </c>
    </row>
    <row r="3450" spans="3:11">
      <c r="C3450" s="153" t="s">
        <v>1790</v>
      </c>
    </row>
    <row r="3451" spans="3:11">
      <c r="C3451" s="153" t="s">
        <v>1796</v>
      </c>
    </row>
    <row r="3452" spans="3:11">
      <c r="C3452" s="153" t="s">
        <v>1803</v>
      </c>
    </row>
    <row r="3453" spans="3:11">
      <c r="C3453" s="153" t="s">
        <v>1810</v>
      </c>
    </row>
    <row r="3454" spans="3:11">
      <c r="C3454" s="153" t="s">
        <v>1816</v>
      </c>
    </row>
    <row r="3455" spans="3:11">
      <c r="C3455" s="153" t="s">
        <v>1823</v>
      </c>
    </row>
    <row r="3456" spans="3:11">
      <c r="C3456" s="153" t="s">
        <v>1830</v>
      </c>
    </row>
    <row r="3457" spans="2:8">
      <c r="C3457" s="153" t="s">
        <v>1834</v>
      </c>
    </row>
    <row r="3458" spans="2:8">
      <c r="C3458" s="153" t="s">
        <v>1838</v>
      </c>
    </row>
    <row r="3459" spans="2:8">
      <c r="C3459" s="153" t="s">
        <v>1843</v>
      </c>
    </row>
    <row r="3463" spans="2:8" ht="14">
      <c r="B3463" s="148" t="s">
        <v>4067</v>
      </c>
      <c r="C3463" s="149"/>
      <c r="D3463" s="149"/>
      <c r="E3463" s="149"/>
      <c r="F3463" s="149"/>
      <c r="G3463" s="149"/>
      <c r="H3463" s="150"/>
    </row>
    <row r="3465" spans="2:8">
      <c r="C3465" s="175" t="s">
        <v>1253</v>
      </c>
    </row>
    <row r="3466" spans="2:8">
      <c r="C3466" s="153" t="s">
        <v>893</v>
      </c>
    </row>
    <row r="3467" spans="2:8">
      <c r="C3467" s="153" t="s">
        <v>2189</v>
      </c>
    </row>
    <row r="3468" spans="2:8">
      <c r="C3468" s="153" t="s">
        <v>2191</v>
      </c>
    </row>
    <row r="3469" spans="2:8">
      <c r="C3469" s="153" t="s">
        <v>2195</v>
      </c>
    </row>
    <row r="3470" spans="2:8">
      <c r="C3470" s="153" t="s">
        <v>2198</v>
      </c>
    </row>
    <row r="3471" spans="2:8">
      <c r="C3471" s="153" t="s">
        <v>2201</v>
      </c>
    </row>
    <row r="3472" spans="2:8">
      <c r="C3472" s="153" t="s">
        <v>2205</v>
      </c>
    </row>
    <row r="3473" spans="2:8">
      <c r="C3473" s="153" t="s">
        <v>2207</v>
      </c>
    </row>
    <row r="3474" spans="2:8">
      <c r="C3474" s="153" t="s">
        <v>2211</v>
      </c>
    </row>
    <row r="3475" spans="2:8">
      <c r="C3475" s="153" t="s">
        <v>2216</v>
      </c>
    </row>
    <row r="3476" spans="2:8">
      <c r="C3476" s="153" t="s">
        <v>2220</v>
      </c>
    </row>
    <row r="3477" spans="2:8">
      <c r="C3477" s="153" t="s">
        <v>2224</v>
      </c>
    </row>
    <row r="3478" spans="2:8">
      <c r="C3478" s="153" t="s">
        <v>2227</v>
      </c>
    </row>
    <row r="3482" spans="2:8" ht="14.15" customHeight="1">
      <c r="B3482" s="148" t="s">
        <v>4068</v>
      </c>
      <c r="C3482" s="149"/>
      <c r="D3482" s="149"/>
      <c r="E3482" s="186"/>
      <c r="F3482" s="149"/>
      <c r="G3482" s="149"/>
      <c r="H3482" s="150"/>
    </row>
    <row r="3483" spans="2:8" ht="9.65" customHeight="1"/>
    <row r="3484" spans="2:8" ht="9.65" customHeight="1">
      <c r="C3484" s="175" t="s">
        <v>4069</v>
      </c>
    </row>
    <row r="3485" spans="2:8" ht="9.65" customHeight="1">
      <c r="C3485" s="153" t="s">
        <v>893</v>
      </c>
    </row>
    <row r="3486" spans="2:8" ht="9.65" customHeight="1">
      <c r="C3486" s="153" t="s">
        <v>2189</v>
      </c>
    </row>
    <row r="3487" spans="2:8" ht="9.65" customHeight="1">
      <c r="C3487" s="153" t="s">
        <v>2191</v>
      </c>
    </row>
    <row r="3488" spans="2:8" ht="9.65" customHeight="1">
      <c r="C3488" s="153" t="s">
        <v>2195</v>
      </c>
    </row>
    <row r="3489" spans="2:12" ht="9.65" customHeight="1">
      <c r="C3489" s="153" t="s">
        <v>2198</v>
      </c>
    </row>
    <row r="3490" spans="2:12" ht="9.65" customHeight="1">
      <c r="C3490" s="153" t="s">
        <v>2201</v>
      </c>
    </row>
    <row r="3491" spans="2:12" ht="9.65" customHeight="1">
      <c r="C3491" s="153" t="s">
        <v>2205</v>
      </c>
    </row>
    <row r="3492" spans="2:12" ht="9.65" customHeight="1">
      <c r="C3492" s="153" t="s">
        <v>2207</v>
      </c>
    </row>
    <row r="3493" spans="2:12" ht="9.65" customHeight="1">
      <c r="C3493" s="153" t="s">
        <v>2211</v>
      </c>
    </row>
    <row r="3494" spans="2:12" ht="9.65" customHeight="1">
      <c r="C3494" s="153" t="s">
        <v>2216</v>
      </c>
    </row>
    <row r="3495" spans="2:12" ht="9.65" customHeight="1">
      <c r="C3495" s="153" t="s">
        <v>2220</v>
      </c>
    </row>
    <row r="3496" spans="2:12" ht="9.65" customHeight="1">
      <c r="C3496" s="153" t="s">
        <v>2224</v>
      </c>
    </row>
    <row r="3497" spans="2:12" ht="9.65" customHeight="1">
      <c r="C3497" s="153" t="s">
        <v>2227</v>
      </c>
    </row>
    <row r="3498" spans="2:12" ht="9.65" customHeight="1"/>
    <row r="3499" spans="2:12" ht="9.65" customHeight="1"/>
    <row r="3500" spans="2:12" ht="9.65" customHeight="1"/>
    <row r="3501" spans="2:12" ht="14.15" customHeight="1">
      <c r="B3501" s="148" t="s">
        <v>4070</v>
      </c>
      <c r="C3501" s="149"/>
      <c r="D3501" s="149"/>
      <c r="E3501" s="149"/>
      <c r="F3501" s="186"/>
      <c r="G3501" s="149"/>
      <c r="H3501" s="149"/>
      <c r="I3501" s="149"/>
      <c r="J3501" s="149"/>
      <c r="K3501" s="149"/>
      <c r="L3501" s="150"/>
    </row>
    <row r="3502" spans="2:12" ht="9.65" customHeight="1">
      <c r="E3502" s="175"/>
    </row>
    <row r="3503" spans="2:12" ht="9.65" customHeight="1">
      <c r="C3503" s="175" t="s">
        <v>4071</v>
      </c>
    </row>
    <row r="3504" spans="2:12" ht="9.65" customHeight="1">
      <c r="C3504" s="153" t="s">
        <v>893</v>
      </c>
    </row>
    <row r="3505" spans="3:3" ht="9.65" customHeight="1">
      <c r="C3505" s="153" t="s">
        <v>2520</v>
      </c>
    </row>
    <row r="3506" spans="3:3" ht="9.65" customHeight="1">
      <c r="C3506" s="153" t="s">
        <v>2522</v>
      </c>
    </row>
    <row r="3507" spans="3:3" ht="9.65" customHeight="1">
      <c r="C3507" s="153" t="s">
        <v>2524</v>
      </c>
    </row>
    <row r="3508" spans="3:3" ht="9.65" customHeight="1">
      <c r="C3508" s="153" t="s">
        <v>2526</v>
      </c>
    </row>
    <row r="3509" spans="3:3" ht="9.65" customHeight="1">
      <c r="C3509" s="153" t="s">
        <v>2528</v>
      </c>
    </row>
    <row r="3510" spans="3:3" ht="9.65" customHeight="1">
      <c r="C3510" s="153" t="s">
        <v>2530</v>
      </c>
    </row>
    <row r="3511" spans="3:3" ht="9.65" customHeight="1">
      <c r="C3511" s="153" t="s">
        <v>2532</v>
      </c>
    </row>
    <row r="3512" spans="3:3" ht="9.65" customHeight="1">
      <c r="C3512" s="153" t="s">
        <v>2534</v>
      </c>
    </row>
    <row r="3513" spans="3:3" ht="9.65" customHeight="1">
      <c r="C3513" s="153" t="s">
        <v>2535</v>
      </c>
    </row>
    <row r="3514" spans="3:3" ht="9.65" customHeight="1">
      <c r="C3514" s="153" t="s">
        <v>2536</v>
      </c>
    </row>
    <row r="3515" spans="3:3" ht="9.65" customHeight="1">
      <c r="C3515" s="153" t="s">
        <v>2537</v>
      </c>
    </row>
    <row r="3516" spans="3:3" ht="9.65" customHeight="1">
      <c r="C3516" s="153" t="s">
        <v>2538</v>
      </c>
    </row>
    <row r="3517" spans="3:3" ht="9.65" customHeight="1">
      <c r="C3517" s="153" t="s">
        <v>2539</v>
      </c>
    </row>
    <row r="3518" spans="3:3" ht="9.65" customHeight="1"/>
    <row r="3519" spans="3:3" ht="9.65" customHeight="1"/>
    <row r="3520" spans="3:3" ht="9.65" customHeight="1"/>
    <row r="3521" spans="2:26" ht="14">
      <c r="B3521" s="148" t="s">
        <v>4072</v>
      </c>
      <c r="C3521" s="149"/>
      <c r="D3521" s="149"/>
      <c r="E3521" s="149"/>
      <c r="F3521" s="149"/>
      <c r="G3521" s="149"/>
      <c r="H3521" s="149"/>
      <c r="I3521" s="150"/>
      <c r="Q3521" s="175"/>
      <c r="S3521" s="191"/>
    </row>
    <row r="3523" spans="2:26">
      <c r="C3523" s="175" t="s">
        <v>869</v>
      </c>
      <c r="T3523" s="175"/>
      <c r="W3523" s="175"/>
      <c r="Z3523" s="175"/>
    </row>
    <row r="3524" spans="2:26">
      <c r="C3524" s="153" t="s">
        <v>862</v>
      </c>
      <c r="J3524" s="175"/>
    </row>
    <row r="3525" spans="2:26">
      <c r="C3525" s="153" t="s">
        <v>4073</v>
      </c>
      <c r="J3525" s="175"/>
    </row>
    <row r="3526" spans="2:26">
      <c r="C3526" s="153" t="s">
        <v>2559</v>
      </c>
    </row>
    <row r="3527" spans="2:26">
      <c r="C3527" s="153" t="s">
        <v>2561</v>
      </c>
      <c r="N3527" s="159"/>
    </row>
    <row r="3528" spans="2:26">
      <c r="C3528" s="153" t="s">
        <v>2563</v>
      </c>
    </row>
    <row r="3532" spans="2:26" ht="14">
      <c r="B3532" s="148" t="s">
        <v>4074</v>
      </c>
      <c r="C3532" s="149"/>
      <c r="D3532" s="149"/>
      <c r="E3532" s="149"/>
      <c r="F3532" s="149"/>
      <c r="G3532" s="149"/>
      <c r="H3532" s="149"/>
      <c r="I3532" s="149"/>
      <c r="J3532" s="150"/>
    </row>
    <row r="3534" spans="2:26">
      <c r="C3534" s="175" t="s">
        <v>1518</v>
      </c>
    </row>
    <row r="3535" spans="2:26">
      <c r="C3535" s="153" t="s">
        <v>862</v>
      </c>
    </row>
    <row r="3536" spans="2:26">
      <c r="C3536" s="153" t="s">
        <v>1334</v>
      </c>
    </row>
    <row r="3537" spans="3:3">
      <c r="C3537" s="153" t="s">
        <v>3370</v>
      </c>
    </row>
    <row r="3538" spans="3:3">
      <c r="C3538" s="153" t="s">
        <v>3373</v>
      </c>
    </row>
    <row r="3539" spans="3:3">
      <c r="C3539" s="153" t="s">
        <v>3376</v>
      </c>
    </row>
    <row r="3540" spans="3:3">
      <c r="C3540" s="153" t="s">
        <v>3379</v>
      </c>
    </row>
    <row r="3541" spans="3:3">
      <c r="C3541" s="153" t="s">
        <v>3382</v>
      </c>
    </row>
    <row r="3542" spans="3:3">
      <c r="C3542" s="153" t="s">
        <v>3385</v>
      </c>
    </row>
    <row r="3543" spans="3:3">
      <c r="C3543" s="153" t="s">
        <v>3389</v>
      </c>
    </row>
    <row r="3544" spans="3:3">
      <c r="C3544" s="153" t="s">
        <v>3392</v>
      </c>
    </row>
    <row r="3545" spans="3:3">
      <c r="C3545" s="153" t="s">
        <v>3394</v>
      </c>
    </row>
    <row r="3546" spans="3:3">
      <c r="C3546" s="153" t="s">
        <v>3396</v>
      </c>
    </row>
    <row r="3547" spans="3:3">
      <c r="C3547" s="153" t="s">
        <v>3398</v>
      </c>
    </row>
    <row r="3548" spans="3:3">
      <c r="C3548" s="153" t="s">
        <v>3400</v>
      </c>
    </row>
    <row r="3549" spans="3:3">
      <c r="C3549" s="153" t="s">
        <v>3181</v>
      </c>
    </row>
    <row r="3550" spans="3:3">
      <c r="C3550" s="153" t="s">
        <v>3183</v>
      </c>
    </row>
    <row r="3551" spans="3:3">
      <c r="C3551" s="153" t="s">
        <v>3185</v>
      </c>
    </row>
    <row r="3552" spans="3:3">
      <c r="C3552" s="153" t="s">
        <v>3187</v>
      </c>
    </row>
    <row r="3553" spans="2:31">
      <c r="C3553" s="153" t="s">
        <v>3190</v>
      </c>
    </row>
    <row r="3554" spans="2:31">
      <c r="C3554" s="153" t="s">
        <v>3192</v>
      </c>
    </row>
    <row r="3555" spans="2:31">
      <c r="C3555" s="153" t="s">
        <v>3195</v>
      </c>
    </row>
    <row r="3559" spans="2:31" ht="14">
      <c r="B3559" s="148" t="s">
        <v>4075</v>
      </c>
      <c r="C3559" s="149"/>
      <c r="D3559" s="149"/>
      <c r="E3559" s="149"/>
      <c r="F3559" s="149"/>
      <c r="G3559" s="149"/>
      <c r="H3559" s="149"/>
      <c r="I3559" s="149"/>
      <c r="J3559" s="149"/>
      <c r="K3559" s="149"/>
      <c r="L3559" s="149"/>
      <c r="M3559" s="149"/>
      <c r="N3559" s="149"/>
      <c r="O3559" s="149"/>
      <c r="P3559" s="150"/>
    </row>
    <row r="3560" spans="2:31">
      <c r="Q3560" s="167"/>
      <c r="R3560" s="188"/>
      <c r="S3560" s="188"/>
      <c r="T3560" s="188"/>
      <c r="U3560" s="188"/>
    </row>
    <row r="3561" spans="2:31">
      <c r="C3561" s="174" t="s">
        <v>4076</v>
      </c>
      <c r="D3561" s="175"/>
      <c r="E3561" s="175"/>
      <c r="I3561" s="174" t="s">
        <v>4077</v>
      </c>
      <c r="K3561" s="152"/>
      <c r="N3561" s="174" t="s">
        <v>4078</v>
      </c>
      <c r="U3561" s="174" t="s">
        <v>4079</v>
      </c>
      <c r="Z3561" s="192"/>
      <c r="AA3561" s="192"/>
      <c r="AE3561" s="192"/>
    </row>
    <row r="3562" spans="2:31">
      <c r="C3562" s="193" t="s">
        <v>862</v>
      </c>
      <c r="I3562" s="167" t="s">
        <v>862</v>
      </c>
      <c r="K3562" s="152"/>
      <c r="N3562" s="194" t="s">
        <v>862</v>
      </c>
      <c r="U3562" s="167" t="s">
        <v>862</v>
      </c>
      <c r="Z3562" s="152"/>
      <c r="AA3562" s="152"/>
      <c r="AE3562" s="152"/>
    </row>
    <row r="3563" spans="2:31">
      <c r="C3563" s="167" t="s">
        <v>2557</v>
      </c>
      <c r="I3563" s="167" t="s">
        <v>2557</v>
      </c>
      <c r="K3563" s="152"/>
      <c r="N3563" s="194" t="s">
        <v>2557</v>
      </c>
      <c r="U3563" s="167" t="s">
        <v>2557</v>
      </c>
      <c r="Z3563" s="152"/>
      <c r="AA3563" s="152"/>
      <c r="AE3563" s="152"/>
    </row>
    <row r="3564" spans="2:31">
      <c r="C3564" s="167" t="s">
        <v>4080</v>
      </c>
      <c r="I3564" s="167" t="s">
        <v>4080</v>
      </c>
      <c r="K3564" s="152"/>
      <c r="N3564" s="194" t="s">
        <v>4081</v>
      </c>
      <c r="U3564" s="167" t="s">
        <v>4080</v>
      </c>
      <c r="Z3564" s="152"/>
      <c r="AA3564" s="152"/>
      <c r="AE3564" s="152"/>
    </row>
    <row r="3565" spans="2:31">
      <c r="C3565" s="167" t="s">
        <v>4082</v>
      </c>
      <c r="I3565" s="167" t="s">
        <v>4082</v>
      </c>
      <c r="K3565" s="152"/>
      <c r="N3565" s="194" t="s">
        <v>4083</v>
      </c>
      <c r="U3565" s="167" t="s">
        <v>4084</v>
      </c>
      <c r="Z3565" s="152"/>
      <c r="AA3565" s="152"/>
      <c r="AE3565" s="152"/>
    </row>
    <row r="3566" spans="2:31">
      <c r="C3566" s="167" t="s">
        <v>4085</v>
      </c>
      <c r="I3566" s="167" t="s">
        <v>4085</v>
      </c>
      <c r="K3566" s="152"/>
      <c r="N3566" s="194" t="s">
        <v>4086</v>
      </c>
      <c r="U3566" s="167" t="s">
        <v>4087</v>
      </c>
      <c r="Z3566" s="152"/>
      <c r="AA3566" s="152"/>
      <c r="AE3566" s="152"/>
    </row>
    <row r="3567" spans="2:31">
      <c r="C3567" s="167" t="s">
        <v>2587</v>
      </c>
      <c r="I3567" s="167" t="s">
        <v>2559</v>
      </c>
      <c r="K3567" s="152"/>
      <c r="N3567" s="194" t="s">
        <v>4088</v>
      </c>
      <c r="U3567" s="167" t="s">
        <v>4089</v>
      </c>
      <c r="Z3567" s="152"/>
      <c r="AA3567" s="152"/>
      <c r="AE3567" s="152"/>
    </row>
    <row r="3568" spans="2:31">
      <c r="C3568" s="152" t="s">
        <v>4090</v>
      </c>
      <c r="I3568" s="167" t="s">
        <v>2602</v>
      </c>
      <c r="K3568" s="152"/>
      <c r="N3568" s="194" t="s">
        <v>2576</v>
      </c>
      <c r="U3568" s="167" t="s">
        <v>4091</v>
      </c>
      <c r="Z3568" s="152"/>
      <c r="AA3568" s="152"/>
      <c r="AE3568" s="152"/>
    </row>
    <row r="3569" spans="3:31">
      <c r="C3569" s="152" t="s">
        <v>4092</v>
      </c>
      <c r="I3569" s="167" t="s">
        <v>2603</v>
      </c>
      <c r="K3569" s="152"/>
      <c r="N3569" s="194" t="s">
        <v>4093</v>
      </c>
      <c r="U3569" s="167" t="s">
        <v>4094</v>
      </c>
      <c r="Z3569" s="152"/>
      <c r="AA3569" s="152"/>
      <c r="AE3569" s="152"/>
    </row>
    <row r="3570" spans="3:31">
      <c r="C3570" s="152" t="s">
        <v>4095</v>
      </c>
      <c r="I3570" s="167" t="s">
        <v>2604</v>
      </c>
      <c r="K3570" s="152"/>
      <c r="N3570" s="194" t="s">
        <v>4096</v>
      </c>
      <c r="U3570" s="167" t="s">
        <v>4097</v>
      </c>
      <c r="Z3570" s="152"/>
      <c r="AA3570" s="152"/>
      <c r="AE3570" s="152"/>
    </row>
    <row r="3571" spans="3:31">
      <c r="C3571" s="152" t="s">
        <v>4098</v>
      </c>
      <c r="I3571" s="167" t="s">
        <v>2605</v>
      </c>
      <c r="K3571" s="152"/>
      <c r="N3571" s="194" t="s">
        <v>4099</v>
      </c>
      <c r="U3571" s="167" t="s">
        <v>4100</v>
      </c>
      <c r="Z3571" s="152"/>
      <c r="AA3571" s="152"/>
      <c r="AE3571" s="152"/>
    </row>
    <row r="3572" spans="3:31">
      <c r="C3572" s="152" t="s">
        <v>4101</v>
      </c>
      <c r="I3572" s="167" t="s">
        <v>2606</v>
      </c>
      <c r="K3572" s="152"/>
      <c r="N3572" s="194" t="s">
        <v>4102</v>
      </c>
      <c r="U3572" s="195" t="s">
        <v>2587</v>
      </c>
      <c r="Z3572" s="152"/>
      <c r="AA3572" s="152"/>
      <c r="AE3572" s="152"/>
    </row>
    <row r="3573" spans="3:31">
      <c r="C3573" s="152" t="s">
        <v>4103</v>
      </c>
      <c r="I3573" s="167" t="s">
        <v>2718</v>
      </c>
      <c r="K3573" s="152"/>
      <c r="N3573" s="194" t="s">
        <v>4104</v>
      </c>
      <c r="U3573" s="167" t="s">
        <v>2898</v>
      </c>
      <c r="Z3573" s="152"/>
      <c r="AA3573" s="152"/>
      <c r="AE3573" s="152"/>
    </row>
    <row r="3574" spans="3:31">
      <c r="C3574" s="152" t="s">
        <v>4105</v>
      </c>
      <c r="I3574" s="167" t="s">
        <v>2608</v>
      </c>
      <c r="K3574" s="152"/>
      <c r="N3574" s="194" t="s">
        <v>4106</v>
      </c>
      <c r="U3574" s="167" t="s">
        <v>2903</v>
      </c>
      <c r="Z3574" s="152"/>
      <c r="AA3574" s="152"/>
      <c r="AE3574" s="152"/>
    </row>
    <row r="3575" spans="3:31">
      <c r="C3575" s="152" t="s">
        <v>4107</v>
      </c>
      <c r="I3575" s="167" t="s">
        <v>2609</v>
      </c>
      <c r="K3575" s="152"/>
      <c r="N3575" s="194" t="s">
        <v>4108</v>
      </c>
      <c r="U3575" s="167" t="s">
        <v>2908</v>
      </c>
      <c r="Z3575" s="152"/>
      <c r="AA3575" s="152"/>
      <c r="AE3575" s="152"/>
    </row>
    <row r="3576" spans="3:31">
      <c r="C3576" s="152" t="s">
        <v>4109</v>
      </c>
      <c r="I3576" s="167" t="s">
        <v>2610</v>
      </c>
      <c r="K3576" s="152"/>
      <c r="N3576" s="188" t="s">
        <v>2587</v>
      </c>
      <c r="U3576" s="167" t="s">
        <v>2913</v>
      </c>
      <c r="Z3576" s="152"/>
      <c r="AA3576" s="152"/>
      <c r="AE3576" s="152"/>
    </row>
    <row r="3577" spans="3:31">
      <c r="C3577" s="152" t="s">
        <v>4110</v>
      </c>
      <c r="I3577" s="167" t="s">
        <v>2611</v>
      </c>
      <c r="K3577" s="152"/>
      <c r="N3577" s="194" t="s">
        <v>4111</v>
      </c>
      <c r="U3577" s="167" t="s">
        <v>2917</v>
      </c>
      <c r="Z3577" s="152"/>
      <c r="AA3577" s="152"/>
      <c r="AE3577" s="152"/>
    </row>
    <row r="3578" spans="3:31">
      <c r="C3578" s="167" t="s">
        <v>4112</v>
      </c>
      <c r="I3578" s="167" t="s">
        <v>2561</v>
      </c>
      <c r="K3578" s="152"/>
      <c r="N3578" s="194" t="s">
        <v>4113</v>
      </c>
      <c r="U3578" s="167" t="s">
        <v>2921</v>
      </c>
      <c r="Z3578" s="152"/>
      <c r="AA3578" s="152"/>
      <c r="AE3578" s="152"/>
    </row>
    <row r="3579" spans="3:31">
      <c r="C3579" s="152" t="s">
        <v>4114</v>
      </c>
      <c r="I3579" s="167" t="s">
        <v>2620</v>
      </c>
      <c r="K3579" s="152"/>
      <c r="N3579" s="194" t="s">
        <v>4115</v>
      </c>
      <c r="U3579" s="167" t="s">
        <v>2924</v>
      </c>
      <c r="X3579" s="152"/>
      <c r="Z3579" s="152"/>
      <c r="AA3579" s="152"/>
      <c r="AE3579" s="152"/>
    </row>
    <row r="3580" spans="3:31">
      <c r="C3580" s="152" t="s">
        <v>4116</v>
      </c>
      <c r="I3580" s="167" t="s">
        <v>2621</v>
      </c>
      <c r="K3580" s="152"/>
      <c r="N3580" s="194" t="s">
        <v>4117</v>
      </c>
      <c r="X3580" s="152"/>
      <c r="Y3580" s="167"/>
      <c r="Z3580" s="152"/>
      <c r="AA3580" s="152"/>
      <c r="AE3580" s="152"/>
    </row>
    <row r="3581" spans="3:31">
      <c r="C3581" s="152" t="s">
        <v>4118</v>
      </c>
      <c r="I3581" s="167" t="s">
        <v>2622</v>
      </c>
      <c r="K3581" s="152"/>
      <c r="N3581" s="194" t="s">
        <v>4119</v>
      </c>
      <c r="X3581" s="152"/>
      <c r="Y3581" s="152"/>
      <c r="Z3581" s="152"/>
      <c r="AA3581" s="152"/>
      <c r="AE3581" s="152"/>
    </row>
    <row r="3582" spans="3:31">
      <c r="C3582" s="152" t="s">
        <v>4120</v>
      </c>
      <c r="I3582" s="167" t="s">
        <v>2623</v>
      </c>
      <c r="K3582" s="152"/>
      <c r="N3582" s="194" t="s">
        <v>4121</v>
      </c>
      <c r="X3582" s="152"/>
      <c r="Y3582" s="152"/>
      <c r="Z3582" s="152"/>
      <c r="AA3582" s="152"/>
      <c r="AE3582" s="152"/>
    </row>
    <row r="3583" spans="3:31">
      <c r="C3583" s="152" t="s">
        <v>4122</v>
      </c>
      <c r="I3583" s="167" t="s">
        <v>2624</v>
      </c>
      <c r="K3583" s="152"/>
      <c r="N3583" s="194" t="s">
        <v>4123</v>
      </c>
      <c r="X3583" s="152"/>
      <c r="Y3583" s="152"/>
      <c r="Z3583" s="152"/>
      <c r="AA3583" s="152"/>
      <c r="AE3583" s="152"/>
    </row>
    <row r="3584" spans="3:31">
      <c r="C3584" s="152" t="s">
        <v>4124</v>
      </c>
      <c r="I3584" s="167" t="s">
        <v>2808</v>
      </c>
      <c r="K3584" s="152"/>
      <c r="N3584" s="188" t="s">
        <v>2589</v>
      </c>
      <c r="W3584" s="152"/>
      <c r="Y3584" s="152"/>
      <c r="Z3584" s="152"/>
      <c r="AA3584" s="152"/>
      <c r="AE3584" s="152"/>
    </row>
    <row r="3585" spans="3:31">
      <c r="C3585" s="152" t="s">
        <v>4125</v>
      </c>
      <c r="I3585" s="167" t="s">
        <v>2626</v>
      </c>
      <c r="K3585" s="152"/>
      <c r="N3585" s="188" t="s">
        <v>2591</v>
      </c>
      <c r="W3585" s="152"/>
      <c r="Y3585" s="152"/>
      <c r="Z3585" s="152"/>
      <c r="AA3585" s="152"/>
      <c r="AE3585" s="152"/>
    </row>
    <row r="3586" spans="3:31">
      <c r="C3586" s="152" t="s">
        <v>4126</v>
      </c>
      <c r="I3586" s="167" t="s">
        <v>2627</v>
      </c>
      <c r="K3586" s="152"/>
      <c r="N3586" s="188" t="s">
        <v>2593</v>
      </c>
      <c r="T3586" s="152"/>
      <c r="W3586" s="152"/>
      <c r="Y3586" s="152"/>
      <c r="Z3586" s="152"/>
      <c r="AA3586" s="152"/>
      <c r="AB3586" s="152"/>
    </row>
    <row r="3587" spans="3:31">
      <c r="C3587" s="152" t="s">
        <v>4127</v>
      </c>
      <c r="I3587" s="167" t="s">
        <v>2628</v>
      </c>
      <c r="K3587" s="152"/>
      <c r="O3587" s="152"/>
      <c r="T3587" s="152"/>
      <c r="V3587" s="152"/>
      <c r="W3587" s="195"/>
      <c r="Y3587" s="152"/>
      <c r="Z3587" s="152"/>
      <c r="AA3587" s="152"/>
      <c r="AB3587" s="152"/>
    </row>
    <row r="3588" spans="3:31">
      <c r="C3588" s="152" t="s">
        <v>4128</v>
      </c>
      <c r="I3588" s="167" t="s">
        <v>2629</v>
      </c>
      <c r="K3588" s="152"/>
      <c r="O3588" s="152"/>
      <c r="R3588" s="152"/>
      <c r="T3588" s="152"/>
      <c r="V3588" s="152"/>
    </row>
    <row r="3589" spans="3:31">
      <c r="C3589" s="152" t="s">
        <v>4129</v>
      </c>
      <c r="I3589" s="167" t="s">
        <v>2563</v>
      </c>
      <c r="K3589" s="152"/>
      <c r="O3589" s="152"/>
      <c r="Q3589" s="152"/>
      <c r="R3589" s="152"/>
      <c r="S3589" s="152"/>
      <c r="T3589" s="152"/>
      <c r="V3589" s="152"/>
      <c r="W3589" s="152"/>
      <c r="X3589" s="152"/>
      <c r="Y3589" s="152"/>
      <c r="Z3589" s="152"/>
      <c r="AA3589" s="195"/>
    </row>
    <row r="3590" spans="3:31">
      <c r="C3590" s="152" t="s">
        <v>4130</v>
      </c>
      <c r="I3590" s="167" t="s">
        <v>2638</v>
      </c>
      <c r="K3590" s="152"/>
      <c r="O3590" s="195"/>
      <c r="P3590" s="195"/>
      <c r="Q3590" s="152"/>
      <c r="R3590" s="152"/>
      <c r="S3590" s="152"/>
      <c r="T3590" s="152"/>
      <c r="V3590" s="152"/>
      <c r="W3590" s="152"/>
      <c r="X3590" s="152"/>
      <c r="Y3590" s="195"/>
      <c r="Z3590" s="195"/>
      <c r="AA3590" s="195"/>
    </row>
    <row r="3591" spans="3:31">
      <c r="C3591" s="152" t="s">
        <v>4131</v>
      </c>
      <c r="D3591" s="188"/>
      <c r="E3591" s="188"/>
      <c r="I3591" s="167" t="s">
        <v>2639</v>
      </c>
      <c r="K3591" s="152"/>
      <c r="O3591" s="152"/>
      <c r="P3591" s="152"/>
      <c r="Q3591" s="152"/>
      <c r="R3591" s="152"/>
      <c r="S3591" s="152"/>
      <c r="T3591" s="152"/>
      <c r="V3591" s="152"/>
      <c r="W3591" s="152"/>
      <c r="X3591" s="152"/>
      <c r="Y3591" s="195"/>
      <c r="Z3591" s="195"/>
      <c r="AA3591" s="195"/>
    </row>
    <row r="3592" spans="3:31">
      <c r="C3592" s="152" t="s">
        <v>4132</v>
      </c>
      <c r="D3592" s="188"/>
      <c r="E3592" s="188"/>
      <c r="I3592" s="167" t="s">
        <v>2640</v>
      </c>
      <c r="K3592" s="152"/>
      <c r="O3592" s="152"/>
      <c r="P3592" s="152"/>
      <c r="Q3592" s="152"/>
      <c r="R3592" s="152"/>
      <c r="S3592" s="195"/>
      <c r="T3592" s="195"/>
      <c r="V3592" s="195"/>
      <c r="W3592" s="152"/>
      <c r="X3592" s="152"/>
      <c r="Y3592" s="152"/>
      <c r="Z3592" s="152"/>
      <c r="AA3592" s="152"/>
    </row>
    <row r="3593" spans="3:31">
      <c r="C3593" s="152" t="s">
        <v>4133</v>
      </c>
      <c r="D3593" s="188"/>
      <c r="E3593" s="188"/>
      <c r="I3593" s="167" t="s">
        <v>2641</v>
      </c>
      <c r="K3593" s="152"/>
      <c r="L3593" s="152"/>
      <c r="P3593" s="152"/>
      <c r="Q3593" s="152"/>
      <c r="R3593" s="152"/>
      <c r="S3593" s="152"/>
      <c r="T3593" s="195"/>
      <c r="U3593" s="195"/>
      <c r="V3593" s="195"/>
      <c r="W3593" s="152"/>
      <c r="X3593" s="152"/>
      <c r="Y3593" s="152"/>
      <c r="Z3593" s="152"/>
      <c r="AA3593" s="152"/>
    </row>
    <row r="3594" spans="3:31">
      <c r="C3594" s="152" t="s">
        <v>4134</v>
      </c>
      <c r="D3594" s="188"/>
      <c r="E3594" s="188"/>
      <c r="I3594" s="167" t="s">
        <v>2642</v>
      </c>
      <c r="K3594" s="152"/>
      <c r="L3594" s="152"/>
      <c r="P3594" s="152"/>
      <c r="Q3594" s="152"/>
      <c r="R3594" s="152"/>
      <c r="S3594" s="152"/>
      <c r="T3594" s="195"/>
      <c r="U3594" s="195"/>
      <c r="V3594" s="195"/>
      <c r="W3594" s="152"/>
      <c r="X3594" s="152"/>
      <c r="Y3594" s="152"/>
      <c r="Z3594" s="152"/>
      <c r="AA3594" s="152"/>
    </row>
    <row r="3595" spans="3:31">
      <c r="C3595" s="152" t="s">
        <v>4135</v>
      </c>
      <c r="D3595" s="188"/>
      <c r="E3595" s="188"/>
      <c r="I3595" s="167" t="s">
        <v>2866</v>
      </c>
      <c r="K3595" s="152"/>
      <c r="L3595" s="152"/>
      <c r="P3595" s="152"/>
      <c r="Q3595" s="152"/>
      <c r="R3595" s="152"/>
      <c r="S3595" s="152"/>
      <c r="T3595" s="195"/>
      <c r="U3595" s="195"/>
      <c r="V3595" s="195"/>
      <c r="W3595" s="152"/>
      <c r="X3595" s="152"/>
      <c r="Y3595" s="152"/>
      <c r="Z3595" s="152"/>
      <c r="AA3595" s="152"/>
    </row>
    <row r="3596" spans="3:31">
      <c r="C3596" s="152" t="s">
        <v>4136</v>
      </c>
      <c r="D3596" s="188"/>
      <c r="E3596" s="188"/>
      <c r="I3596" s="167" t="s">
        <v>2644</v>
      </c>
      <c r="K3596" s="152"/>
      <c r="L3596" s="152"/>
      <c r="P3596" s="152"/>
      <c r="Q3596" s="152"/>
      <c r="R3596" s="152"/>
      <c r="S3596" s="152"/>
      <c r="T3596" s="195"/>
      <c r="U3596" s="195"/>
      <c r="V3596" s="195"/>
      <c r="W3596" s="152"/>
      <c r="X3596" s="152"/>
      <c r="Y3596" s="152"/>
      <c r="Z3596" s="152"/>
      <c r="AA3596" s="152"/>
    </row>
    <row r="3597" spans="3:31">
      <c r="C3597" s="152" t="s">
        <v>4137</v>
      </c>
      <c r="D3597" s="188"/>
      <c r="E3597" s="188"/>
      <c r="I3597" s="167" t="s">
        <v>2645</v>
      </c>
      <c r="K3597" s="152"/>
      <c r="L3597" s="152"/>
      <c r="M3597" s="152"/>
      <c r="O3597" s="152"/>
      <c r="P3597" s="152"/>
      <c r="Q3597" s="152"/>
      <c r="R3597" s="152"/>
      <c r="S3597" s="152"/>
      <c r="T3597" s="195"/>
      <c r="U3597" s="195"/>
      <c r="V3597" s="195"/>
      <c r="W3597" s="152"/>
      <c r="X3597" s="152"/>
      <c r="Y3597" s="152"/>
      <c r="Z3597" s="152"/>
      <c r="AA3597" s="152"/>
    </row>
    <row r="3598" spans="3:31">
      <c r="C3598" s="152" t="s">
        <v>4138</v>
      </c>
      <c r="D3598" s="188"/>
      <c r="E3598" s="188"/>
      <c r="I3598" s="167" t="s">
        <v>2646</v>
      </c>
      <c r="K3598" s="152"/>
      <c r="L3598" s="152"/>
      <c r="M3598" s="152"/>
      <c r="O3598" s="152"/>
      <c r="P3598" s="152"/>
      <c r="Q3598" s="152"/>
      <c r="R3598" s="152"/>
      <c r="S3598" s="152"/>
      <c r="T3598" s="195"/>
      <c r="U3598" s="195"/>
      <c r="V3598" s="195"/>
      <c r="W3598" s="152"/>
      <c r="X3598" s="152"/>
      <c r="Y3598" s="152"/>
      <c r="Z3598" s="152"/>
      <c r="AA3598" s="152"/>
    </row>
    <row r="3599" spans="3:31">
      <c r="C3599" s="152" t="s">
        <v>4139</v>
      </c>
      <c r="D3599" s="188"/>
      <c r="E3599" s="188"/>
      <c r="I3599" s="167" t="s">
        <v>2647</v>
      </c>
      <c r="K3599" s="152"/>
      <c r="L3599" s="152"/>
      <c r="M3599" s="152"/>
      <c r="O3599" s="152"/>
      <c r="P3599" s="152"/>
      <c r="Q3599" s="152"/>
      <c r="R3599" s="152"/>
      <c r="S3599" s="152"/>
      <c r="T3599" s="195"/>
      <c r="U3599" s="195"/>
      <c r="V3599" s="195"/>
      <c r="W3599" s="152"/>
      <c r="X3599" s="152"/>
      <c r="Y3599" s="152"/>
      <c r="Z3599" s="152"/>
      <c r="AA3599" s="152"/>
    </row>
    <row r="3600" spans="3:31">
      <c r="C3600" s="152" t="s">
        <v>4140</v>
      </c>
      <c r="J3600" s="152"/>
      <c r="K3600" s="152"/>
      <c r="L3600" s="152"/>
      <c r="M3600" s="152"/>
      <c r="O3600" s="152"/>
      <c r="P3600" s="152"/>
      <c r="Q3600" s="152"/>
      <c r="R3600" s="167"/>
      <c r="S3600" s="195"/>
      <c r="T3600" s="195"/>
      <c r="U3600" s="195"/>
      <c r="V3600" s="195"/>
      <c r="W3600" s="152"/>
      <c r="X3600" s="152"/>
      <c r="Y3600" s="152"/>
      <c r="Z3600" s="152"/>
      <c r="AA3600" s="152"/>
    </row>
    <row r="3601" spans="2:26">
      <c r="C3601" s="152" t="s">
        <v>4141</v>
      </c>
      <c r="I3601" s="152"/>
      <c r="J3601" s="152"/>
      <c r="K3601" s="152"/>
      <c r="L3601" s="152"/>
      <c r="M3601" s="152"/>
      <c r="N3601" s="152"/>
      <c r="O3601" s="152"/>
      <c r="P3601" s="152"/>
      <c r="Q3601" s="167"/>
      <c r="R3601" s="195"/>
      <c r="S3601" s="195"/>
      <c r="T3601" s="195"/>
      <c r="U3601" s="195"/>
      <c r="V3601" s="152"/>
      <c r="W3601" s="152"/>
      <c r="X3601" s="152"/>
      <c r="Y3601" s="152"/>
      <c r="Z3601" s="152"/>
    </row>
    <row r="3602" spans="2:26">
      <c r="C3602" s="152" t="s">
        <v>4142</v>
      </c>
      <c r="I3602" s="152"/>
      <c r="J3602" s="152"/>
      <c r="K3602" s="152"/>
      <c r="L3602" s="152"/>
      <c r="M3602" s="152"/>
      <c r="N3602" s="152"/>
      <c r="O3602" s="152"/>
      <c r="P3602" s="152"/>
      <c r="Q3602" s="167"/>
      <c r="R3602" s="195"/>
      <c r="S3602" s="195"/>
      <c r="T3602" s="195"/>
      <c r="U3602" s="195"/>
      <c r="V3602" s="152"/>
      <c r="W3602" s="152"/>
      <c r="X3602" s="152"/>
      <c r="Y3602" s="152"/>
      <c r="Z3602" s="152"/>
    </row>
    <row r="3603" spans="2:26">
      <c r="C3603" s="152" t="s">
        <v>4143</v>
      </c>
      <c r="I3603" s="152"/>
      <c r="J3603" s="152"/>
      <c r="K3603" s="152"/>
      <c r="L3603" s="152"/>
      <c r="M3603" s="152"/>
      <c r="N3603" s="152"/>
      <c r="O3603" s="152"/>
      <c r="P3603" s="152"/>
      <c r="Q3603" s="167"/>
      <c r="R3603" s="195"/>
      <c r="S3603" s="195"/>
      <c r="T3603" s="195"/>
      <c r="U3603" s="195"/>
      <c r="V3603" s="152"/>
      <c r="W3603" s="152"/>
      <c r="X3603" s="152"/>
      <c r="Y3603" s="152"/>
      <c r="Z3603" s="152"/>
    </row>
    <row r="3604" spans="2:26">
      <c r="C3604" s="152" t="s">
        <v>4144</v>
      </c>
      <c r="I3604" s="152"/>
      <c r="J3604" s="152"/>
      <c r="K3604" s="152"/>
      <c r="L3604" s="152"/>
      <c r="M3604" s="152"/>
      <c r="N3604" s="152"/>
      <c r="O3604" s="152"/>
      <c r="P3604" s="152"/>
      <c r="Q3604" s="167"/>
      <c r="R3604" s="195"/>
      <c r="S3604" s="195"/>
      <c r="T3604" s="195"/>
      <c r="U3604" s="195"/>
      <c r="V3604" s="152"/>
      <c r="W3604" s="152"/>
      <c r="X3604" s="152"/>
      <c r="Y3604" s="152"/>
      <c r="Z3604" s="152"/>
    </row>
    <row r="3605" spans="2:26">
      <c r="C3605" s="152" t="s">
        <v>4145</v>
      </c>
      <c r="I3605" s="152"/>
      <c r="J3605" s="152"/>
      <c r="K3605" s="152"/>
      <c r="L3605" s="152"/>
      <c r="M3605" s="152"/>
      <c r="N3605" s="152"/>
      <c r="O3605" s="152"/>
      <c r="P3605" s="152"/>
      <c r="Q3605" s="167"/>
      <c r="R3605" s="195"/>
      <c r="S3605" s="195"/>
      <c r="T3605" s="195"/>
      <c r="U3605" s="195"/>
      <c r="V3605" s="152"/>
      <c r="W3605" s="152"/>
      <c r="X3605" s="152"/>
      <c r="Y3605" s="152"/>
      <c r="Z3605" s="152"/>
    </row>
    <row r="3606" spans="2:26">
      <c r="C3606" s="152" t="s">
        <v>4146</v>
      </c>
      <c r="I3606" s="152"/>
      <c r="J3606" s="152"/>
      <c r="K3606" s="152"/>
      <c r="L3606" s="152"/>
      <c r="M3606" s="152"/>
      <c r="N3606" s="152"/>
      <c r="O3606" s="152"/>
      <c r="P3606" s="152"/>
      <c r="Q3606" s="167"/>
      <c r="R3606" s="195"/>
      <c r="S3606" s="195"/>
      <c r="T3606" s="195"/>
      <c r="U3606" s="195"/>
      <c r="V3606" s="152"/>
      <c r="W3606" s="152"/>
      <c r="X3606" s="152"/>
      <c r="Y3606" s="152"/>
      <c r="Z3606" s="152"/>
    </row>
    <row r="3607" spans="2:26">
      <c r="C3607" s="152" t="s">
        <v>4147</v>
      </c>
      <c r="I3607" s="152"/>
      <c r="J3607" s="152"/>
      <c r="K3607" s="152"/>
      <c r="L3607" s="152"/>
      <c r="M3607" s="152"/>
      <c r="N3607" s="152"/>
      <c r="O3607" s="152"/>
      <c r="P3607" s="152"/>
      <c r="Q3607" s="167"/>
      <c r="R3607" s="195"/>
      <c r="S3607" s="195"/>
      <c r="T3607" s="195"/>
      <c r="U3607" s="195"/>
      <c r="V3607" s="152"/>
      <c r="W3607" s="152"/>
      <c r="X3607" s="152"/>
      <c r="Y3607" s="152"/>
      <c r="Z3607" s="152"/>
    </row>
    <row r="3608" spans="2:26">
      <c r="C3608" s="152" t="s">
        <v>4148</v>
      </c>
      <c r="I3608" s="152"/>
      <c r="J3608" s="152"/>
      <c r="K3608" s="152"/>
      <c r="L3608" s="152"/>
      <c r="M3608" s="152"/>
      <c r="N3608" s="152"/>
      <c r="O3608" s="152"/>
      <c r="P3608" s="152"/>
      <c r="Q3608" s="167"/>
      <c r="R3608" s="195"/>
      <c r="S3608" s="195"/>
      <c r="T3608" s="195"/>
      <c r="U3608" s="195"/>
      <c r="V3608" s="152"/>
      <c r="W3608" s="152"/>
      <c r="X3608" s="152"/>
      <c r="Y3608" s="152"/>
      <c r="Z3608" s="152"/>
    </row>
    <row r="3609" spans="2:26">
      <c r="C3609" s="152" t="s">
        <v>4149</v>
      </c>
      <c r="I3609" s="152"/>
      <c r="J3609" s="152"/>
      <c r="K3609" s="152"/>
      <c r="L3609" s="152"/>
      <c r="M3609" s="152"/>
      <c r="N3609" s="152"/>
      <c r="O3609" s="152"/>
      <c r="P3609" s="152"/>
      <c r="Q3609" s="167"/>
      <c r="R3609" s="195"/>
      <c r="S3609" s="195"/>
      <c r="T3609" s="195"/>
      <c r="U3609" s="195"/>
      <c r="V3609" s="152"/>
      <c r="W3609" s="152"/>
      <c r="X3609" s="152"/>
      <c r="Y3609" s="152"/>
      <c r="Z3609" s="152"/>
    </row>
    <row r="3610" spans="2:26">
      <c r="C3610" s="152" t="s">
        <v>4150</v>
      </c>
      <c r="I3610" s="152"/>
      <c r="J3610" s="152"/>
      <c r="K3610" s="152"/>
      <c r="L3610" s="152"/>
      <c r="M3610" s="152"/>
      <c r="N3610" s="152"/>
      <c r="O3610" s="152"/>
      <c r="P3610" s="152"/>
      <c r="Q3610" s="167"/>
      <c r="R3610" s="195"/>
      <c r="S3610" s="195"/>
      <c r="T3610" s="195"/>
      <c r="U3610" s="195"/>
      <c r="V3610" s="152"/>
      <c r="W3610" s="152"/>
      <c r="X3610" s="152"/>
      <c r="Y3610" s="152"/>
      <c r="Z3610" s="152"/>
    </row>
    <row r="3611" spans="2:26" ht="9.65" customHeight="1">
      <c r="C3611" s="196"/>
      <c r="I3611" s="196"/>
    </row>
    <row r="3612" spans="2:26" ht="9.65" customHeight="1">
      <c r="C3612" s="196"/>
      <c r="I3612" s="196"/>
    </row>
    <row r="3613" spans="2:26" ht="9.65" customHeight="1"/>
    <row r="3614" spans="2:26" ht="14.15" customHeight="1">
      <c r="B3614" s="168" t="s">
        <v>4151</v>
      </c>
      <c r="C3614" s="149"/>
      <c r="D3614" s="149"/>
      <c r="E3614" s="149"/>
      <c r="F3614" s="149"/>
      <c r="G3614" s="149"/>
      <c r="H3614" s="149"/>
      <c r="I3614" s="186"/>
      <c r="J3614" s="149"/>
      <c r="K3614" s="149"/>
      <c r="L3614" s="149"/>
      <c r="M3614" s="149"/>
      <c r="N3614" s="149"/>
      <c r="O3614" s="149"/>
      <c r="P3614" s="150"/>
    </row>
    <row r="3615" spans="2:26" ht="9.65" customHeight="1">
      <c r="B3615" s="177"/>
      <c r="I3615" s="175"/>
    </row>
    <row r="3616" spans="2:26" ht="9.65" customHeight="1">
      <c r="B3616" s="173"/>
      <c r="C3616" s="175" t="s">
        <v>3078</v>
      </c>
      <c r="D3616" s="175"/>
      <c r="E3616" s="175"/>
      <c r="G3616" s="175" t="s">
        <v>3079</v>
      </c>
    </row>
    <row r="3617" spans="2:12" ht="9.65" customHeight="1">
      <c r="C3617" s="177" t="s">
        <v>862</v>
      </c>
      <c r="G3617" s="153" t="s">
        <v>862</v>
      </c>
    </row>
    <row r="3618" spans="2:12" ht="9.65" customHeight="1">
      <c r="C3618" s="177" t="s">
        <v>3080</v>
      </c>
      <c r="G3618" s="153" t="s">
        <v>3080</v>
      </c>
    </row>
    <row r="3619" spans="2:12" ht="9.65" customHeight="1">
      <c r="C3619" s="177" t="s">
        <v>3081</v>
      </c>
      <c r="G3619" s="153" t="s">
        <v>3082</v>
      </c>
    </row>
    <row r="3620" spans="2:12" ht="9.65" customHeight="1">
      <c r="C3620" s="177" t="s">
        <v>3083</v>
      </c>
    </row>
    <row r="3621" spans="2:12" ht="9.65" customHeight="1">
      <c r="C3621" s="177" t="s">
        <v>3084</v>
      </c>
    </row>
    <row r="3622" spans="2:12" ht="9.65" customHeight="1">
      <c r="C3622" s="177" t="s">
        <v>3085</v>
      </c>
    </row>
    <row r="3623" spans="2:12" ht="9.65" customHeight="1">
      <c r="C3623" s="177" t="s">
        <v>3086</v>
      </c>
    </row>
    <row r="3624" spans="2:12" ht="9.65" customHeight="1">
      <c r="C3624" s="177" t="s">
        <v>3082</v>
      </c>
    </row>
    <row r="3625" spans="2:12" ht="9.65" customHeight="1">
      <c r="C3625" s="183"/>
    </row>
    <row r="3626" spans="2:12" ht="9.65" customHeight="1">
      <c r="C3626" s="183"/>
    </row>
    <row r="3627" spans="2:12" ht="9.65" customHeight="1">
      <c r="B3627" s="183"/>
    </row>
    <row r="3628" spans="2:12" ht="14.15" customHeight="1">
      <c r="B3628" s="168" t="s">
        <v>4152</v>
      </c>
      <c r="C3628" s="149"/>
      <c r="D3628" s="149"/>
      <c r="E3628" s="149"/>
      <c r="F3628" s="149"/>
      <c r="G3628" s="149"/>
      <c r="H3628" s="149"/>
      <c r="I3628" s="186"/>
      <c r="J3628" s="149"/>
      <c r="K3628" s="149"/>
      <c r="L3628" s="150"/>
    </row>
    <row r="3629" spans="2:12" ht="9.65" customHeight="1">
      <c r="B3629" s="177"/>
      <c r="I3629" s="175"/>
    </row>
    <row r="3630" spans="2:12" ht="9.65" customHeight="1">
      <c r="B3630" s="173"/>
      <c r="C3630" s="192" t="s">
        <v>3089</v>
      </c>
    </row>
    <row r="3631" spans="2:12" ht="9.65" customHeight="1">
      <c r="C3631" s="177" t="s">
        <v>862</v>
      </c>
    </row>
    <row r="3632" spans="2:12" ht="9.65" customHeight="1">
      <c r="C3632" s="177" t="s">
        <v>3091</v>
      </c>
    </row>
    <row r="3633" spans="2:20" ht="9.65" customHeight="1">
      <c r="C3633" s="177"/>
    </row>
    <row r="3634" spans="2:20" ht="9.65" customHeight="1">
      <c r="B3634" s="183"/>
    </row>
    <row r="3635" spans="2:20" ht="9.65" customHeight="1"/>
    <row r="3636" spans="2:20" ht="14">
      <c r="B3636" s="148" t="s">
        <v>4153</v>
      </c>
      <c r="C3636" s="149"/>
      <c r="D3636" s="149"/>
      <c r="E3636" s="149"/>
      <c r="F3636" s="149"/>
      <c r="G3636" s="150"/>
      <c r="Q3636" s="188"/>
      <c r="R3636" s="188"/>
      <c r="S3636" s="188"/>
      <c r="T3636" s="188"/>
    </row>
    <row r="3637" spans="2:20">
      <c r="Q3637" s="188"/>
      <c r="R3637" s="188"/>
      <c r="S3637" s="188"/>
      <c r="T3637" s="188"/>
    </row>
    <row r="3638" spans="2:20">
      <c r="C3638" s="175" t="s">
        <v>1724</v>
      </c>
      <c r="G3638" s="175" t="s">
        <v>2551</v>
      </c>
      <c r="Q3638" s="188"/>
      <c r="R3638" s="188"/>
      <c r="S3638" s="188"/>
      <c r="T3638" s="188"/>
    </row>
    <row r="3639" spans="2:20">
      <c r="C3639" s="153" t="s">
        <v>893</v>
      </c>
      <c r="G3639" s="153" t="s">
        <v>862</v>
      </c>
      <c r="Q3639" s="188"/>
      <c r="R3639" s="188"/>
      <c r="S3639" s="188"/>
      <c r="T3639" s="188"/>
    </row>
    <row r="3640" spans="2:20">
      <c r="C3640" s="153" t="s">
        <v>3099</v>
      </c>
      <c r="G3640" s="153" t="s">
        <v>4154</v>
      </c>
    </row>
    <row r="3641" spans="2:20">
      <c r="C3641" s="153" t="s">
        <v>3102</v>
      </c>
      <c r="G3641" s="153" t="s">
        <v>4155</v>
      </c>
    </row>
    <row r="3642" spans="2:20">
      <c r="C3642" s="153" t="s">
        <v>3105</v>
      </c>
      <c r="G3642" s="153" t="s">
        <v>4156</v>
      </c>
    </row>
    <row r="3643" spans="2:20">
      <c r="C3643" s="153" t="s">
        <v>3108</v>
      </c>
      <c r="G3643" s="153" t="s">
        <v>4157</v>
      </c>
    </row>
    <row r="3644" spans="2:20">
      <c r="C3644" s="153" t="s">
        <v>3111</v>
      </c>
      <c r="G3644" s="153" t="s">
        <v>4158</v>
      </c>
    </row>
    <row r="3645" spans="2:20">
      <c r="C3645" s="153" t="s">
        <v>3114</v>
      </c>
      <c r="G3645" s="153" t="s">
        <v>4159</v>
      </c>
    </row>
    <row r="3646" spans="2:20">
      <c r="C3646" s="153" t="s">
        <v>3117</v>
      </c>
      <c r="G3646" s="153" t="s">
        <v>4160</v>
      </c>
    </row>
    <row r="3647" spans="2:20">
      <c r="C3647" s="153" t="s">
        <v>3120</v>
      </c>
      <c r="G3647" s="153" t="s">
        <v>4161</v>
      </c>
    </row>
    <row r="3648" spans="2:20">
      <c r="C3648" s="153" t="s">
        <v>3123</v>
      </c>
      <c r="G3648" s="153" t="s">
        <v>4162</v>
      </c>
    </row>
    <row r="3649" spans="1:21">
      <c r="C3649" s="153" t="s">
        <v>3126</v>
      </c>
    </row>
    <row r="3650" spans="1:21">
      <c r="C3650" s="153" t="s">
        <v>3128</v>
      </c>
    </row>
    <row r="3651" spans="1:21">
      <c r="C3651" s="153" t="s">
        <v>3130</v>
      </c>
    </row>
    <row r="3652" spans="1:21">
      <c r="C3652" s="153" t="s">
        <v>3132</v>
      </c>
    </row>
    <row r="3653" spans="1:21">
      <c r="C3653" s="153" t="s">
        <v>3134</v>
      </c>
    </row>
    <row r="3654" spans="1:21">
      <c r="C3654" s="153" t="s">
        <v>3135</v>
      </c>
    </row>
    <row r="3655" spans="1:21">
      <c r="C3655" s="153" t="s">
        <v>3136</v>
      </c>
    </row>
    <row r="3659" spans="1:21" s="158" customFormat="1" ht="14">
      <c r="A3659" s="154"/>
      <c r="B3659" s="148" t="s">
        <v>4163</v>
      </c>
      <c r="C3659" s="156"/>
      <c r="D3659" s="156"/>
      <c r="E3659" s="156"/>
      <c r="F3659" s="156"/>
      <c r="G3659" s="156"/>
      <c r="H3659" s="156"/>
      <c r="I3659" s="156"/>
      <c r="J3659" s="156"/>
      <c r="K3659" s="156"/>
      <c r="L3659" s="156"/>
      <c r="M3659" s="157"/>
    </row>
    <row r="3661" spans="1:21">
      <c r="B3661" s="198"/>
      <c r="C3661" s="175" t="s">
        <v>878</v>
      </c>
      <c r="E3661" s="198"/>
      <c r="J3661" s="175" t="s">
        <v>888</v>
      </c>
      <c r="Q3661" s="175" t="s">
        <v>1333</v>
      </c>
      <c r="S3661" s="198"/>
      <c r="U3661" s="175" t="s">
        <v>869</v>
      </c>
    </row>
    <row r="3662" spans="1:21">
      <c r="C3662" s="176" t="s">
        <v>862</v>
      </c>
      <c r="J3662" s="177" t="s">
        <v>862</v>
      </c>
      <c r="Q3662" s="176" t="s">
        <v>862</v>
      </c>
      <c r="U3662" s="177" t="s">
        <v>862</v>
      </c>
    </row>
    <row r="3663" spans="1:21">
      <c r="C3663" s="176" t="s">
        <v>1564</v>
      </c>
      <c r="J3663" s="177" t="s">
        <v>1565</v>
      </c>
      <c r="Q3663" s="176" t="s">
        <v>1564</v>
      </c>
      <c r="U3663" s="177" t="s">
        <v>1565</v>
      </c>
    </row>
    <row r="3664" spans="1:21">
      <c r="C3664" s="176" t="s">
        <v>1574</v>
      </c>
      <c r="J3664" s="177" t="s">
        <v>4164</v>
      </c>
      <c r="Q3664" s="176" t="s">
        <v>1574</v>
      </c>
      <c r="U3664" s="177" t="s">
        <v>1575</v>
      </c>
    </row>
    <row r="3665" spans="2:21">
      <c r="C3665" s="176" t="s">
        <v>1585</v>
      </c>
      <c r="J3665" s="177" t="s">
        <v>1586</v>
      </c>
      <c r="Q3665" s="176" t="s">
        <v>1585</v>
      </c>
      <c r="U3665" s="177" t="s">
        <v>4053</v>
      </c>
    </row>
    <row r="3666" spans="2:21">
      <c r="C3666" s="176" t="s">
        <v>1595</v>
      </c>
      <c r="J3666" s="177" t="s">
        <v>1596</v>
      </c>
      <c r="Q3666" s="176" t="s">
        <v>1599</v>
      </c>
      <c r="U3666" s="177" t="s">
        <v>4054</v>
      </c>
    </row>
    <row r="3667" spans="2:21">
      <c r="C3667" s="176" t="s">
        <v>1605</v>
      </c>
      <c r="J3667" s="153" t="s">
        <v>1606</v>
      </c>
      <c r="Q3667" s="176" t="s">
        <v>1609</v>
      </c>
    </row>
    <row r="3668" spans="2:21">
      <c r="C3668" s="153" t="s">
        <v>1614</v>
      </c>
      <c r="D3668" s="159"/>
      <c r="J3668" s="153" t="s">
        <v>1615</v>
      </c>
    </row>
    <row r="3669" spans="2:21">
      <c r="C3669" s="189" t="s">
        <v>1622</v>
      </c>
      <c r="D3669" s="159"/>
      <c r="J3669" s="159" t="s">
        <v>1629</v>
      </c>
    </row>
    <row r="3670" spans="2:21">
      <c r="C3670" s="189" t="s">
        <v>1629</v>
      </c>
      <c r="D3670" s="159"/>
      <c r="J3670" s="152"/>
    </row>
    <row r="3671" spans="2:21">
      <c r="C3671" s="159"/>
      <c r="D3671" s="159"/>
      <c r="J3671" s="152"/>
    </row>
    <row r="3672" spans="2:21">
      <c r="C3672" s="159"/>
      <c r="D3672" s="159"/>
    </row>
    <row r="3673" spans="2:21">
      <c r="C3673" s="159"/>
      <c r="D3673" s="159"/>
    </row>
    <row r="3674" spans="2:21" ht="14">
      <c r="B3674" s="148" t="s">
        <v>4165</v>
      </c>
      <c r="C3674" s="149"/>
      <c r="D3674" s="149"/>
      <c r="E3674" s="149"/>
      <c r="F3674" s="149"/>
      <c r="G3674" s="149"/>
      <c r="H3674" s="150"/>
    </row>
    <row r="3676" spans="2:21">
      <c r="C3676" s="175" t="s">
        <v>1518</v>
      </c>
      <c r="K3676" s="175" t="s">
        <v>859</v>
      </c>
      <c r="N3676" s="175" t="s">
        <v>854</v>
      </c>
      <c r="P3676" s="175"/>
    </row>
    <row r="3677" spans="2:21">
      <c r="C3677" s="153" t="s">
        <v>893</v>
      </c>
      <c r="K3677" s="153" t="s">
        <v>862</v>
      </c>
      <c r="N3677" s="153" t="s">
        <v>862</v>
      </c>
    </row>
    <row r="3678" spans="2:21">
      <c r="C3678" s="153" t="s">
        <v>1726</v>
      </c>
      <c r="K3678" s="153" t="s">
        <v>1731</v>
      </c>
      <c r="N3678" s="153" t="s">
        <v>4166</v>
      </c>
    </row>
    <row r="3679" spans="2:21">
      <c r="C3679" s="153" t="s">
        <v>1735</v>
      </c>
      <c r="K3679" s="153" t="s">
        <v>1738</v>
      </c>
      <c r="N3679" s="153" t="s">
        <v>4167</v>
      </c>
    </row>
    <row r="3680" spans="2:21">
      <c r="C3680" s="153" t="s">
        <v>1742</v>
      </c>
      <c r="K3680" s="153" t="s">
        <v>1745</v>
      </c>
    </row>
    <row r="3681" spans="3:3">
      <c r="C3681" s="153" t="s">
        <v>1749</v>
      </c>
    </row>
    <row r="3682" spans="3:3">
      <c r="C3682" s="153" t="s">
        <v>1755</v>
      </c>
    </row>
    <row r="3683" spans="3:3">
      <c r="C3683" s="153" t="s">
        <v>1761</v>
      </c>
    </row>
    <row r="3684" spans="3:3">
      <c r="C3684" s="153" t="s">
        <v>1767</v>
      </c>
    </row>
    <row r="3685" spans="3:3">
      <c r="C3685" s="153" t="s">
        <v>1773</v>
      </c>
    </row>
    <row r="3686" spans="3:3">
      <c r="C3686" s="153" t="s">
        <v>1779</v>
      </c>
    </row>
    <row r="3687" spans="3:3">
      <c r="C3687" s="153" t="s">
        <v>1784</v>
      </c>
    </row>
    <row r="3688" spans="3:3">
      <c r="C3688" s="153" t="s">
        <v>1790</v>
      </c>
    </row>
    <row r="3689" spans="3:3">
      <c r="C3689" s="153" t="s">
        <v>1796</v>
      </c>
    </row>
    <row r="3690" spans="3:3">
      <c r="C3690" s="153" t="s">
        <v>1803</v>
      </c>
    </row>
    <row r="3691" spans="3:3">
      <c r="C3691" s="153" t="s">
        <v>1810</v>
      </c>
    </row>
    <row r="3692" spans="3:3">
      <c r="C3692" s="153" t="s">
        <v>1816</v>
      </c>
    </row>
    <row r="3693" spans="3:3">
      <c r="C3693" s="153" t="s">
        <v>1823</v>
      </c>
    </row>
    <row r="3694" spans="3:3">
      <c r="C3694" s="153" t="s">
        <v>1830</v>
      </c>
    </row>
    <row r="3695" spans="3:3">
      <c r="C3695" s="153" t="s">
        <v>1834</v>
      </c>
    </row>
    <row r="3696" spans="3:3">
      <c r="C3696" s="153" t="s">
        <v>1838</v>
      </c>
    </row>
    <row r="3697" spans="2:9">
      <c r="C3697" s="153" t="s">
        <v>1843</v>
      </c>
    </row>
    <row r="3701" spans="2:9" ht="14" customHeight="1">
      <c r="B3701" s="148" t="s">
        <v>4168</v>
      </c>
      <c r="C3701" s="149"/>
      <c r="D3701" s="149"/>
      <c r="E3701" s="186"/>
      <c r="F3701" s="149"/>
      <c r="G3701" s="149"/>
      <c r="H3701" s="149"/>
      <c r="I3701" s="150"/>
    </row>
    <row r="3702" spans="2:9" ht="9.65" customHeight="1"/>
    <row r="3703" spans="2:9" ht="9.65" customHeight="1">
      <c r="C3703" s="175" t="s">
        <v>4069</v>
      </c>
    </row>
    <row r="3704" spans="2:9" ht="9.65" customHeight="1">
      <c r="C3704" s="153" t="s">
        <v>893</v>
      </c>
    </row>
    <row r="3705" spans="2:9" ht="9.65" customHeight="1">
      <c r="C3705" s="153" t="s">
        <v>2189</v>
      </c>
    </row>
    <row r="3706" spans="2:9" ht="9.65" customHeight="1">
      <c r="C3706" s="153" t="s">
        <v>2191</v>
      </c>
    </row>
    <row r="3707" spans="2:9" ht="9.65" customHeight="1">
      <c r="C3707" s="153" t="s">
        <v>2195</v>
      </c>
    </row>
    <row r="3708" spans="2:9" ht="9.65" customHeight="1">
      <c r="C3708" s="153" t="s">
        <v>2198</v>
      </c>
    </row>
    <row r="3709" spans="2:9" ht="9.65" customHeight="1">
      <c r="C3709" s="153" t="s">
        <v>2201</v>
      </c>
    </row>
    <row r="3710" spans="2:9" ht="9.65" customHeight="1">
      <c r="C3710" s="153" t="s">
        <v>2205</v>
      </c>
    </row>
    <row r="3711" spans="2:9" ht="9.65" customHeight="1">
      <c r="C3711" s="153" t="s">
        <v>2207</v>
      </c>
    </row>
    <row r="3712" spans="2:9" ht="9.65" customHeight="1">
      <c r="C3712" s="153" t="s">
        <v>2211</v>
      </c>
    </row>
    <row r="3713" spans="1:22" ht="9.65" customHeight="1">
      <c r="C3713" s="153" t="s">
        <v>2216</v>
      </c>
    </row>
    <row r="3714" spans="1:22" ht="9.65" customHeight="1">
      <c r="C3714" s="153" t="s">
        <v>2220</v>
      </c>
    </row>
    <row r="3715" spans="1:22" ht="9.65" customHeight="1">
      <c r="C3715" s="153" t="s">
        <v>2224</v>
      </c>
    </row>
    <row r="3716" spans="1:22" ht="9.65" customHeight="1">
      <c r="C3716" s="153" t="s">
        <v>2227</v>
      </c>
    </row>
    <row r="3717" spans="1:22" ht="9.65" customHeight="1"/>
    <row r="3718" spans="1:22" ht="9.65" customHeight="1"/>
    <row r="3719" spans="1:22" ht="9.65" customHeight="1"/>
    <row r="3720" spans="1:22" ht="14.15" customHeight="1">
      <c r="B3720" s="148" t="s">
        <v>4169</v>
      </c>
      <c r="C3720" s="149"/>
      <c r="D3720" s="149"/>
      <c r="E3720" s="149"/>
      <c r="F3720" s="149"/>
      <c r="G3720" s="149"/>
      <c r="H3720" s="149"/>
      <c r="I3720" s="186"/>
      <c r="J3720" s="149"/>
      <c r="K3720" s="149"/>
      <c r="L3720" s="149"/>
      <c r="M3720" s="150"/>
    </row>
    <row r="3721" spans="1:22" ht="9.65" customHeight="1">
      <c r="E3721" s="175"/>
    </row>
    <row r="3722" spans="1:22" s="175" customFormat="1" ht="9.65" customHeight="1">
      <c r="A3722" s="154"/>
      <c r="C3722" s="175" t="s">
        <v>4071</v>
      </c>
      <c r="H3722" s="175" t="s">
        <v>3643</v>
      </c>
      <c r="M3722" s="175" t="s">
        <v>3932</v>
      </c>
      <c r="Q3722" s="175" t="s">
        <v>3078</v>
      </c>
      <c r="V3722" s="175" t="s">
        <v>4170</v>
      </c>
    </row>
    <row r="3723" spans="1:22" ht="9.65" customHeight="1">
      <c r="C3723" s="176" t="s">
        <v>862</v>
      </c>
      <c r="H3723" s="177" t="s">
        <v>862</v>
      </c>
      <c r="I3723" s="152"/>
      <c r="M3723" s="177" t="s">
        <v>862</v>
      </c>
      <c r="N3723" s="152"/>
      <c r="Q3723" s="177" t="s">
        <v>862</v>
      </c>
      <c r="R3723" s="152"/>
      <c r="V3723" s="177" t="s">
        <v>862</v>
      </c>
    </row>
    <row r="3724" spans="1:22" ht="9.65" customHeight="1">
      <c r="C3724" s="151" t="s">
        <v>4171</v>
      </c>
      <c r="H3724" s="152" t="s">
        <v>4171</v>
      </c>
      <c r="I3724" s="152"/>
      <c r="M3724" s="152" t="s">
        <v>4171</v>
      </c>
      <c r="N3724" s="152"/>
      <c r="Q3724" s="152" t="s">
        <v>4171</v>
      </c>
      <c r="R3724" s="152"/>
      <c r="V3724" s="152" t="s">
        <v>4171</v>
      </c>
    </row>
    <row r="3725" spans="1:22" ht="9.65" customHeight="1">
      <c r="C3725" s="151" t="s">
        <v>4172</v>
      </c>
      <c r="H3725" s="152" t="s">
        <v>4172</v>
      </c>
      <c r="I3725" s="152"/>
      <c r="M3725" s="152" t="s">
        <v>4172</v>
      </c>
      <c r="N3725" s="152"/>
      <c r="Q3725" s="152" t="s">
        <v>4172</v>
      </c>
      <c r="R3725" s="152"/>
      <c r="V3725" s="152" t="s">
        <v>4172</v>
      </c>
    </row>
    <row r="3726" spans="1:22" ht="9.65" customHeight="1">
      <c r="C3726" s="176" t="s">
        <v>4173</v>
      </c>
      <c r="H3726" s="177" t="s">
        <v>4174</v>
      </c>
      <c r="I3726" s="152"/>
      <c r="M3726" s="177" t="s">
        <v>4175</v>
      </c>
      <c r="N3726" s="152"/>
      <c r="Q3726" s="177" t="s">
        <v>4175</v>
      </c>
      <c r="R3726" s="152"/>
      <c r="V3726" s="177" t="s">
        <v>4174</v>
      </c>
    </row>
    <row r="3727" spans="1:22" ht="9.65" customHeight="1">
      <c r="C3727" s="176" t="s">
        <v>4176</v>
      </c>
      <c r="H3727" s="177" t="s">
        <v>4177</v>
      </c>
      <c r="I3727" s="152"/>
      <c r="M3727" s="177" t="s">
        <v>4178</v>
      </c>
      <c r="N3727" s="152"/>
      <c r="Q3727" s="177" t="s">
        <v>4178</v>
      </c>
      <c r="R3727" s="152"/>
      <c r="V3727" s="177" t="s">
        <v>4177</v>
      </c>
    </row>
    <row r="3728" spans="1:22" ht="9.65" customHeight="1">
      <c r="C3728" s="176" t="s">
        <v>4179</v>
      </c>
      <c r="H3728" s="177" t="s">
        <v>4180</v>
      </c>
      <c r="I3728" s="152"/>
      <c r="M3728" s="177" t="s">
        <v>4181</v>
      </c>
      <c r="N3728" s="152"/>
      <c r="Q3728" s="177" t="s">
        <v>4181</v>
      </c>
      <c r="R3728" s="152"/>
      <c r="V3728" s="177" t="s">
        <v>4180</v>
      </c>
    </row>
    <row r="3729" spans="2:31" ht="9.65" customHeight="1">
      <c r="C3729" s="176" t="s">
        <v>4182</v>
      </c>
      <c r="H3729" s="177" t="s">
        <v>4183</v>
      </c>
      <c r="I3729" s="152"/>
      <c r="M3729" s="177" t="s">
        <v>4184</v>
      </c>
      <c r="N3729" s="152"/>
      <c r="Q3729" s="177" t="s">
        <v>4184</v>
      </c>
      <c r="R3729" s="152"/>
      <c r="V3729" s="177" t="s">
        <v>4183</v>
      </c>
    </row>
    <row r="3730" spans="2:31" ht="9.65" customHeight="1">
      <c r="C3730" s="176" t="s">
        <v>4185</v>
      </c>
      <c r="H3730" s="177" t="s">
        <v>4186</v>
      </c>
      <c r="I3730" s="152"/>
      <c r="M3730" s="177" t="s">
        <v>4187</v>
      </c>
      <c r="N3730" s="152"/>
      <c r="Q3730" s="177" t="s">
        <v>4188</v>
      </c>
      <c r="R3730" s="152"/>
      <c r="V3730" s="177" t="s">
        <v>4189</v>
      </c>
    </row>
    <row r="3731" spans="2:31" ht="9.65" customHeight="1">
      <c r="C3731" s="176" t="s">
        <v>4190</v>
      </c>
      <c r="H3731" s="177" t="s">
        <v>4191</v>
      </c>
      <c r="I3731" s="152"/>
      <c r="M3731" s="177" t="s">
        <v>4192</v>
      </c>
      <c r="N3731" s="152"/>
      <c r="Q3731" s="152"/>
      <c r="R3731" s="152"/>
      <c r="S3731" s="152"/>
      <c r="V3731" s="152"/>
    </row>
    <row r="3732" spans="2:31" ht="9.65" customHeight="1">
      <c r="C3732" s="176" t="s">
        <v>4193</v>
      </c>
      <c r="D3732" s="183"/>
      <c r="H3732" s="177" t="s">
        <v>4194</v>
      </c>
      <c r="I3732" s="152"/>
      <c r="M3732" s="152"/>
      <c r="N3732" s="177"/>
      <c r="R3732" s="152"/>
      <c r="S3732" s="152"/>
    </row>
    <row r="3733" spans="2:31" ht="9.65" customHeight="1">
      <c r="C3733" s="176" t="s">
        <v>4195</v>
      </c>
      <c r="D3733" s="183"/>
      <c r="H3733" s="177" t="s">
        <v>4196</v>
      </c>
      <c r="I3733" s="177"/>
      <c r="M3733" s="152"/>
      <c r="N3733" s="152"/>
      <c r="R3733" s="152"/>
      <c r="S3733" s="152"/>
      <c r="U3733" s="152"/>
      <c r="V3733" s="152"/>
      <c r="W3733" s="177"/>
      <c r="X3733" s="177"/>
      <c r="Y3733" s="177"/>
    </row>
    <row r="3734" spans="2:31" ht="9.65" customHeight="1">
      <c r="C3734" s="176" t="s">
        <v>4197</v>
      </c>
      <c r="D3734" s="183"/>
      <c r="H3734" s="177" t="s">
        <v>4198</v>
      </c>
      <c r="I3734" s="195"/>
      <c r="J3734" s="152"/>
      <c r="M3734" s="152"/>
      <c r="N3734" s="152"/>
      <c r="R3734" s="152"/>
      <c r="S3734" s="152"/>
      <c r="U3734" s="152"/>
      <c r="W3734" s="183"/>
      <c r="X3734" s="183"/>
      <c r="Y3734" s="183"/>
    </row>
    <row r="3735" spans="2:31" ht="9.65" customHeight="1">
      <c r="C3735" s="176" t="s">
        <v>4199</v>
      </c>
      <c r="D3735" s="183"/>
      <c r="H3735" s="177"/>
      <c r="I3735" s="195"/>
      <c r="J3735" s="152"/>
      <c r="M3735" s="152"/>
      <c r="N3735" s="152"/>
      <c r="O3735" s="152"/>
      <c r="Q3735" s="152"/>
      <c r="R3735" s="152"/>
      <c r="S3735" s="152"/>
      <c r="T3735" s="152"/>
      <c r="W3735" s="183"/>
      <c r="X3735" s="183"/>
      <c r="Y3735" s="183"/>
    </row>
    <row r="3736" spans="2:31" ht="9.65" customHeight="1">
      <c r="C3736" s="176" t="s">
        <v>4200</v>
      </c>
      <c r="D3736" s="183"/>
      <c r="E3736" s="177"/>
      <c r="H3736" s="195"/>
      <c r="I3736" s="152"/>
      <c r="J3736" s="152"/>
      <c r="M3736" s="152"/>
      <c r="N3736" s="152"/>
      <c r="O3736" s="152"/>
      <c r="Q3736" s="152"/>
      <c r="R3736" s="152"/>
      <c r="S3736" s="152"/>
      <c r="T3736" s="152"/>
      <c r="W3736" s="183"/>
      <c r="X3736" s="183"/>
      <c r="Y3736" s="183"/>
    </row>
    <row r="3737" spans="2:31" ht="9.65" customHeight="1">
      <c r="C3737" s="188"/>
      <c r="D3737" s="188"/>
    </row>
    <row r="3738" spans="2:31" ht="9.5" customHeight="1">
      <c r="C3738" s="151"/>
      <c r="D3738" s="151"/>
    </row>
    <row r="3739" spans="2:31" ht="9.65" customHeight="1"/>
    <row r="3740" spans="2:31" ht="14">
      <c r="B3740" s="148" t="s">
        <v>4201</v>
      </c>
      <c r="C3740" s="149"/>
      <c r="D3740" s="149"/>
      <c r="E3740" s="149"/>
      <c r="F3740" s="149"/>
      <c r="G3740" s="149"/>
      <c r="H3740" s="149"/>
      <c r="I3740" s="149"/>
      <c r="J3740" s="149"/>
      <c r="K3740" s="149"/>
      <c r="L3740" s="149"/>
      <c r="M3740" s="150"/>
    </row>
    <row r="3742" spans="2:31">
      <c r="C3742" s="175" t="s">
        <v>887</v>
      </c>
      <c r="J3742" s="175" t="s">
        <v>1700</v>
      </c>
      <c r="R3742" s="175" t="s">
        <v>1340</v>
      </c>
      <c r="Z3742" s="175" t="s">
        <v>859</v>
      </c>
      <c r="AE3742" s="175" t="s">
        <v>860</v>
      </c>
    </row>
    <row r="3743" spans="2:31">
      <c r="C3743" s="153" t="s">
        <v>862</v>
      </c>
      <c r="J3743" s="153" t="s">
        <v>862</v>
      </c>
      <c r="R3743" s="153" t="s">
        <v>862</v>
      </c>
      <c r="Z3743" s="153" t="s">
        <v>862</v>
      </c>
      <c r="AE3743" s="153" t="s">
        <v>862</v>
      </c>
    </row>
    <row r="3744" spans="2:31">
      <c r="C3744" s="153" t="s">
        <v>1564</v>
      </c>
      <c r="J3744" s="153" t="s">
        <v>1565</v>
      </c>
      <c r="R3744" s="153" t="s">
        <v>1565</v>
      </c>
      <c r="Z3744" s="153" t="s">
        <v>1568</v>
      </c>
      <c r="AE3744" s="153" t="s">
        <v>1568</v>
      </c>
    </row>
    <row r="3745" spans="2:26">
      <c r="C3745" s="153" t="s">
        <v>1574</v>
      </c>
      <c r="J3745" s="153" t="s">
        <v>4202</v>
      </c>
      <c r="R3745" s="153" t="s">
        <v>1575</v>
      </c>
      <c r="Z3745" s="153" t="s">
        <v>1578</v>
      </c>
    </row>
    <row r="3746" spans="2:26">
      <c r="C3746" s="153" t="s">
        <v>1585</v>
      </c>
      <c r="J3746" s="153" t="s">
        <v>4203</v>
      </c>
      <c r="R3746" s="153" t="s">
        <v>1586</v>
      </c>
      <c r="Z3746" s="153" t="s">
        <v>1589</v>
      </c>
    </row>
    <row r="3747" spans="2:26">
      <c r="C3747" s="153" t="s">
        <v>1595</v>
      </c>
      <c r="J3747" s="153" t="s">
        <v>4204</v>
      </c>
      <c r="R3747" s="153" t="s">
        <v>1596</v>
      </c>
    </row>
    <row r="3748" spans="2:26">
      <c r="C3748" s="153" t="s">
        <v>1605</v>
      </c>
      <c r="J3748" s="153" t="s">
        <v>4205</v>
      </c>
      <c r="R3748" s="153" t="s">
        <v>1606</v>
      </c>
    </row>
    <row r="3749" spans="2:26">
      <c r="C3749" s="153" t="s">
        <v>1614</v>
      </c>
      <c r="J3749" s="153" t="s">
        <v>4206</v>
      </c>
      <c r="R3749" s="153" t="s">
        <v>1615</v>
      </c>
    </row>
    <row r="3750" spans="2:26">
      <c r="C3750" s="153" t="s">
        <v>1622</v>
      </c>
      <c r="J3750" s="153" t="s">
        <v>4207</v>
      </c>
      <c r="R3750" s="153" t="s">
        <v>4208</v>
      </c>
    </row>
    <row r="3751" spans="2:26">
      <c r="C3751" s="153" t="s">
        <v>1630</v>
      </c>
      <c r="J3751" s="153" t="s">
        <v>4209</v>
      </c>
      <c r="R3751" s="153" t="s">
        <v>4210</v>
      </c>
    </row>
    <row r="3752" spans="2:26">
      <c r="C3752" s="153" t="s">
        <v>1634</v>
      </c>
      <c r="J3752" s="153" t="s">
        <v>4211</v>
      </c>
      <c r="R3752" s="153" t="s">
        <v>4212</v>
      </c>
    </row>
    <row r="3753" spans="2:26">
      <c r="C3753" s="153" t="s">
        <v>1637</v>
      </c>
      <c r="J3753" s="153" t="s">
        <v>4213</v>
      </c>
      <c r="R3753" s="153" t="s">
        <v>4214</v>
      </c>
    </row>
    <row r="3754" spans="2:26">
      <c r="C3754" s="153" t="s">
        <v>1640</v>
      </c>
      <c r="J3754" s="153" t="s">
        <v>4215</v>
      </c>
    </row>
    <row r="3755" spans="2:26">
      <c r="C3755" s="153" t="s">
        <v>1642</v>
      </c>
      <c r="J3755" s="159"/>
    </row>
    <row r="3756" spans="2:26">
      <c r="C3756" s="153" t="s">
        <v>1644</v>
      </c>
    </row>
    <row r="3760" spans="2:26" ht="14">
      <c r="B3760" s="148" t="s">
        <v>4216</v>
      </c>
      <c r="C3760" s="149"/>
      <c r="D3760" s="149"/>
      <c r="E3760" s="149"/>
      <c r="F3760" s="149"/>
      <c r="G3760" s="149"/>
      <c r="H3760" s="150"/>
    </row>
    <row r="3762" spans="3:3">
      <c r="C3762" s="175" t="s">
        <v>1518</v>
      </c>
    </row>
    <row r="3763" spans="3:3">
      <c r="C3763" s="153" t="s">
        <v>893</v>
      </c>
    </row>
    <row r="3764" spans="3:3">
      <c r="C3764" s="153" t="s">
        <v>1726</v>
      </c>
    </row>
    <row r="3765" spans="3:3">
      <c r="C3765" s="153" t="s">
        <v>1735</v>
      </c>
    </row>
    <row r="3766" spans="3:3">
      <c r="C3766" s="153" t="s">
        <v>1742</v>
      </c>
    </row>
    <row r="3767" spans="3:3">
      <c r="C3767" s="153" t="s">
        <v>1749</v>
      </c>
    </row>
    <row r="3768" spans="3:3">
      <c r="C3768" s="153" t="s">
        <v>1755</v>
      </c>
    </row>
    <row r="3769" spans="3:3">
      <c r="C3769" s="153" t="s">
        <v>1761</v>
      </c>
    </row>
    <row r="3770" spans="3:3">
      <c r="C3770" s="153" t="s">
        <v>1767</v>
      </c>
    </row>
    <row r="3771" spans="3:3">
      <c r="C3771" s="153" t="s">
        <v>1773</v>
      </c>
    </row>
    <row r="3772" spans="3:3">
      <c r="C3772" s="153" t="s">
        <v>1779</v>
      </c>
    </row>
    <row r="3773" spans="3:3">
      <c r="C3773" s="153" t="s">
        <v>1784</v>
      </c>
    </row>
    <row r="3774" spans="3:3">
      <c r="C3774" s="153" t="s">
        <v>1790</v>
      </c>
    </row>
    <row r="3775" spans="3:3">
      <c r="C3775" s="153" t="s">
        <v>1796</v>
      </c>
    </row>
    <row r="3776" spans="3:3">
      <c r="C3776" s="153" t="s">
        <v>1803</v>
      </c>
    </row>
    <row r="3777" spans="2:8">
      <c r="C3777" s="153" t="s">
        <v>1810</v>
      </c>
    </row>
    <row r="3778" spans="2:8">
      <c r="C3778" s="153" t="s">
        <v>1816</v>
      </c>
    </row>
    <row r="3779" spans="2:8">
      <c r="C3779" s="153" t="s">
        <v>1823</v>
      </c>
    </row>
    <row r="3780" spans="2:8">
      <c r="C3780" s="153" t="s">
        <v>1830</v>
      </c>
    </row>
    <row r="3781" spans="2:8">
      <c r="C3781" s="153" t="s">
        <v>1834</v>
      </c>
    </row>
    <row r="3782" spans="2:8">
      <c r="C3782" s="153" t="s">
        <v>1838</v>
      </c>
    </row>
    <row r="3783" spans="2:8">
      <c r="C3783" s="153" t="s">
        <v>1843</v>
      </c>
    </row>
    <row r="3787" spans="2:8" ht="14">
      <c r="B3787" s="148" t="s">
        <v>4217</v>
      </c>
      <c r="C3787" s="149"/>
      <c r="D3787" s="149"/>
      <c r="E3787" s="149"/>
      <c r="F3787" s="149"/>
      <c r="G3787" s="149"/>
      <c r="H3787" s="150"/>
    </row>
    <row r="3789" spans="2:8">
      <c r="C3789" s="175" t="s">
        <v>1253</v>
      </c>
    </row>
    <row r="3790" spans="2:8">
      <c r="C3790" s="153" t="s">
        <v>893</v>
      </c>
    </row>
    <row r="3791" spans="2:8">
      <c r="C3791" s="153" t="s">
        <v>2189</v>
      </c>
    </row>
    <row r="3792" spans="2:8">
      <c r="C3792" s="153" t="s">
        <v>2191</v>
      </c>
    </row>
    <row r="3793" spans="2:11">
      <c r="C3793" s="153" t="s">
        <v>2195</v>
      </c>
    </row>
    <row r="3794" spans="2:11">
      <c r="C3794" s="153" t="s">
        <v>2198</v>
      </c>
    </row>
    <row r="3795" spans="2:11">
      <c r="C3795" s="153" t="s">
        <v>2201</v>
      </c>
    </row>
    <row r="3796" spans="2:11">
      <c r="C3796" s="153" t="s">
        <v>2205</v>
      </c>
    </row>
    <row r="3797" spans="2:11">
      <c r="C3797" s="153" t="s">
        <v>2207</v>
      </c>
    </row>
    <row r="3798" spans="2:11">
      <c r="C3798" s="153" t="s">
        <v>2211</v>
      </c>
    </row>
    <row r="3799" spans="2:11">
      <c r="C3799" s="153" t="s">
        <v>2216</v>
      </c>
    </row>
    <row r="3800" spans="2:11">
      <c r="C3800" s="153" t="s">
        <v>2220</v>
      </c>
    </row>
    <row r="3801" spans="2:11">
      <c r="C3801" s="153" t="s">
        <v>2224</v>
      </c>
    </row>
    <row r="3802" spans="2:11">
      <c r="C3802" s="153" t="s">
        <v>2227</v>
      </c>
    </row>
    <row r="3806" spans="2:11" ht="14">
      <c r="B3806" s="148" t="s">
        <v>4218</v>
      </c>
      <c r="C3806" s="149"/>
      <c r="D3806" s="149"/>
      <c r="E3806" s="149"/>
      <c r="F3806" s="149"/>
      <c r="G3806" s="149"/>
      <c r="H3806" s="149"/>
      <c r="I3806" s="149"/>
      <c r="J3806" s="149"/>
      <c r="K3806" s="150"/>
    </row>
    <row r="3808" spans="2:11">
      <c r="B3808" s="198"/>
      <c r="C3808" s="175" t="s">
        <v>3139</v>
      </c>
      <c r="E3808" s="198"/>
      <c r="F3808" s="175" t="s">
        <v>1700</v>
      </c>
    </row>
    <row r="3809" spans="3:6">
      <c r="C3809" s="153" t="s">
        <v>862</v>
      </c>
      <c r="F3809" s="153" t="s">
        <v>862</v>
      </c>
    </row>
    <row r="3810" spans="3:6">
      <c r="C3810" s="153" t="s">
        <v>1334</v>
      </c>
      <c r="F3810" s="153" t="s">
        <v>1334</v>
      </c>
    </row>
    <row r="3811" spans="3:6">
      <c r="C3811" s="153" t="s">
        <v>3370</v>
      </c>
      <c r="F3811" s="153" t="s">
        <v>3551</v>
      </c>
    </row>
    <row r="3812" spans="3:6">
      <c r="C3812" s="153" t="s">
        <v>3373</v>
      </c>
      <c r="F3812" s="153" t="s">
        <v>4219</v>
      </c>
    </row>
    <row r="3813" spans="3:6">
      <c r="C3813" s="153" t="s">
        <v>3376</v>
      </c>
      <c r="F3813" s="153" t="s">
        <v>4220</v>
      </c>
    </row>
    <row r="3814" spans="3:6">
      <c r="C3814" s="153" t="s">
        <v>3379</v>
      </c>
      <c r="F3814" s="153" t="s">
        <v>4221</v>
      </c>
    </row>
    <row r="3815" spans="3:6">
      <c r="C3815" s="153" t="s">
        <v>3382</v>
      </c>
      <c r="F3815" s="153" t="s">
        <v>3181</v>
      </c>
    </row>
    <row r="3816" spans="3:6">
      <c r="C3816" s="153" t="s">
        <v>3385</v>
      </c>
      <c r="F3816" s="153" t="s">
        <v>3183</v>
      </c>
    </row>
    <row r="3817" spans="3:6">
      <c r="C3817" s="153" t="s">
        <v>3389</v>
      </c>
      <c r="F3817" s="153" t="s">
        <v>4222</v>
      </c>
    </row>
    <row r="3818" spans="3:6">
      <c r="C3818" s="153" t="s">
        <v>3392</v>
      </c>
      <c r="F3818" s="153" t="s">
        <v>4223</v>
      </c>
    </row>
    <row r="3819" spans="3:6">
      <c r="C3819" s="153" t="s">
        <v>3394</v>
      </c>
      <c r="F3819" s="153" t="s">
        <v>4224</v>
      </c>
    </row>
    <row r="3820" spans="3:6">
      <c r="C3820" s="153" t="s">
        <v>3396</v>
      </c>
      <c r="F3820" s="153" t="s">
        <v>4225</v>
      </c>
    </row>
    <row r="3821" spans="3:6">
      <c r="C3821" s="153" t="s">
        <v>3398</v>
      </c>
    </row>
    <row r="3822" spans="3:6">
      <c r="C3822" s="153" t="s">
        <v>3400</v>
      </c>
    </row>
    <row r="3823" spans="3:6">
      <c r="C3823" s="153" t="s">
        <v>3181</v>
      </c>
    </row>
    <row r="3824" spans="3:6">
      <c r="C3824" s="153" t="s">
        <v>3183</v>
      </c>
    </row>
    <row r="3825" spans="2:16">
      <c r="C3825" s="153" t="s">
        <v>4222</v>
      </c>
    </row>
    <row r="3826" spans="2:16">
      <c r="C3826" s="153" t="s">
        <v>4223</v>
      </c>
    </row>
    <row r="3827" spans="2:16">
      <c r="C3827" s="153" t="s">
        <v>4224</v>
      </c>
    </row>
    <row r="3828" spans="2:16">
      <c r="C3828" s="153" t="s">
        <v>4225</v>
      </c>
    </row>
    <row r="3832" spans="2:16" ht="14">
      <c r="B3832" s="148" t="s">
        <v>4226</v>
      </c>
      <c r="C3832" s="149"/>
      <c r="D3832" s="149"/>
      <c r="E3832" s="149"/>
      <c r="F3832" s="149"/>
      <c r="G3832" s="149"/>
      <c r="H3832" s="150"/>
    </row>
    <row r="3834" spans="2:16">
      <c r="C3834" s="175" t="s">
        <v>3139</v>
      </c>
      <c r="G3834" s="175" t="s">
        <v>885</v>
      </c>
      <c r="J3834" s="175" t="s">
        <v>887</v>
      </c>
      <c r="M3834" s="175" t="s">
        <v>1340</v>
      </c>
      <c r="P3834" s="175" t="s">
        <v>890</v>
      </c>
    </row>
    <row r="3835" spans="2:16">
      <c r="C3835" s="153" t="s">
        <v>862</v>
      </c>
      <c r="G3835" s="153" t="s">
        <v>893</v>
      </c>
      <c r="J3835" s="153" t="s">
        <v>893</v>
      </c>
      <c r="M3835" s="153" t="s">
        <v>893</v>
      </c>
      <c r="P3835" s="153" t="s">
        <v>862</v>
      </c>
    </row>
    <row r="3836" spans="2:16">
      <c r="C3836" s="153" t="s">
        <v>4227</v>
      </c>
      <c r="G3836" s="153" t="s">
        <v>894</v>
      </c>
      <c r="J3836" s="153" t="s">
        <v>894</v>
      </c>
      <c r="M3836" s="153" t="s">
        <v>4228</v>
      </c>
      <c r="P3836" s="153" t="s">
        <v>897</v>
      </c>
    </row>
    <row r="3837" spans="2:16">
      <c r="C3837" s="153" t="s">
        <v>4229</v>
      </c>
      <c r="G3837" s="153" t="s">
        <v>900</v>
      </c>
      <c r="J3837" s="153" t="s">
        <v>900</v>
      </c>
      <c r="M3837" s="153" t="s">
        <v>4230</v>
      </c>
      <c r="P3837" s="153" t="s">
        <v>904</v>
      </c>
    </row>
    <row r="3838" spans="2:16">
      <c r="C3838" s="153" t="s">
        <v>4231</v>
      </c>
      <c r="G3838" s="153" t="s">
        <v>907</v>
      </c>
      <c r="J3838" s="153" t="s">
        <v>907</v>
      </c>
      <c r="M3838" s="153" t="s">
        <v>4232</v>
      </c>
      <c r="P3838" s="153" t="s">
        <v>911</v>
      </c>
    </row>
    <row r="3839" spans="2:16">
      <c r="C3839" s="153" t="s">
        <v>920</v>
      </c>
      <c r="G3839" s="153" t="s">
        <v>914</v>
      </c>
      <c r="J3839" s="153" t="s">
        <v>914</v>
      </c>
      <c r="M3839" s="153" t="s">
        <v>4233</v>
      </c>
      <c r="P3839" s="153" t="s">
        <v>918</v>
      </c>
    </row>
    <row r="3840" spans="2:16">
      <c r="C3840" s="153" t="s">
        <v>4234</v>
      </c>
      <c r="G3840" s="153" t="s">
        <v>921</v>
      </c>
      <c r="J3840" s="153" t="s">
        <v>921</v>
      </c>
      <c r="M3840" s="153" t="s">
        <v>4235</v>
      </c>
      <c r="P3840" s="153" t="s">
        <v>925</v>
      </c>
    </row>
    <row r="3841" spans="3:16">
      <c r="C3841" s="153" t="s">
        <v>4236</v>
      </c>
      <c r="G3841" s="153" t="s">
        <v>927</v>
      </c>
      <c r="J3841" s="153" t="s">
        <v>927</v>
      </c>
      <c r="M3841" s="153" t="s">
        <v>4237</v>
      </c>
      <c r="P3841" s="153" t="s">
        <v>932</v>
      </c>
    </row>
    <row r="3842" spans="3:16">
      <c r="C3842" s="153" t="s">
        <v>4238</v>
      </c>
      <c r="G3842" s="153" t="s">
        <v>934</v>
      </c>
      <c r="J3842" s="153" t="s">
        <v>934</v>
      </c>
      <c r="M3842" s="153" t="s">
        <v>4239</v>
      </c>
    </row>
    <row r="3843" spans="3:16">
      <c r="C3843" s="153" t="s">
        <v>4240</v>
      </c>
      <c r="G3843" s="153" t="s">
        <v>939</v>
      </c>
      <c r="J3843" s="153" t="s">
        <v>939</v>
      </c>
      <c r="M3843" s="153" t="s">
        <v>4241</v>
      </c>
    </row>
    <row r="3844" spans="3:16">
      <c r="C3844" s="153" t="s">
        <v>4242</v>
      </c>
      <c r="G3844" s="153" t="s">
        <v>942</v>
      </c>
      <c r="J3844" s="153" t="s">
        <v>942</v>
      </c>
      <c r="M3844" s="153" t="s">
        <v>4243</v>
      </c>
    </row>
    <row r="3845" spans="3:16">
      <c r="C3845" s="153" t="s">
        <v>4244</v>
      </c>
      <c r="G3845" s="153" t="s">
        <v>944</v>
      </c>
      <c r="J3845" s="153" t="s">
        <v>944</v>
      </c>
      <c r="M3845" s="153" t="s">
        <v>4245</v>
      </c>
    </row>
    <row r="3846" spans="3:16">
      <c r="C3846" s="153" t="s">
        <v>4246</v>
      </c>
      <c r="G3846" s="153" t="s">
        <v>946</v>
      </c>
      <c r="J3846" s="153" t="s">
        <v>946</v>
      </c>
    </row>
    <row r="3847" spans="3:16">
      <c r="C3847" s="153" t="s">
        <v>4247</v>
      </c>
      <c r="G3847" s="153" t="s">
        <v>948</v>
      </c>
      <c r="J3847" s="153" t="s">
        <v>948</v>
      </c>
    </row>
    <row r="3848" spans="3:16">
      <c r="C3848" s="153" t="s">
        <v>4248</v>
      </c>
      <c r="G3848" s="153" t="s">
        <v>950</v>
      </c>
      <c r="J3848" s="153" t="s">
        <v>952</v>
      </c>
    </row>
    <row r="3849" spans="3:16">
      <c r="C3849" s="153" t="s">
        <v>4249</v>
      </c>
      <c r="G3849" s="153" t="s">
        <v>953</v>
      </c>
    </row>
    <row r="3850" spans="3:16">
      <c r="C3850" s="153" t="s">
        <v>4250</v>
      </c>
      <c r="G3850" s="153" t="s">
        <v>955</v>
      </c>
    </row>
    <row r="3851" spans="3:16">
      <c r="C3851" s="153" t="s">
        <v>4251</v>
      </c>
    </row>
    <row r="3852" spans="3:16">
      <c r="C3852" s="153" t="s">
        <v>4252</v>
      </c>
    </row>
    <row r="3853" spans="3:16">
      <c r="C3853" s="153" t="s">
        <v>4253</v>
      </c>
    </row>
    <row r="3854" spans="3:16">
      <c r="C3854" s="153" t="s">
        <v>4254</v>
      </c>
    </row>
    <row r="3858" spans="2:22" ht="14">
      <c r="B3858" s="148" t="s">
        <v>4255</v>
      </c>
      <c r="C3858" s="149"/>
      <c r="D3858" s="149"/>
      <c r="E3858" s="149"/>
      <c r="F3858" s="149"/>
      <c r="G3858" s="149"/>
      <c r="H3858" s="149"/>
      <c r="I3858" s="149"/>
      <c r="J3858" s="149"/>
      <c r="K3858" s="149"/>
      <c r="L3858" s="149"/>
      <c r="M3858" s="149"/>
      <c r="N3858" s="149"/>
      <c r="O3858" s="150"/>
    </row>
    <row r="3860" spans="2:22">
      <c r="C3860" s="175" t="s">
        <v>854</v>
      </c>
      <c r="F3860" s="175" t="s">
        <v>860</v>
      </c>
    </row>
    <row r="3861" spans="2:22">
      <c r="C3861" s="153" t="s">
        <v>862</v>
      </c>
      <c r="F3861" s="153" t="s">
        <v>862</v>
      </c>
    </row>
    <row r="3862" spans="2:22">
      <c r="C3862" s="153" t="s">
        <v>1342</v>
      </c>
      <c r="F3862" s="153" t="s">
        <v>1345</v>
      </c>
    </row>
    <row r="3863" spans="2:22">
      <c r="C3863" s="153" t="s">
        <v>1348</v>
      </c>
    </row>
    <row r="3867" spans="2:22" ht="14">
      <c r="B3867" s="148" t="s">
        <v>4256</v>
      </c>
      <c r="C3867" s="149"/>
      <c r="D3867" s="149"/>
      <c r="E3867" s="149"/>
      <c r="F3867" s="149"/>
      <c r="G3867" s="149"/>
      <c r="H3867" s="149"/>
      <c r="I3867" s="149"/>
      <c r="J3867" s="149"/>
      <c r="K3867" s="149"/>
      <c r="L3867" s="149"/>
      <c r="M3867" s="149"/>
      <c r="N3867" s="149"/>
      <c r="O3867" s="149"/>
      <c r="P3867" s="149"/>
      <c r="Q3867" s="149"/>
      <c r="R3867" s="149"/>
      <c r="S3867" s="149"/>
      <c r="T3867" s="149"/>
      <c r="U3867" s="149"/>
      <c r="V3867" s="150"/>
    </row>
    <row r="3869" spans="2:22">
      <c r="C3869" s="175" t="s">
        <v>859</v>
      </c>
    </row>
    <row r="3870" spans="2:22">
      <c r="C3870" s="153" t="s">
        <v>862</v>
      </c>
    </row>
    <row r="3871" spans="2:22">
      <c r="C3871" s="153" t="s">
        <v>1342</v>
      </c>
    </row>
    <row r="3872" spans="2:22">
      <c r="C3872" s="153" t="s">
        <v>1444</v>
      </c>
    </row>
    <row r="3873" spans="1:14">
      <c r="C3873" s="153" t="s">
        <v>1348</v>
      </c>
    </row>
    <row r="3877" spans="1:14" s="158" customFormat="1" ht="14">
      <c r="A3877" s="154"/>
      <c r="B3877" s="148" t="s">
        <v>4257</v>
      </c>
      <c r="C3877" s="156"/>
      <c r="D3877" s="156"/>
      <c r="E3877" s="156"/>
      <c r="F3877" s="156"/>
      <c r="G3877" s="156"/>
      <c r="H3877" s="156"/>
      <c r="I3877" s="156"/>
      <c r="J3877" s="156"/>
      <c r="K3877" s="156"/>
      <c r="L3877" s="156"/>
      <c r="M3877" s="156"/>
      <c r="N3877" s="157"/>
    </row>
    <row r="3879" spans="1:14">
      <c r="B3879" s="198"/>
      <c r="C3879" s="175" t="s">
        <v>888</v>
      </c>
      <c r="E3879" s="198"/>
      <c r="K3879" s="175" t="s">
        <v>860</v>
      </c>
    </row>
    <row r="3880" spans="1:14">
      <c r="C3880" s="151" t="s">
        <v>862</v>
      </c>
      <c r="K3880" s="153" t="s">
        <v>862</v>
      </c>
    </row>
    <row r="3881" spans="1:14">
      <c r="C3881" s="151" t="s">
        <v>1565</v>
      </c>
      <c r="K3881" s="153" t="s">
        <v>1568</v>
      </c>
    </row>
    <row r="3882" spans="1:14">
      <c r="C3882" s="151" t="s">
        <v>1575</v>
      </c>
      <c r="M3882" s="177"/>
    </row>
    <row r="3883" spans="1:14">
      <c r="C3883" s="151" t="s">
        <v>1586</v>
      </c>
      <c r="J3883" s="183"/>
    </row>
    <row r="3884" spans="1:14">
      <c r="C3884" s="151" t="s">
        <v>1596</v>
      </c>
      <c r="J3884" s="183"/>
    </row>
    <row r="3885" spans="1:14">
      <c r="C3885" s="153" t="s">
        <v>1606</v>
      </c>
    </row>
    <row r="3886" spans="1:14">
      <c r="C3886" s="189" t="s">
        <v>1615</v>
      </c>
    </row>
    <row r="3887" spans="1:14">
      <c r="C3887" s="189" t="s">
        <v>1629</v>
      </c>
    </row>
    <row r="3889" spans="2:10">
      <c r="C3889" s="189"/>
    </row>
    <row r="3890" spans="2:10">
      <c r="J3890" s="182"/>
    </row>
    <row r="3891" spans="2:10" ht="14.15" customHeight="1">
      <c r="B3891" s="148" t="s">
        <v>4258</v>
      </c>
      <c r="C3891" s="149"/>
      <c r="D3891" s="149"/>
      <c r="E3891" s="149"/>
      <c r="F3891" s="149"/>
      <c r="G3891" s="149"/>
      <c r="H3891" s="186"/>
      <c r="I3891" s="150"/>
    </row>
    <row r="3892" spans="2:10" ht="9.65" customHeight="1">
      <c r="H3892" s="175"/>
    </row>
    <row r="3893" spans="2:10" ht="9.65" customHeight="1">
      <c r="C3893" s="187" t="s">
        <v>4259</v>
      </c>
    </row>
    <row r="3894" spans="2:10" ht="9.65" customHeight="1">
      <c r="C3894" s="153" t="s">
        <v>893</v>
      </c>
    </row>
    <row r="3895" spans="2:10" ht="9.65" customHeight="1">
      <c r="C3895" s="153" t="s">
        <v>1726</v>
      </c>
    </row>
    <row r="3896" spans="2:10" ht="9.65" customHeight="1">
      <c r="C3896" s="153" t="s">
        <v>1735</v>
      </c>
    </row>
    <row r="3897" spans="2:10" ht="9.65" customHeight="1">
      <c r="C3897" s="153" t="s">
        <v>1742</v>
      </c>
    </row>
    <row r="3898" spans="2:10" ht="9.65" customHeight="1">
      <c r="C3898" s="153" t="s">
        <v>1749</v>
      </c>
    </row>
    <row r="3899" spans="2:10" ht="9.65" customHeight="1">
      <c r="C3899" s="153" t="s">
        <v>1755</v>
      </c>
    </row>
    <row r="3900" spans="2:10" ht="9.65" customHeight="1">
      <c r="C3900" s="153" t="s">
        <v>1761</v>
      </c>
    </row>
    <row r="3901" spans="2:10" ht="9.65" customHeight="1">
      <c r="C3901" s="153" t="s">
        <v>1767</v>
      </c>
    </row>
    <row r="3902" spans="2:10" ht="9.65" customHeight="1">
      <c r="C3902" s="153" t="s">
        <v>1773</v>
      </c>
    </row>
    <row r="3903" spans="2:10" ht="9.65" customHeight="1">
      <c r="C3903" s="153" t="s">
        <v>1779</v>
      </c>
    </row>
    <row r="3904" spans="2:10" ht="9.65" customHeight="1">
      <c r="C3904" s="153" t="s">
        <v>1784</v>
      </c>
    </row>
    <row r="3905" spans="2:9" ht="9.65" customHeight="1">
      <c r="C3905" s="153" t="s">
        <v>1790</v>
      </c>
    </row>
    <row r="3906" spans="2:9" ht="9.65" customHeight="1">
      <c r="C3906" s="153" t="s">
        <v>1796</v>
      </c>
    </row>
    <row r="3907" spans="2:9" ht="9.65" customHeight="1">
      <c r="C3907" s="153" t="s">
        <v>1803</v>
      </c>
    </row>
    <row r="3908" spans="2:9" ht="9.65" customHeight="1">
      <c r="C3908" s="153" t="s">
        <v>1810</v>
      </c>
    </row>
    <row r="3909" spans="2:9" ht="9.65" customHeight="1">
      <c r="C3909" s="153" t="s">
        <v>1816</v>
      </c>
    </row>
    <row r="3910" spans="2:9" ht="9.65" customHeight="1">
      <c r="C3910" s="153" t="s">
        <v>1823</v>
      </c>
    </row>
    <row r="3911" spans="2:9" ht="9.65" customHeight="1">
      <c r="C3911" s="153" t="s">
        <v>1830</v>
      </c>
    </row>
    <row r="3912" spans="2:9" ht="9.65" customHeight="1">
      <c r="C3912" s="153" t="s">
        <v>1834</v>
      </c>
    </row>
    <row r="3913" spans="2:9" ht="9.65" customHeight="1">
      <c r="C3913" s="153" t="s">
        <v>1838</v>
      </c>
    </row>
    <row r="3914" spans="2:9" ht="9.65" customHeight="1">
      <c r="C3914" s="153" t="s">
        <v>1843</v>
      </c>
    </row>
    <row r="3915" spans="2:9" ht="9.65" customHeight="1"/>
    <row r="3916" spans="2:9" ht="9.65" customHeight="1"/>
    <row r="3917" spans="2:9" ht="9.65" customHeight="1"/>
    <row r="3918" spans="2:9" ht="14.15" customHeight="1">
      <c r="B3918" s="148" t="s">
        <v>4260</v>
      </c>
      <c r="C3918" s="149"/>
      <c r="D3918" s="149"/>
      <c r="E3918" s="149"/>
      <c r="F3918" s="149"/>
      <c r="G3918" s="186"/>
      <c r="H3918" s="149"/>
      <c r="I3918" s="150"/>
    </row>
    <row r="3919" spans="2:9" ht="9.65" customHeight="1">
      <c r="G3919" s="175"/>
    </row>
    <row r="3920" spans="2:9" ht="9.65" customHeight="1">
      <c r="C3920" s="187" t="s">
        <v>4069</v>
      </c>
    </row>
    <row r="3921" spans="3:3" ht="9.65" customHeight="1">
      <c r="C3921" s="153" t="s">
        <v>893</v>
      </c>
    </row>
    <row r="3922" spans="3:3" ht="9.65" customHeight="1">
      <c r="C3922" s="153" t="s">
        <v>2189</v>
      </c>
    </row>
    <row r="3923" spans="3:3" ht="9.65" customHeight="1">
      <c r="C3923" s="153" t="s">
        <v>2191</v>
      </c>
    </row>
    <row r="3924" spans="3:3" ht="9.65" customHeight="1">
      <c r="C3924" s="153" t="s">
        <v>2195</v>
      </c>
    </row>
    <row r="3925" spans="3:3" ht="9.65" customHeight="1">
      <c r="C3925" s="153" t="s">
        <v>2198</v>
      </c>
    </row>
    <row r="3926" spans="3:3" ht="9.65" customHeight="1">
      <c r="C3926" s="153" t="s">
        <v>2201</v>
      </c>
    </row>
    <row r="3927" spans="3:3" ht="9.65" customHeight="1">
      <c r="C3927" s="153" t="s">
        <v>2205</v>
      </c>
    </row>
    <row r="3928" spans="3:3" ht="9.65" customHeight="1">
      <c r="C3928" s="153" t="s">
        <v>2207</v>
      </c>
    </row>
    <row r="3929" spans="3:3" ht="9.65" customHeight="1">
      <c r="C3929" s="153" t="s">
        <v>2211</v>
      </c>
    </row>
    <row r="3930" spans="3:3" ht="9.65" customHeight="1">
      <c r="C3930" s="153" t="s">
        <v>2216</v>
      </c>
    </row>
    <row r="3931" spans="3:3" ht="9.65" customHeight="1">
      <c r="C3931" s="153" t="s">
        <v>2220</v>
      </c>
    </row>
    <row r="3932" spans="3:3" ht="9.65" customHeight="1">
      <c r="C3932" s="153" t="s">
        <v>2224</v>
      </c>
    </row>
    <row r="3933" spans="3:3" ht="9.65" customHeight="1">
      <c r="C3933" s="153" t="s">
        <v>2227</v>
      </c>
    </row>
    <row r="3934" spans="3:3" ht="9.65" customHeight="1"/>
    <row r="3935" spans="3:3" ht="9.65" customHeight="1"/>
    <row r="3936" spans="3:3" ht="9.65" customHeight="1"/>
    <row r="3937" spans="2:10" ht="14">
      <c r="B3937" s="148" t="s">
        <v>4261</v>
      </c>
      <c r="C3937" s="149"/>
      <c r="D3937" s="149"/>
      <c r="E3937" s="149"/>
      <c r="F3937" s="149"/>
      <c r="G3937" s="149"/>
      <c r="H3937" s="149"/>
      <c r="I3937" s="150"/>
      <c r="J3937" s="159"/>
    </row>
    <row r="3939" spans="2:10">
      <c r="C3939" s="175" t="s">
        <v>1724</v>
      </c>
    </row>
    <row r="3940" spans="2:10">
      <c r="C3940" s="153" t="s">
        <v>893</v>
      </c>
    </row>
    <row r="3941" spans="2:10">
      <c r="C3941" s="153" t="s">
        <v>3099</v>
      </c>
    </row>
    <row r="3942" spans="2:10">
      <c r="C3942" s="153" t="s">
        <v>3102</v>
      </c>
    </row>
    <row r="3943" spans="2:10">
      <c r="C3943" s="153" t="s">
        <v>3105</v>
      </c>
    </row>
    <row r="3944" spans="2:10">
      <c r="C3944" s="153" t="s">
        <v>3108</v>
      </c>
    </row>
    <row r="3945" spans="2:10">
      <c r="C3945" s="153" t="s">
        <v>3111</v>
      </c>
    </row>
    <row r="3946" spans="2:10">
      <c r="C3946" s="153" t="s">
        <v>3114</v>
      </c>
    </row>
    <row r="3947" spans="2:10">
      <c r="C3947" s="153" t="s">
        <v>3117</v>
      </c>
    </row>
    <row r="3948" spans="2:10">
      <c r="C3948" s="153" t="s">
        <v>3120</v>
      </c>
    </row>
    <row r="3949" spans="2:10">
      <c r="C3949" s="153" t="s">
        <v>3123</v>
      </c>
    </row>
    <row r="3950" spans="2:10">
      <c r="C3950" s="153" t="s">
        <v>3126</v>
      </c>
    </row>
    <row r="3951" spans="2:10">
      <c r="C3951" s="153" t="s">
        <v>3128</v>
      </c>
    </row>
    <row r="3952" spans="2:10">
      <c r="C3952" s="153" t="s">
        <v>3130</v>
      </c>
    </row>
    <row r="3953" spans="2:13">
      <c r="C3953" s="153" t="s">
        <v>3132</v>
      </c>
    </row>
    <row r="3954" spans="2:13">
      <c r="C3954" s="153" t="s">
        <v>3134</v>
      </c>
    </row>
    <row r="3955" spans="2:13">
      <c r="C3955" s="153" t="s">
        <v>3135</v>
      </c>
    </row>
    <row r="3956" spans="2:13">
      <c r="C3956" s="153" t="s">
        <v>3136</v>
      </c>
    </row>
    <row r="3960" spans="2:13" ht="14">
      <c r="B3960" s="148" t="s">
        <v>4262</v>
      </c>
      <c r="C3960" s="149"/>
      <c r="D3960" s="149"/>
      <c r="E3960" s="149"/>
      <c r="F3960" s="149"/>
      <c r="G3960" s="149"/>
      <c r="H3960" s="149"/>
      <c r="I3960" s="149"/>
      <c r="J3960" s="149"/>
      <c r="K3960" s="149"/>
      <c r="L3960" s="150"/>
    </row>
    <row r="3962" spans="2:13">
      <c r="C3962" s="175" t="s">
        <v>1253</v>
      </c>
      <c r="H3962" s="175" t="s">
        <v>1700</v>
      </c>
      <c r="M3962" s="175" t="s">
        <v>860</v>
      </c>
    </row>
    <row r="3963" spans="2:13">
      <c r="C3963" s="153" t="s">
        <v>862</v>
      </c>
      <c r="H3963" s="153" t="s">
        <v>862</v>
      </c>
      <c r="M3963" s="153" t="s">
        <v>862</v>
      </c>
    </row>
    <row r="3964" spans="2:13">
      <c r="C3964" s="153" t="s">
        <v>4010</v>
      </c>
      <c r="H3964" s="153" t="s">
        <v>4010</v>
      </c>
      <c r="M3964" s="153" t="s">
        <v>4263</v>
      </c>
    </row>
    <row r="3965" spans="2:13">
      <c r="C3965" s="153" t="s">
        <v>4011</v>
      </c>
      <c r="H3965" s="153" t="s">
        <v>4011</v>
      </c>
    </row>
    <row r="3966" spans="2:13">
      <c r="C3966" s="153" t="s">
        <v>4012</v>
      </c>
      <c r="H3966" s="153" t="s">
        <v>4012</v>
      </c>
    </row>
    <row r="3967" spans="2:13">
      <c r="C3967" s="153" t="s">
        <v>4013</v>
      </c>
      <c r="H3967" s="153" t="s">
        <v>4013</v>
      </c>
    </row>
    <row r="3968" spans="2:13">
      <c r="C3968" s="153" t="s">
        <v>4014</v>
      </c>
      <c r="H3968" s="153" t="s">
        <v>4014</v>
      </c>
    </row>
    <row r="3969" spans="2:13">
      <c r="C3969" s="153" t="s">
        <v>4015</v>
      </c>
      <c r="H3969" s="153" t="s">
        <v>4015</v>
      </c>
    </row>
    <row r="3970" spans="2:13">
      <c r="C3970" s="153" t="s">
        <v>4016</v>
      </c>
      <c r="H3970" s="153" t="s">
        <v>4016</v>
      </c>
    </row>
    <row r="3971" spans="2:13">
      <c r="C3971" s="153" t="s">
        <v>4017</v>
      </c>
      <c r="H3971" s="153" t="s">
        <v>4017</v>
      </c>
    </row>
    <row r="3972" spans="2:13">
      <c r="C3972" s="153" t="s">
        <v>4018</v>
      </c>
      <c r="H3972" s="153" t="s">
        <v>4018</v>
      </c>
    </row>
    <row r="3973" spans="2:13">
      <c r="C3973" s="153" t="s">
        <v>4019</v>
      </c>
      <c r="H3973" s="153" t="s">
        <v>4019</v>
      </c>
    </row>
    <row r="3974" spans="2:13">
      <c r="C3974" s="153" t="s">
        <v>3327</v>
      </c>
      <c r="H3974" s="153" t="s">
        <v>3327</v>
      </c>
    </row>
    <row r="3975" spans="2:13">
      <c r="C3975" s="153" t="s">
        <v>4020</v>
      </c>
    </row>
    <row r="3979" spans="2:13" ht="14.15" customHeight="1">
      <c r="B3979" s="148" t="s">
        <v>4264</v>
      </c>
      <c r="C3979" s="149"/>
      <c r="D3979" s="149"/>
      <c r="E3979" s="186"/>
      <c r="F3979" s="149"/>
      <c r="G3979" s="149"/>
      <c r="H3979" s="149"/>
      <c r="I3979" s="149"/>
      <c r="J3979" s="149"/>
      <c r="K3979" s="149"/>
      <c r="L3979" s="149"/>
      <c r="M3979" s="150"/>
    </row>
    <row r="3980" spans="2:13" ht="9.65" customHeight="1"/>
    <row r="3981" spans="2:13" ht="9.65" customHeight="1">
      <c r="C3981" s="175" t="s">
        <v>854</v>
      </c>
    </row>
    <row r="3982" spans="2:13" ht="9.65" customHeight="1">
      <c r="C3982" s="153" t="s">
        <v>862</v>
      </c>
    </row>
    <row r="3983" spans="2:13" ht="9.65" customHeight="1">
      <c r="C3983" s="153" t="s">
        <v>3263</v>
      </c>
    </row>
    <row r="3984" spans="2:13" ht="9.65" customHeight="1">
      <c r="C3984" s="153" t="s">
        <v>3264</v>
      </c>
    </row>
    <row r="3985" spans="2:9" ht="9.65" customHeight="1"/>
    <row r="3986" spans="2:9" ht="9.65" customHeight="1"/>
    <row r="3987" spans="2:9" ht="9.65" customHeight="1"/>
    <row r="3988" spans="2:9" ht="14">
      <c r="B3988" s="148" t="s">
        <v>4265</v>
      </c>
      <c r="C3988" s="149"/>
      <c r="D3988" s="149"/>
      <c r="E3988" s="149"/>
      <c r="F3988" s="150"/>
    </row>
    <row r="3990" spans="2:9">
      <c r="C3990" s="175" t="s">
        <v>887</v>
      </c>
      <c r="F3990" s="175" t="s">
        <v>1340</v>
      </c>
      <c r="I3990" s="175" t="s">
        <v>890</v>
      </c>
    </row>
    <row r="3991" spans="2:9">
      <c r="C3991" s="153" t="s">
        <v>893</v>
      </c>
      <c r="F3991" s="153" t="s">
        <v>893</v>
      </c>
      <c r="I3991" s="153" t="s">
        <v>862</v>
      </c>
    </row>
    <row r="3992" spans="2:9">
      <c r="C3992" s="153" t="s">
        <v>894</v>
      </c>
      <c r="F3992" s="153" t="s">
        <v>4228</v>
      </c>
      <c r="I3992" s="153" t="s">
        <v>897</v>
      </c>
    </row>
    <row r="3993" spans="2:9">
      <c r="C3993" s="153" t="s">
        <v>900</v>
      </c>
      <c r="F3993" s="153" t="s">
        <v>4230</v>
      </c>
      <c r="I3993" s="153" t="s">
        <v>904</v>
      </c>
    </row>
    <row r="3994" spans="2:9">
      <c r="C3994" s="153" t="s">
        <v>907</v>
      </c>
      <c r="F3994" s="153" t="s">
        <v>4232</v>
      </c>
      <c r="I3994" s="153" t="s">
        <v>911</v>
      </c>
    </row>
    <row r="3995" spans="2:9">
      <c r="C3995" s="153" t="s">
        <v>914</v>
      </c>
      <c r="F3995" s="153" t="s">
        <v>4233</v>
      </c>
      <c r="I3995" s="153" t="s">
        <v>918</v>
      </c>
    </row>
    <row r="3996" spans="2:9">
      <c r="C3996" s="153" t="s">
        <v>921</v>
      </c>
      <c r="F3996" s="153" t="s">
        <v>4235</v>
      </c>
      <c r="I3996" s="153" t="s">
        <v>925</v>
      </c>
    </row>
    <row r="3997" spans="2:9">
      <c r="C3997" s="153" t="s">
        <v>927</v>
      </c>
      <c r="F3997" s="153" t="s">
        <v>4237</v>
      </c>
      <c r="I3997" s="153" t="s">
        <v>932</v>
      </c>
    </row>
    <row r="3998" spans="2:9">
      <c r="C3998" s="153" t="s">
        <v>934</v>
      </c>
      <c r="F3998" s="153" t="s">
        <v>4239</v>
      </c>
    </row>
    <row r="3999" spans="2:9">
      <c r="C3999" s="153" t="s">
        <v>939</v>
      </c>
      <c r="F3999" s="153" t="s">
        <v>4241</v>
      </c>
    </row>
    <row r="4000" spans="2:9">
      <c r="C4000" s="153" t="s">
        <v>942</v>
      </c>
      <c r="F4000" s="153" t="s">
        <v>4243</v>
      </c>
    </row>
    <row r="4001" spans="2:15">
      <c r="C4001" s="153" t="s">
        <v>944</v>
      </c>
      <c r="F4001" s="153" t="s">
        <v>4245</v>
      </c>
    </row>
    <row r="4002" spans="2:15">
      <c r="C4002" s="153" t="s">
        <v>946</v>
      </c>
    </row>
    <row r="4003" spans="2:15">
      <c r="C4003" s="153" t="s">
        <v>948</v>
      </c>
    </row>
    <row r="4004" spans="2:15">
      <c r="C4004" s="153" t="s">
        <v>952</v>
      </c>
    </row>
    <row r="4008" spans="2:15" ht="14">
      <c r="B4008" s="148" t="s">
        <v>4266</v>
      </c>
      <c r="C4008" s="149"/>
      <c r="D4008" s="149"/>
      <c r="E4008" s="149"/>
      <c r="F4008" s="149"/>
      <c r="G4008" s="150"/>
    </row>
    <row r="4010" spans="2:15">
      <c r="C4010" s="175" t="s">
        <v>1253</v>
      </c>
      <c r="O4010" s="175" t="s">
        <v>869</v>
      </c>
    </row>
    <row r="4011" spans="2:15">
      <c r="C4011" s="153" t="s">
        <v>862</v>
      </c>
      <c r="O4011" s="153" t="s">
        <v>862</v>
      </c>
    </row>
    <row r="4012" spans="2:15">
      <c r="C4012" s="153" t="s">
        <v>4267</v>
      </c>
      <c r="O4012" s="153" t="s">
        <v>4268</v>
      </c>
    </row>
    <row r="4013" spans="2:15">
      <c r="C4013" s="153" t="s">
        <v>4269</v>
      </c>
      <c r="O4013" s="153" t="s">
        <v>4270</v>
      </c>
    </row>
    <row r="4014" spans="2:15">
      <c r="C4014" s="153" t="s">
        <v>4271</v>
      </c>
      <c r="O4014" s="153" t="s">
        <v>4272</v>
      </c>
    </row>
    <row r="4015" spans="2:15">
      <c r="C4015" s="153" t="s">
        <v>4273</v>
      </c>
      <c r="O4015" s="153" t="s">
        <v>4274</v>
      </c>
    </row>
    <row r="4016" spans="2:15">
      <c r="C4016" s="153" t="s">
        <v>4275</v>
      </c>
    </row>
    <row r="4017" spans="2:13">
      <c r="C4017" s="153" t="s">
        <v>4276</v>
      </c>
    </row>
    <row r="4018" spans="2:13">
      <c r="C4018" s="153" t="s">
        <v>4277</v>
      </c>
    </row>
    <row r="4019" spans="2:13">
      <c r="C4019" s="153" t="s">
        <v>4278</v>
      </c>
    </row>
    <row r="4020" spans="2:13">
      <c r="C4020" s="153" t="s">
        <v>4279</v>
      </c>
    </row>
    <row r="4021" spans="2:13">
      <c r="C4021" s="153" t="s">
        <v>4280</v>
      </c>
    </row>
    <row r="4022" spans="2:13">
      <c r="C4022" s="153" t="s">
        <v>4281</v>
      </c>
    </row>
    <row r="4023" spans="2:13">
      <c r="C4023" s="153" t="s">
        <v>4282</v>
      </c>
    </row>
    <row r="4027" spans="2:13" ht="14">
      <c r="B4027" s="148" t="s">
        <v>4283</v>
      </c>
      <c r="C4027" s="149"/>
      <c r="D4027" s="149"/>
      <c r="E4027" s="149"/>
      <c r="F4027" s="149"/>
      <c r="G4027" s="149"/>
      <c r="H4027" s="149"/>
      <c r="I4027" s="149"/>
      <c r="J4027" s="149"/>
      <c r="K4027" s="149"/>
      <c r="L4027" s="149"/>
      <c r="M4027" s="150"/>
    </row>
    <row r="4029" spans="2:13">
      <c r="C4029" s="175" t="s">
        <v>854</v>
      </c>
      <c r="F4029" s="175" t="s">
        <v>860</v>
      </c>
    </row>
    <row r="4030" spans="2:13">
      <c r="C4030" s="153" t="s">
        <v>862</v>
      </c>
      <c r="F4030" s="153" t="s">
        <v>862</v>
      </c>
    </row>
    <row r="4031" spans="2:13">
      <c r="C4031" s="153" t="s">
        <v>1342</v>
      </c>
      <c r="F4031" s="153" t="s">
        <v>1345</v>
      </c>
    </row>
    <row r="4032" spans="2:13">
      <c r="C4032" s="153" t="s">
        <v>1348</v>
      </c>
    </row>
    <row r="4036" spans="2:20" ht="14">
      <c r="B4036" s="148" t="s">
        <v>4284</v>
      </c>
      <c r="C4036" s="149"/>
      <c r="D4036" s="149"/>
      <c r="E4036" s="149"/>
      <c r="F4036" s="149"/>
      <c r="G4036" s="149"/>
      <c r="H4036" s="149"/>
      <c r="I4036" s="149"/>
      <c r="J4036" s="149"/>
      <c r="K4036" s="149"/>
      <c r="L4036" s="149"/>
      <c r="M4036" s="149"/>
      <c r="N4036" s="149"/>
      <c r="O4036" s="149"/>
      <c r="P4036" s="149"/>
      <c r="Q4036" s="149"/>
      <c r="R4036" s="149"/>
      <c r="S4036" s="149"/>
      <c r="T4036" s="150"/>
    </row>
    <row r="4038" spans="2:20">
      <c r="C4038" s="175" t="s">
        <v>854</v>
      </c>
    </row>
    <row r="4039" spans="2:20">
      <c r="C4039" s="153" t="s">
        <v>862</v>
      </c>
    </row>
    <row r="4040" spans="2:20">
      <c r="C4040" s="153" t="s">
        <v>1345</v>
      </c>
    </row>
    <row r="4041" spans="2:20">
      <c r="C4041" s="153" t="s">
        <v>1444</v>
      </c>
    </row>
    <row r="4045" spans="2:20" ht="14">
      <c r="B4045" s="148" t="s">
        <v>4285</v>
      </c>
      <c r="C4045" s="149"/>
      <c r="D4045" s="149"/>
      <c r="E4045" s="149"/>
      <c r="F4045" s="149"/>
      <c r="G4045" s="149"/>
      <c r="H4045" s="149"/>
      <c r="I4045" s="149"/>
      <c r="J4045" s="149"/>
      <c r="K4045" s="149"/>
      <c r="L4045" s="149"/>
      <c r="M4045" s="149"/>
      <c r="N4045" s="150"/>
    </row>
    <row r="4047" spans="2:20">
      <c r="C4047" s="175" t="s">
        <v>3139</v>
      </c>
      <c r="G4047" s="175" t="s">
        <v>1537</v>
      </c>
    </row>
    <row r="4048" spans="2:20">
      <c r="C4048" s="153" t="s">
        <v>862</v>
      </c>
      <c r="G4048" s="153" t="s">
        <v>862</v>
      </c>
    </row>
    <row r="4049" spans="3:7">
      <c r="C4049" s="153" t="s">
        <v>1342</v>
      </c>
      <c r="G4049" s="153" t="s">
        <v>1342</v>
      </c>
    </row>
    <row r="4050" spans="3:7">
      <c r="C4050" s="153" t="s">
        <v>4286</v>
      </c>
      <c r="G4050" s="153" t="s">
        <v>4286</v>
      </c>
    </row>
    <row r="4051" spans="3:7">
      <c r="C4051" s="153" t="s">
        <v>4287</v>
      </c>
      <c r="G4051" s="153" t="s">
        <v>4287</v>
      </c>
    </row>
    <row r="4052" spans="3:7">
      <c r="C4052" s="153" t="s">
        <v>4288</v>
      </c>
      <c r="G4052" s="153" t="s">
        <v>4288</v>
      </c>
    </row>
    <row r="4053" spans="3:7">
      <c r="C4053" s="153" t="s">
        <v>4289</v>
      </c>
      <c r="G4053" s="153" t="s">
        <v>4289</v>
      </c>
    </row>
    <row r="4054" spans="3:7">
      <c r="C4054" s="153" t="s">
        <v>4290</v>
      </c>
      <c r="G4054" s="153" t="s">
        <v>4290</v>
      </c>
    </row>
    <row r="4055" spans="3:7">
      <c r="C4055" s="153" t="s">
        <v>4291</v>
      </c>
      <c r="G4055" s="153" t="s">
        <v>4291</v>
      </c>
    </row>
    <row r="4056" spans="3:7">
      <c r="C4056" s="153" t="s">
        <v>4292</v>
      </c>
      <c r="G4056" s="153" t="s">
        <v>4292</v>
      </c>
    </row>
    <row r="4057" spans="3:7">
      <c r="C4057" s="153" t="s">
        <v>4293</v>
      </c>
      <c r="G4057" s="153" t="s">
        <v>4293</v>
      </c>
    </row>
    <row r="4058" spans="3:7">
      <c r="C4058" s="153" t="s">
        <v>4294</v>
      </c>
      <c r="G4058" s="153" t="s">
        <v>4294</v>
      </c>
    </row>
    <row r="4059" spans="3:7">
      <c r="C4059" s="153" t="s">
        <v>4295</v>
      </c>
      <c r="G4059" s="153" t="s">
        <v>4295</v>
      </c>
    </row>
    <row r="4060" spans="3:7">
      <c r="C4060" s="153" t="s">
        <v>4296</v>
      </c>
      <c r="G4060" s="153" t="s">
        <v>4296</v>
      </c>
    </row>
    <row r="4061" spans="3:7">
      <c r="C4061" s="153" t="s">
        <v>4297</v>
      </c>
      <c r="G4061" s="153" t="s">
        <v>4297</v>
      </c>
    </row>
    <row r="4062" spans="3:7">
      <c r="C4062" s="153" t="s">
        <v>4298</v>
      </c>
      <c r="G4062" s="153" t="s">
        <v>4298</v>
      </c>
    </row>
    <row r="4063" spans="3:7">
      <c r="C4063" s="153" t="s">
        <v>4299</v>
      </c>
      <c r="G4063" s="153" t="s">
        <v>4299</v>
      </c>
    </row>
    <row r="4064" spans="3:7">
      <c r="C4064" s="153" t="s">
        <v>4300</v>
      </c>
      <c r="G4064" s="153" t="s">
        <v>4300</v>
      </c>
    </row>
    <row r="4065" spans="2:29">
      <c r="C4065" s="153" t="s">
        <v>4301</v>
      </c>
      <c r="G4065" s="153" t="s">
        <v>4301</v>
      </c>
    </row>
    <row r="4066" spans="2:29">
      <c r="C4066" s="153" t="s">
        <v>4302</v>
      </c>
      <c r="G4066" s="153" t="s">
        <v>1348</v>
      </c>
    </row>
    <row r="4067" spans="2:29">
      <c r="C4067" s="153" t="s">
        <v>1348</v>
      </c>
    </row>
    <row r="4071" spans="2:29" ht="14">
      <c r="B4071" s="148" t="s">
        <v>4303</v>
      </c>
      <c r="C4071" s="149"/>
      <c r="D4071" s="149"/>
      <c r="E4071" s="149"/>
      <c r="F4071" s="149"/>
      <c r="G4071" s="149"/>
      <c r="H4071" s="149"/>
      <c r="I4071" s="149"/>
      <c r="J4071" s="149"/>
      <c r="K4071" s="149"/>
      <c r="L4071" s="149"/>
      <c r="M4071" s="149"/>
      <c r="N4071" s="149"/>
      <c r="O4071" s="149"/>
      <c r="P4071" s="149"/>
      <c r="Q4071" s="149"/>
      <c r="R4071" s="149"/>
      <c r="S4071" s="149"/>
      <c r="T4071" s="149"/>
      <c r="U4071" s="149"/>
      <c r="V4071" s="149"/>
      <c r="W4071" s="149"/>
      <c r="X4071" s="149"/>
      <c r="Y4071" s="149"/>
      <c r="Z4071" s="149"/>
      <c r="AA4071" s="149"/>
      <c r="AB4071" s="149"/>
      <c r="AC4071" s="150"/>
    </row>
    <row r="4073" spans="2:29">
      <c r="C4073" s="175" t="s">
        <v>1340</v>
      </c>
    </row>
    <row r="4074" spans="2:29">
      <c r="C4074" s="153" t="s">
        <v>862</v>
      </c>
    </row>
    <row r="4075" spans="2:29">
      <c r="C4075" s="153" t="s">
        <v>1342</v>
      </c>
    </row>
    <row r="4076" spans="2:29">
      <c r="C4076" s="153" t="s">
        <v>4304</v>
      </c>
    </row>
    <row r="4077" spans="2:29">
      <c r="C4077" s="153" t="s">
        <v>4305</v>
      </c>
    </row>
    <row r="4078" spans="2:29">
      <c r="C4078" s="153" t="s">
        <v>4306</v>
      </c>
    </row>
    <row r="4079" spans="2:29">
      <c r="C4079" s="153" t="s">
        <v>4307</v>
      </c>
    </row>
    <row r="4080" spans="2:29">
      <c r="C4080" s="153" t="s">
        <v>4308</v>
      </c>
    </row>
    <row r="4081" spans="1:15">
      <c r="C4081" s="153" t="s">
        <v>4309</v>
      </c>
    </row>
    <row r="4082" spans="1:15">
      <c r="C4082" s="153" t="s">
        <v>4310</v>
      </c>
    </row>
    <row r="4083" spans="1:15">
      <c r="C4083" s="153" t="s">
        <v>4311</v>
      </c>
    </row>
    <row r="4084" spans="1:15">
      <c r="C4084" s="153" t="s">
        <v>1348</v>
      </c>
    </row>
    <row r="4088" spans="1:15" s="158" customFormat="1" ht="14.15" customHeight="1">
      <c r="A4088" s="154"/>
      <c r="B4088" s="148" t="s">
        <v>4312</v>
      </c>
      <c r="C4088" s="156"/>
      <c r="D4088" s="156"/>
      <c r="E4088" s="156"/>
      <c r="F4088" s="156"/>
      <c r="G4088" s="156"/>
      <c r="H4088" s="156"/>
      <c r="I4088" s="156"/>
      <c r="J4088" s="156"/>
      <c r="K4088" s="156"/>
      <c r="L4088" s="156"/>
      <c r="M4088" s="197"/>
      <c r="N4088" s="156"/>
      <c r="O4088" s="157"/>
    </row>
    <row r="4089" spans="1:15" ht="9.65" customHeight="1">
      <c r="O4089" s="175"/>
    </row>
    <row r="4090" spans="1:15" ht="9.65" customHeight="1">
      <c r="B4090" s="198"/>
      <c r="C4090" s="175" t="s">
        <v>2551</v>
      </c>
      <c r="H4090" s="175"/>
      <c r="J4090" s="175" t="s">
        <v>860</v>
      </c>
      <c r="K4090" s="175"/>
    </row>
    <row r="4091" spans="1:15" ht="9.65" customHeight="1">
      <c r="C4091" s="152" t="s">
        <v>862</v>
      </c>
      <c r="J4091" s="152" t="s">
        <v>862</v>
      </c>
    </row>
    <row r="4092" spans="1:15" ht="9.65" customHeight="1">
      <c r="C4092" s="152" t="s">
        <v>1342</v>
      </c>
      <c r="J4092" s="152" t="s">
        <v>1345</v>
      </c>
    </row>
    <row r="4093" spans="1:15" ht="9.65" customHeight="1">
      <c r="C4093" s="152" t="s">
        <v>4313</v>
      </c>
    </row>
    <row r="4094" spans="1:15" ht="9.65" customHeight="1">
      <c r="C4094" s="152" t="s">
        <v>4314</v>
      </c>
    </row>
    <row r="4095" spans="1:15" ht="9.65" customHeight="1">
      <c r="C4095" s="152" t="s">
        <v>4315</v>
      </c>
    </row>
    <row r="4096" spans="1:15" ht="9.65" customHeight="1">
      <c r="C4096" s="153" t="s">
        <v>4316</v>
      </c>
    </row>
    <row r="4097" spans="2:12" ht="9.65" customHeight="1">
      <c r="C4097" s="152" t="s">
        <v>4317</v>
      </c>
    </row>
    <row r="4098" spans="2:12" ht="9.65" customHeight="1">
      <c r="C4098" s="152" t="s">
        <v>4318</v>
      </c>
    </row>
    <row r="4099" spans="2:12" ht="9.65" customHeight="1">
      <c r="C4099" s="159" t="s">
        <v>4319</v>
      </c>
    </row>
    <row r="4100" spans="2:12" ht="9.65" customHeight="1">
      <c r="C4100" s="153" t="s">
        <v>1348</v>
      </c>
    </row>
    <row r="4101" spans="2:12" ht="9.65" customHeight="1"/>
    <row r="4102" spans="2:12" ht="9.65" customHeight="1"/>
    <row r="4103" spans="2:12" ht="9.65" customHeight="1"/>
    <row r="4104" spans="2:12" ht="14">
      <c r="B4104" s="148" t="s">
        <v>4320</v>
      </c>
      <c r="C4104" s="149"/>
      <c r="D4104" s="149"/>
      <c r="E4104" s="149"/>
      <c r="F4104" s="149"/>
      <c r="G4104" s="149"/>
      <c r="H4104" s="149"/>
      <c r="I4104" s="149"/>
      <c r="J4104" s="149"/>
      <c r="K4104" s="149"/>
      <c r="L4104" s="150"/>
    </row>
    <row r="4106" spans="2:12">
      <c r="C4106" s="175" t="s">
        <v>869</v>
      </c>
      <c r="H4106" s="175"/>
      <c r="I4106" s="175" t="s">
        <v>860</v>
      </c>
    </row>
    <row r="4107" spans="2:12">
      <c r="C4107" s="153" t="s">
        <v>862</v>
      </c>
      <c r="I4107" s="153" t="s">
        <v>862</v>
      </c>
    </row>
    <row r="4108" spans="2:12">
      <c r="C4108" s="153" t="s">
        <v>1565</v>
      </c>
      <c r="I4108" s="153" t="s">
        <v>1568</v>
      </c>
    </row>
    <row r="4109" spans="2:12">
      <c r="C4109" s="153" t="s">
        <v>1575</v>
      </c>
    </row>
    <row r="4110" spans="2:12">
      <c r="C4110" s="153" t="s">
        <v>3273</v>
      </c>
    </row>
    <row r="4111" spans="2:12">
      <c r="C4111" s="153" t="s">
        <v>1660</v>
      </c>
    </row>
    <row r="4115" spans="2:13" ht="14">
      <c r="B4115" s="148" t="s">
        <v>4321</v>
      </c>
      <c r="C4115" s="149"/>
      <c r="D4115" s="149"/>
      <c r="E4115" s="149"/>
      <c r="F4115" s="149"/>
      <c r="G4115" s="149"/>
      <c r="H4115" s="149"/>
      <c r="I4115" s="149"/>
      <c r="J4115" s="149"/>
      <c r="K4115" s="149"/>
      <c r="L4115" s="149"/>
      <c r="M4115" s="150"/>
    </row>
    <row r="4117" spans="2:13">
      <c r="C4117" s="175" t="s">
        <v>4322</v>
      </c>
    </row>
    <row r="4118" spans="2:13">
      <c r="C4118" s="153" t="s">
        <v>862</v>
      </c>
    </row>
    <row r="4119" spans="2:13">
      <c r="C4119" s="153" t="s">
        <v>2557</v>
      </c>
    </row>
    <row r="4120" spans="2:13">
      <c r="C4120" s="153" t="s">
        <v>2559</v>
      </c>
    </row>
    <row r="4121" spans="2:13">
      <c r="C4121" s="153" t="s">
        <v>2602</v>
      </c>
    </row>
    <row r="4122" spans="2:13">
      <c r="C4122" s="153" t="s">
        <v>2603</v>
      </c>
    </row>
    <row r="4123" spans="2:13">
      <c r="C4123" s="153" t="s">
        <v>2604</v>
      </c>
    </row>
    <row r="4124" spans="2:13">
      <c r="C4124" s="153" t="s">
        <v>2605</v>
      </c>
    </row>
    <row r="4125" spans="2:13">
      <c r="C4125" s="153" t="s">
        <v>2606</v>
      </c>
    </row>
    <row r="4126" spans="2:13">
      <c r="C4126" s="153" t="s">
        <v>2718</v>
      </c>
    </row>
    <row r="4127" spans="2:13">
      <c r="C4127" s="153" t="s">
        <v>2608</v>
      </c>
    </row>
    <row r="4128" spans="2:13">
      <c r="C4128" s="153" t="s">
        <v>2609</v>
      </c>
    </row>
    <row r="4129" spans="3:3">
      <c r="C4129" s="153" t="s">
        <v>2610</v>
      </c>
    </row>
    <row r="4130" spans="3:3">
      <c r="C4130" s="153" t="s">
        <v>2611</v>
      </c>
    </row>
    <row r="4131" spans="3:3">
      <c r="C4131" s="153" t="s">
        <v>2612</v>
      </c>
    </row>
    <row r="4132" spans="3:3">
      <c r="C4132" s="153" t="s">
        <v>2613</v>
      </c>
    </row>
    <row r="4133" spans="3:3">
      <c r="C4133" s="153" t="s">
        <v>2614</v>
      </c>
    </row>
    <row r="4134" spans="3:3">
      <c r="C4134" s="153" t="s">
        <v>2615</v>
      </c>
    </row>
    <row r="4135" spans="3:3">
      <c r="C4135" s="153" t="s">
        <v>2616</v>
      </c>
    </row>
    <row r="4136" spans="3:3">
      <c r="C4136" s="153" t="s">
        <v>2617</v>
      </c>
    </row>
    <row r="4137" spans="3:3">
      <c r="C4137" s="153" t="s">
        <v>2618</v>
      </c>
    </row>
    <row r="4138" spans="3:3">
      <c r="C4138" s="153" t="s">
        <v>2619</v>
      </c>
    </row>
    <row r="4139" spans="3:3">
      <c r="C4139" s="153" t="s">
        <v>2561</v>
      </c>
    </row>
    <row r="4140" spans="3:3">
      <c r="C4140" s="153" t="s">
        <v>2620</v>
      </c>
    </row>
    <row r="4141" spans="3:3">
      <c r="C4141" s="153" t="s">
        <v>2621</v>
      </c>
    </row>
    <row r="4142" spans="3:3">
      <c r="C4142" s="153" t="s">
        <v>2622</v>
      </c>
    </row>
    <row r="4143" spans="3:3">
      <c r="C4143" s="153" t="s">
        <v>2623</v>
      </c>
    </row>
    <row r="4144" spans="3:3">
      <c r="C4144" s="153" t="s">
        <v>2624</v>
      </c>
    </row>
    <row r="4145" spans="3:3">
      <c r="C4145" s="153" t="s">
        <v>2808</v>
      </c>
    </row>
    <row r="4146" spans="3:3">
      <c r="C4146" s="153" t="s">
        <v>2626</v>
      </c>
    </row>
    <row r="4147" spans="3:3">
      <c r="C4147" s="153" t="s">
        <v>2627</v>
      </c>
    </row>
    <row r="4148" spans="3:3">
      <c r="C4148" s="153" t="s">
        <v>2628</v>
      </c>
    </row>
    <row r="4149" spans="3:3">
      <c r="C4149" s="153" t="s">
        <v>2629</v>
      </c>
    </row>
    <row r="4150" spans="3:3">
      <c r="C4150" s="153" t="s">
        <v>4323</v>
      </c>
    </row>
    <row r="4151" spans="3:3">
      <c r="C4151" s="153" t="s">
        <v>4324</v>
      </c>
    </row>
    <row r="4152" spans="3:3">
      <c r="C4152" s="153" t="s">
        <v>4325</v>
      </c>
    </row>
    <row r="4153" spans="3:3">
      <c r="C4153" s="153" t="s">
        <v>4326</v>
      </c>
    </row>
    <row r="4154" spans="3:3">
      <c r="C4154" s="153" t="s">
        <v>4327</v>
      </c>
    </row>
    <row r="4155" spans="3:3">
      <c r="C4155" s="153" t="s">
        <v>4328</v>
      </c>
    </row>
    <row r="4156" spans="3:3">
      <c r="C4156" s="153" t="s">
        <v>4329</v>
      </c>
    </row>
    <row r="4157" spans="3:3">
      <c r="C4157" s="153" t="s">
        <v>4330</v>
      </c>
    </row>
    <row r="4158" spans="3:3">
      <c r="C4158" s="153" t="s">
        <v>2563</v>
      </c>
    </row>
    <row r="4159" spans="3:3">
      <c r="C4159" s="153" t="s">
        <v>2638</v>
      </c>
    </row>
    <row r="4160" spans="3:3">
      <c r="C4160" s="153" t="s">
        <v>2639</v>
      </c>
    </row>
    <row r="4161" spans="3:3">
      <c r="C4161" s="153" t="s">
        <v>2640</v>
      </c>
    </row>
    <row r="4162" spans="3:3">
      <c r="C4162" s="153" t="s">
        <v>2641</v>
      </c>
    </row>
    <row r="4163" spans="3:3">
      <c r="C4163" s="153" t="s">
        <v>2642</v>
      </c>
    </row>
    <row r="4164" spans="3:3">
      <c r="C4164" s="153" t="s">
        <v>2866</v>
      </c>
    </row>
    <row r="4165" spans="3:3">
      <c r="C4165" s="153" t="s">
        <v>2644</v>
      </c>
    </row>
    <row r="4166" spans="3:3">
      <c r="C4166" s="153" t="s">
        <v>2645</v>
      </c>
    </row>
    <row r="4167" spans="3:3">
      <c r="C4167" s="153" t="s">
        <v>2646</v>
      </c>
    </row>
    <row r="4168" spans="3:3">
      <c r="C4168" s="153" t="s">
        <v>2647</v>
      </c>
    </row>
    <row r="4169" spans="3:3">
      <c r="C4169" s="153" t="s">
        <v>4331</v>
      </c>
    </row>
    <row r="4170" spans="3:3">
      <c r="C4170" s="153" t="s">
        <v>4332</v>
      </c>
    </row>
    <row r="4171" spans="3:3">
      <c r="C4171" s="153" t="s">
        <v>4333</v>
      </c>
    </row>
    <row r="4172" spans="3:3">
      <c r="C4172" s="153" t="s">
        <v>4334</v>
      </c>
    </row>
    <row r="4173" spans="3:3">
      <c r="C4173" s="153" t="s">
        <v>4335</v>
      </c>
    </row>
    <row r="4174" spans="3:3">
      <c r="C4174" s="153" t="s">
        <v>4336</v>
      </c>
    </row>
    <row r="4175" spans="3:3">
      <c r="C4175" s="153" t="s">
        <v>4337</v>
      </c>
    </row>
    <row r="4176" spans="3:3">
      <c r="C4176" s="153" t="s">
        <v>4338</v>
      </c>
    </row>
    <row r="4180" spans="2:7" ht="14">
      <c r="B4180" s="148" t="s">
        <v>4339</v>
      </c>
      <c r="C4180" s="149"/>
      <c r="D4180" s="149"/>
      <c r="E4180" s="149"/>
      <c r="F4180" s="150"/>
    </row>
    <row r="4182" spans="2:7">
      <c r="C4182" s="175" t="s">
        <v>1724</v>
      </c>
      <c r="G4182" s="175" t="s">
        <v>2551</v>
      </c>
    </row>
    <row r="4183" spans="2:7">
      <c r="C4183" s="153" t="s">
        <v>893</v>
      </c>
      <c r="G4183" s="153" t="s">
        <v>862</v>
      </c>
    </row>
    <row r="4184" spans="2:7">
      <c r="C4184" s="153" t="s">
        <v>3099</v>
      </c>
      <c r="G4184" s="153" t="s">
        <v>4154</v>
      </c>
    </row>
    <row r="4185" spans="2:7">
      <c r="C4185" s="153" t="s">
        <v>3102</v>
      </c>
      <c r="G4185" s="153" t="s">
        <v>4155</v>
      </c>
    </row>
    <row r="4186" spans="2:7">
      <c r="C4186" s="153" t="s">
        <v>3105</v>
      </c>
      <c r="G4186" s="153" t="s">
        <v>4156</v>
      </c>
    </row>
    <row r="4187" spans="2:7">
      <c r="C4187" s="153" t="s">
        <v>3108</v>
      </c>
      <c r="G4187" s="153" t="s">
        <v>4157</v>
      </c>
    </row>
    <row r="4188" spans="2:7">
      <c r="C4188" s="153" t="s">
        <v>3111</v>
      </c>
      <c r="G4188" s="153" t="s">
        <v>4158</v>
      </c>
    </row>
    <row r="4189" spans="2:7">
      <c r="C4189" s="153" t="s">
        <v>3114</v>
      </c>
      <c r="G4189" s="153" t="s">
        <v>4159</v>
      </c>
    </row>
    <row r="4190" spans="2:7">
      <c r="C4190" s="153" t="s">
        <v>3117</v>
      </c>
      <c r="G4190" s="153" t="s">
        <v>4160</v>
      </c>
    </row>
    <row r="4191" spans="2:7">
      <c r="C4191" s="153" t="s">
        <v>3120</v>
      </c>
      <c r="G4191" s="153" t="s">
        <v>4161</v>
      </c>
    </row>
    <row r="4192" spans="2:7">
      <c r="C4192" s="153" t="s">
        <v>3123</v>
      </c>
      <c r="G4192" s="153" t="s">
        <v>4162</v>
      </c>
    </row>
    <row r="4193" spans="2:10">
      <c r="C4193" s="153" t="s">
        <v>3126</v>
      </c>
    </row>
    <row r="4194" spans="2:10">
      <c r="C4194" s="153" t="s">
        <v>3128</v>
      </c>
    </row>
    <row r="4195" spans="2:10">
      <c r="C4195" s="153" t="s">
        <v>3130</v>
      </c>
    </row>
    <row r="4196" spans="2:10">
      <c r="C4196" s="153" t="s">
        <v>3132</v>
      </c>
    </row>
    <row r="4197" spans="2:10">
      <c r="C4197" s="153" t="s">
        <v>3134</v>
      </c>
    </row>
    <row r="4198" spans="2:10">
      <c r="C4198" s="153" t="s">
        <v>3135</v>
      </c>
    </row>
    <row r="4199" spans="2:10">
      <c r="C4199" s="153" t="s">
        <v>3136</v>
      </c>
    </row>
    <row r="4202" spans="2:10" ht="14.15" customHeight="1">
      <c r="B4202" s="148" t="s">
        <v>4340</v>
      </c>
      <c r="C4202" s="149"/>
      <c r="D4202" s="149"/>
      <c r="E4202" s="186"/>
      <c r="F4202" s="149"/>
      <c r="G4202" s="149"/>
      <c r="H4202" s="149"/>
      <c r="I4202" s="149"/>
      <c r="J4202" s="150"/>
    </row>
    <row r="4203" spans="2:10" ht="9.65" customHeight="1"/>
    <row r="4204" spans="2:10" ht="9.65" customHeight="1">
      <c r="C4204" s="175" t="s">
        <v>854</v>
      </c>
    </row>
    <row r="4205" spans="2:10" ht="9.65" customHeight="1">
      <c r="C4205" s="153" t="s">
        <v>862</v>
      </c>
    </row>
    <row r="4206" spans="2:10" ht="9.65" customHeight="1">
      <c r="C4206" s="153" t="s">
        <v>3263</v>
      </c>
    </row>
    <row r="4207" spans="2:10" ht="9.65" customHeight="1">
      <c r="C4207" s="153" t="s">
        <v>3264</v>
      </c>
    </row>
    <row r="4208" spans="2:10" ht="9.65" customHeight="1"/>
    <row r="4209" spans="2:11" ht="9.65" customHeight="1"/>
    <row r="4210" spans="2:11" ht="9.65" customHeight="1"/>
    <row r="4211" spans="2:11" ht="14">
      <c r="B4211" s="148" t="s">
        <v>4341</v>
      </c>
      <c r="C4211" s="149"/>
      <c r="D4211" s="149"/>
      <c r="E4211" s="149"/>
      <c r="F4211" s="149"/>
      <c r="G4211" s="149"/>
      <c r="H4211" s="149"/>
      <c r="I4211" s="149"/>
      <c r="J4211" s="149"/>
      <c r="K4211" s="150"/>
    </row>
    <row r="4213" spans="2:11">
      <c r="C4213" s="175" t="s">
        <v>885</v>
      </c>
    </row>
    <row r="4214" spans="2:11">
      <c r="C4214" s="153" t="s">
        <v>893</v>
      </c>
    </row>
    <row r="4215" spans="2:11">
      <c r="C4215" s="153" t="s">
        <v>3575</v>
      </c>
    </row>
    <row r="4216" spans="2:11">
      <c r="C4216" s="153" t="s">
        <v>3578</v>
      </c>
    </row>
    <row r="4217" spans="2:11">
      <c r="C4217" s="153" t="s">
        <v>3580</v>
      </c>
    </row>
    <row r="4218" spans="2:11">
      <c r="C4218" s="153" t="s">
        <v>3582</v>
      </c>
    </row>
    <row r="4219" spans="2:11">
      <c r="C4219" s="153" t="s">
        <v>3584</v>
      </c>
    </row>
    <row r="4220" spans="2:11">
      <c r="C4220" s="153" t="s">
        <v>3586</v>
      </c>
    </row>
    <row r="4221" spans="2:11">
      <c r="C4221" s="153" t="s">
        <v>3587</v>
      </c>
    </row>
    <row r="4222" spans="2:11">
      <c r="C4222" s="153" t="s">
        <v>3588</v>
      </c>
    </row>
    <row r="4223" spans="2:11">
      <c r="C4223" s="153" t="s">
        <v>3589</v>
      </c>
    </row>
    <row r="4224" spans="2:11">
      <c r="C4224" s="153" t="s">
        <v>3590</v>
      </c>
    </row>
    <row r="4225" spans="2:14">
      <c r="C4225" s="153" t="s">
        <v>3591</v>
      </c>
    </row>
    <row r="4226" spans="2:14">
      <c r="C4226" s="153" t="s">
        <v>3592</v>
      </c>
    </row>
    <row r="4227" spans="2:14">
      <c r="C4227" s="153" t="s">
        <v>3593</v>
      </c>
    </row>
    <row r="4228" spans="2:14">
      <c r="C4228" s="153" t="s">
        <v>3594</v>
      </c>
    </row>
    <row r="4229" spans="2:14">
      <c r="C4229" s="153" t="s">
        <v>3595</v>
      </c>
    </row>
    <row r="4233" spans="2:14" ht="14">
      <c r="B4233" s="148" t="s">
        <v>4342</v>
      </c>
      <c r="C4233" s="149"/>
      <c r="D4233" s="149"/>
      <c r="E4233" s="149"/>
      <c r="F4233" s="149"/>
      <c r="G4233" s="149"/>
      <c r="H4233" s="149"/>
      <c r="I4233" s="149"/>
      <c r="J4233" s="149"/>
      <c r="K4233" s="149"/>
      <c r="L4233" s="149"/>
      <c r="M4233" s="149"/>
      <c r="N4233" s="150"/>
    </row>
    <row r="4235" spans="2:14">
      <c r="C4235" s="175" t="s">
        <v>878</v>
      </c>
    </row>
    <row r="4236" spans="2:14">
      <c r="C4236" s="153" t="s">
        <v>862</v>
      </c>
    </row>
    <row r="4237" spans="2:14">
      <c r="C4237" s="153" t="s">
        <v>3933</v>
      </c>
    </row>
    <row r="4238" spans="2:14">
      <c r="C4238" s="153" t="s">
        <v>3935</v>
      </c>
    </row>
    <row r="4239" spans="2:14">
      <c r="C4239" s="153" t="s">
        <v>3938</v>
      </c>
    </row>
    <row r="4240" spans="2:14">
      <c r="C4240" s="153" t="s">
        <v>3940</v>
      </c>
    </row>
    <row r="4241" spans="2:12">
      <c r="C4241" s="153" t="s">
        <v>3942</v>
      </c>
    </row>
    <row r="4242" spans="2:12">
      <c r="C4242" s="153" t="s">
        <v>3944</v>
      </c>
    </row>
    <row r="4243" spans="2:12">
      <c r="C4243" s="153" t="s">
        <v>3946</v>
      </c>
    </row>
    <row r="4244" spans="2:12">
      <c r="C4244" s="153" t="s">
        <v>3937</v>
      </c>
    </row>
    <row r="4248" spans="2:12" ht="14">
      <c r="B4248" s="148" t="s">
        <v>4343</v>
      </c>
      <c r="C4248" s="149"/>
      <c r="D4248" s="149"/>
      <c r="E4248" s="149"/>
      <c r="F4248" s="149"/>
      <c r="G4248" s="149"/>
      <c r="H4248" s="149"/>
      <c r="I4248" s="149"/>
      <c r="J4248" s="149"/>
      <c r="K4248" s="149"/>
      <c r="L4248" s="150"/>
    </row>
    <row r="4250" spans="2:12">
      <c r="C4250" s="175" t="s">
        <v>854</v>
      </c>
    </row>
    <row r="4251" spans="2:12">
      <c r="C4251" s="153" t="s">
        <v>862</v>
      </c>
    </row>
    <row r="4252" spans="2:12">
      <c r="C4252" s="153" t="s">
        <v>4344</v>
      </c>
    </row>
    <row r="4253" spans="2:12">
      <c r="C4253" s="153" t="s">
        <v>4345</v>
      </c>
    </row>
    <row r="4257" spans="2:15" ht="14">
      <c r="B4257" s="148" t="s">
        <v>4346</v>
      </c>
      <c r="C4257" s="149"/>
      <c r="D4257" s="149"/>
      <c r="E4257" s="150"/>
    </row>
    <row r="4259" spans="2:15">
      <c r="C4259" s="175" t="s">
        <v>887</v>
      </c>
      <c r="F4259" s="175" t="s">
        <v>1340</v>
      </c>
      <c r="I4259" s="175" t="s">
        <v>878</v>
      </c>
      <c r="L4259" s="175" t="s">
        <v>890</v>
      </c>
      <c r="O4259" s="175" t="s">
        <v>891</v>
      </c>
    </row>
    <row r="4260" spans="2:15">
      <c r="C4260" s="153" t="s">
        <v>893</v>
      </c>
      <c r="F4260" s="153" t="s">
        <v>893</v>
      </c>
      <c r="I4260" s="153" t="s">
        <v>862</v>
      </c>
      <c r="L4260" s="153" t="s">
        <v>862</v>
      </c>
      <c r="O4260" s="153" t="s">
        <v>862</v>
      </c>
    </row>
    <row r="4261" spans="2:15">
      <c r="C4261" s="153" t="s">
        <v>894</v>
      </c>
      <c r="F4261" s="153" t="s">
        <v>4228</v>
      </c>
      <c r="I4261" s="153" t="s">
        <v>896</v>
      </c>
      <c r="L4261" s="153" t="s">
        <v>896</v>
      </c>
      <c r="O4261" s="153" t="s">
        <v>897</v>
      </c>
    </row>
    <row r="4262" spans="2:15">
      <c r="C4262" s="153" t="s">
        <v>900</v>
      </c>
      <c r="F4262" s="153" t="s">
        <v>4230</v>
      </c>
      <c r="I4262" s="153" t="s">
        <v>902</v>
      </c>
      <c r="L4262" s="153" t="s">
        <v>903</v>
      </c>
      <c r="O4262" s="153" t="s">
        <v>904</v>
      </c>
    </row>
    <row r="4263" spans="2:15">
      <c r="C4263" s="153" t="s">
        <v>907</v>
      </c>
      <c r="F4263" s="153" t="s">
        <v>4232</v>
      </c>
      <c r="I4263" s="153" t="s">
        <v>909</v>
      </c>
      <c r="L4263" s="153" t="s">
        <v>910</v>
      </c>
      <c r="O4263" s="153" t="s">
        <v>911</v>
      </c>
    </row>
    <row r="4264" spans="2:15">
      <c r="C4264" s="153" t="s">
        <v>914</v>
      </c>
      <c r="F4264" s="153" t="s">
        <v>4233</v>
      </c>
      <c r="I4264" s="153" t="s">
        <v>916</v>
      </c>
      <c r="L4264" s="153" t="s">
        <v>917</v>
      </c>
      <c r="O4264" s="153" t="s">
        <v>918</v>
      </c>
    </row>
    <row r="4265" spans="2:15">
      <c r="C4265" s="153" t="s">
        <v>921</v>
      </c>
      <c r="F4265" s="153" t="s">
        <v>4235</v>
      </c>
      <c r="I4265" s="153" t="s">
        <v>923</v>
      </c>
      <c r="L4265" s="153" t="s">
        <v>924</v>
      </c>
      <c r="O4265" s="153" t="s">
        <v>925</v>
      </c>
    </row>
    <row r="4266" spans="2:15">
      <c r="C4266" s="153" t="s">
        <v>927</v>
      </c>
      <c r="F4266" s="153" t="s">
        <v>4237</v>
      </c>
      <c r="I4266" s="153" t="s">
        <v>929</v>
      </c>
      <c r="L4266" s="153" t="s">
        <v>931</v>
      </c>
      <c r="O4266" s="153" t="s">
        <v>932</v>
      </c>
    </row>
    <row r="4267" spans="2:15">
      <c r="C4267" s="153" t="s">
        <v>934</v>
      </c>
      <c r="F4267" s="153" t="s">
        <v>4239</v>
      </c>
      <c r="I4267" s="153" t="s">
        <v>936</v>
      </c>
    </row>
    <row r="4268" spans="2:15">
      <c r="C4268" s="153" t="s">
        <v>939</v>
      </c>
      <c r="F4268" s="153" t="s">
        <v>4241</v>
      </c>
      <c r="I4268" s="153" t="s">
        <v>941</v>
      </c>
    </row>
    <row r="4269" spans="2:15">
      <c r="C4269" s="153" t="s">
        <v>942</v>
      </c>
      <c r="F4269" s="153" t="s">
        <v>4243</v>
      </c>
    </row>
    <row r="4270" spans="2:15">
      <c r="C4270" s="153" t="s">
        <v>944</v>
      </c>
      <c r="F4270" s="153" t="s">
        <v>4245</v>
      </c>
    </row>
    <row r="4271" spans="2:15">
      <c r="C4271" s="153" t="s">
        <v>946</v>
      </c>
    </row>
    <row r="4272" spans="2:15">
      <c r="C4272" s="153" t="s">
        <v>948</v>
      </c>
    </row>
    <row r="4273" spans="2:15">
      <c r="C4273" s="153" t="s">
        <v>952</v>
      </c>
    </row>
    <row r="4277" spans="2:15" ht="14">
      <c r="B4277" s="148" t="s">
        <v>4347</v>
      </c>
      <c r="C4277" s="149"/>
      <c r="D4277" s="149"/>
      <c r="E4277" s="149"/>
      <c r="F4277" s="150"/>
    </row>
    <row r="4279" spans="2:15">
      <c r="C4279" s="175" t="s">
        <v>1253</v>
      </c>
      <c r="O4279" s="175" t="s">
        <v>869</v>
      </c>
    </row>
    <row r="4280" spans="2:15">
      <c r="C4280" s="153" t="s">
        <v>862</v>
      </c>
      <c r="O4280" s="153" t="s">
        <v>862</v>
      </c>
    </row>
    <row r="4281" spans="2:15">
      <c r="C4281" s="153" t="s">
        <v>4267</v>
      </c>
      <c r="O4281" s="153" t="s">
        <v>4268</v>
      </c>
    </row>
    <row r="4282" spans="2:15">
      <c r="C4282" s="153" t="s">
        <v>4269</v>
      </c>
      <c r="O4282" s="153" t="s">
        <v>4270</v>
      </c>
    </row>
    <row r="4283" spans="2:15">
      <c r="C4283" s="153" t="s">
        <v>4271</v>
      </c>
      <c r="O4283" s="153" t="s">
        <v>4272</v>
      </c>
    </row>
    <row r="4284" spans="2:15">
      <c r="C4284" s="153" t="s">
        <v>4273</v>
      </c>
      <c r="O4284" s="153" t="s">
        <v>4274</v>
      </c>
    </row>
    <row r="4285" spans="2:15">
      <c r="C4285" s="153" t="s">
        <v>4275</v>
      </c>
    </row>
    <row r="4286" spans="2:15">
      <c r="C4286" s="153" t="s">
        <v>4276</v>
      </c>
    </row>
    <row r="4287" spans="2:15">
      <c r="C4287" s="153" t="s">
        <v>4277</v>
      </c>
    </row>
    <row r="4288" spans="2:15">
      <c r="C4288" s="153" t="s">
        <v>4278</v>
      </c>
    </row>
    <row r="4289" spans="2:21">
      <c r="C4289" s="153" t="s">
        <v>4279</v>
      </c>
    </row>
    <row r="4290" spans="2:21">
      <c r="C4290" s="153" t="s">
        <v>4280</v>
      </c>
    </row>
    <row r="4291" spans="2:21">
      <c r="C4291" s="153" t="s">
        <v>4281</v>
      </c>
    </row>
    <row r="4292" spans="2:21">
      <c r="C4292" s="153" t="s">
        <v>4282</v>
      </c>
    </row>
    <row r="4296" spans="2:21" ht="14">
      <c r="B4296" s="148" t="s">
        <v>4348</v>
      </c>
      <c r="C4296" s="149"/>
      <c r="D4296" s="149"/>
      <c r="E4296" s="149"/>
      <c r="F4296" s="149"/>
      <c r="G4296" s="149"/>
      <c r="H4296" s="149"/>
      <c r="I4296" s="149"/>
      <c r="J4296" s="149"/>
      <c r="K4296" s="149"/>
      <c r="L4296" s="150"/>
    </row>
    <row r="4298" spans="2:21">
      <c r="C4298" s="175" t="s">
        <v>869</v>
      </c>
      <c r="H4298" s="175" t="s">
        <v>3088</v>
      </c>
      <c r="M4298" s="175" t="s">
        <v>854</v>
      </c>
      <c r="P4298" s="175" t="s">
        <v>3445</v>
      </c>
      <c r="U4298" s="175" t="s">
        <v>860</v>
      </c>
    </row>
    <row r="4299" spans="2:21">
      <c r="C4299" s="153" t="s">
        <v>862</v>
      </c>
      <c r="H4299" s="153" t="s">
        <v>862</v>
      </c>
      <c r="M4299" s="153" t="s">
        <v>862</v>
      </c>
      <c r="P4299" s="153" t="s">
        <v>862</v>
      </c>
      <c r="U4299" s="153" t="s">
        <v>862</v>
      </c>
    </row>
    <row r="4300" spans="2:21">
      <c r="C4300" s="153" t="s">
        <v>1342</v>
      </c>
      <c r="H4300" s="153" t="s">
        <v>1342</v>
      </c>
      <c r="M4300" s="153" t="s">
        <v>1342</v>
      </c>
      <c r="P4300" s="153" t="s">
        <v>4349</v>
      </c>
      <c r="U4300" s="153" t="s">
        <v>1345</v>
      </c>
    </row>
    <row r="4301" spans="2:21">
      <c r="C4301" s="153" t="s">
        <v>4350</v>
      </c>
      <c r="H4301" s="153" t="s">
        <v>4350</v>
      </c>
      <c r="M4301" s="153" t="s">
        <v>1348</v>
      </c>
      <c r="P4301" s="153" t="s">
        <v>4351</v>
      </c>
    </row>
    <row r="4302" spans="2:21">
      <c r="C4302" s="153" t="s">
        <v>4352</v>
      </c>
      <c r="H4302" s="153" t="s">
        <v>4352</v>
      </c>
    </row>
    <row r="4303" spans="2:21">
      <c r="C4303" s="153" t="s">
        <v>1348</v>
      </c>
    </row>
    <row r="4307" spans="2:20" ht="14">
      <c r="B4307" s="148" t="s">
        <v>4353</v>
      </c>
      <c r="C4307" s="149"/>
      <c r="D4307" s="149"/>
      <c r="E4307" s="149"/>
      <c r="F4307" s="149"/>
      <c r="G4307" s="149"/>
      <c r="H4307" s="149"/>
      <c r="I4307" s="149"/>
      <c r="J4307" s="149"/>
      <c r="K4307" s="149"/>
      <c r="L4307" s="149"/>
      <c r="M4307" s="149"/>
      <c r="N4307" s="149"/>
      <c r="O4307" s="149"/>
      <c r="P4307" s="149"/>
      <c r="Q4307" s="149"/>
      <c r="R4307" s="149"/>
      <c r="S4307" s="149"/>
      <c r="T4307" s="150"/>
    </row>
    <row r="4309" spans="2:20">
      <c r="C4309" s="175" t="s">
        <v>1361</v>
      </c>
    </row>
    <row r="4310" spans="2:20">
      <c r="C4310" s="153" t="s">
        <v>862</v>
      </c>
    </row>
    <row r="4311" spans="2:20">
      <c r="C4311" s="153" t="s">
        <v>1342</v>
      </c>
    </row>
    <row r="4312" spans="2:20">
      <c r="C4312" s="153" t="s">
        <v>4354</v>
      </c>
    </row>
    <row r="4313" spans="2:20">
      <c r="C4313" s="153" t="s">
        <v>4355</v>
      </c>
    </row>
    <row r="4314" spans="2:20">
      <c r="C4314" s="153" t="s">
        <v>4356</v>
      </c>
    </row>
    <row r="4315" spans="2:20">
      <c r="C4315" s="153" t="s">
        <v>4357</v>
      </c>
    </row>
    <row r="4316" spans="2:20">
      <c r="C4316" s="153" t="s">
        <v>4358</v>
      </c>
    </row>
    <row r="4317" spans="2:20">
      <c r="C4317" s="153" t="s">
        <v>4359</v>
      </c>
    </row>
    <row r="4318" spans="2:20">
      <c r="C4318" s="153" t="s">
        <v>4360</v>
      </c>
    </row>
    <row r="4319" spans="2:20">
      <c r="C4319" s="153" t="s">
        <v>4361</v>
      </c>
    </row>
    <row r="4320" spans="2:20">
      <c r="C4320" s="153" t="s">
        <v>4362</v>
      </c>
    </row>
    <row r="4321" spans="3:3">
      <c r="C4321" s="153" t="s">
        <v>4363</v>
      </c>
    </row>
    <row r="4322" spans="3:3">
      <c r="C4322" s="153" t="s">
        <v>4364</v>
      </c>
    </row>
    <row r="4323" spans="3:3">
      <c r="C4323" s="153" t="s">
        <v>4365</v>
      </c>
    </row>
    <row r="4324" spans="3:3">
      <c r="C4324" s="153" t="s">
        <v>4366</v>
      </c>
    </row>
    <row r="4325" spans="3:3">
      <c r="C4325" s="153" t="s">
        <v>4367</v>
      </c>
    </row>
    <row r="4326" spans="3:3">
      <c r="C4326" s="153" t="s">
        <v>4368</v>
      </c>
    </row>
    <row r="4327" spans="3:3">
      <c r="C4327" s="153" t="s">
        <v>4369</v>
      </c>
    </row>
    <row r="4328" spans="3:3">
      <c r="C4328" s="153" t="s">
        <v>4370</v>
      </c>
    </row>
    <row r="4329" spans="3:3">
      <c r="C4329" s="153" t="s">
        <v>4371</v>
      </c>
    </row>
    <row r="4330" spans="3:3">
      <c r="C4330" s="153" t="s">
        <v>4372</v>
      </c>
    </row>
    <row r="4331" spans="3:3">
      <c r="C4331" s="153" t="s">
        <v>4373</v>
      </c>
    </row>
    <row r="4332" spans="3:3">
      <c r="C4332" s="153" t="s">
        <v>4374</v>
      </c>
    </row>
    <row r="4333" spans="3:3">
      <c r="C4333" s="153" t="s">
        <v>4375</v>
      </c>
    </row>
    <row r="4334" spans="3:3">
      <c r="C4334" s="153" t="s">
        <v>4376</v>
      </c>
    </row>
    <row r="4335" spans="3:3">
      <c r="C4335" s="153" t="s">
        <v>4377</v>
      </c>
    </row>
    <row r="4336" spans="3:3">
      <c r="C4336" s="153" t="s">
        <v>4378</v>
      </c>
    </row>
    <row r="4337" spans="3:3">
      <c r="C4337" s="153" t="s">
        <v>4379</v>
      </c>
    </row>
    <row r="4338" spans="3:3">
      <c r="C4338" s="153" t="s">
        <v>4380</v>
      </c>
    </row>
    <row r="4339" spans="3:3">
      <c r="C4339" s="153" t="s">
        <v>4381</v>
      </c>
    </row>
    <row r="4340" spans="3:3">
      <c r="C4340" s="153" t="s">
        <v>4382</v>
      </c>
    </row>
    <row r="4341" spans="3:3">
      <c r="C4341" s="153" t="s">
        <v>4383</v>
      </c>
    </row>
    <row r="4342" spans="3:3">
      <c r="C4342" s="153" t="s">
        <v>4384</v>
      </c>
    </row>
    <row r="4343" spans="3:3">
      <c r="C4343" s="153" t="s">
        <v>4385</v>
      </c>
    </row>
    <row r="4344" spans="3:3">
      <c r="C4344" s="153" t="s">
        <v>4386</v>
      </c>
    </row>
    <row r="4345" spans="3:3">
      <c r="C4345" s="153" t="s">
        <v>4387</v>
      </c>
    </row>
    <row r="4346" spans="3:3">
      <c r="C4346" s="153" t="s">
        <v>4388</v>
      </c>
    </row>
    <row r="4347" spans="3:3">
      <c r="C4347" s="153" t="s">
        <v>4389</v>
      </c>
    </row>
    <row r="4348" spans="3:3">
      <c r="C4348" s="153" t="s">
        <v>4390</v>
      </c>
    </row>
    <row r="4349" spans="3:3">
      <c r="C4349" s="153" t="s">
        <v>4391</v>
      </c>
    </row>
    <row r="4350" spans="3:3">
      <c r="C4350" s="153" t="s">
        <v>4392</v>
      </c>
    </row>
    <row r="4351" spans="3:3">
      <c r="C4351" s="153" t="s">
        <v>4393</v>
      </c>
    </row>
    <row r="4352" spans="3:3">
      <c r="C4352" s="153" t="s">
        <v>4394</v>
      </c>
    </row>
    <row r="4353" spans="3:3">
      <c r="C4353" s="153" t="s">
        <v>4395</v>
      </c>
    </row>
    <row r="4354" spans="3:3">
      <c r="C4354" s="153" t="s">
        <v>4396</v>
      </c>
    </row>
    <row r="4355" spans="3:3">
      <c r="C4355" s="153" t="s">
        <v>4397</v>
      </c>
    </row>
    <row r="4356" spans="3:3">
      <c r="C4356" s="153" t="s">
        <v>4398</v>
      </c>
    </row>
    <row r="4357" spans="3:3">
      <c r="C4357" s="153" t="s">
        <v>4399</v>
      </c>
    </row>
    <row r="4358" spans="3:3">
      <c r="C4358" s="153" t="s">
        <v>4400</v>
      </c>
    </row>
    <row r="4359" spans="3:3">
      <c r="C4359" s="153" t="s">
        <v>4401</v>
      </c>
    </row>
    <row r="4360" spans="3:3">
      <c r="C4360" s="153" t="s">
        <v>4402</v>
      </c>
    </row>
    <row r="4361" spans="3:3">
      <c r="C4361" s="153" t="s">
        <v>4403</v>
      </c>
    </row>
    <row r="4362" spans="3:3">
      <c r="C4362" s="153" t="s">
        <v>4404</v>
      </c>
    </row>
    <row r="4363" spans="3:3">
      <c r="C4363" s="153" t="s">
        <v>4405</v>
      </c>
    </row>
    <row r="4364" spans="3:3">
      <c r="C4364" s="153" t="s">
        <v>4406</v>
      </c>
    </row>
    <row r="4365" spans="3:3">
      <c r="C4365" s="153" t="s">
        <v>4407</v>
      </c>
    </row>
    <row r="4366" spans="3:3">
      <c r="C4366" s="153" t="s">
        <v>4408</v>
      </c>
    </row>
    <row r="4367" spans="3:3">
      <c r="C4367" s="153" t="s">
        <v>4409</v>
      </c>
    </row>
    <row r="4368" spans="3:3">
      <c r="C4368" s="153" t="s">
        <v>4410</v>
      </c>
    </row>
    <row r="4369" spans="3:3">
      <c r="C4369" s="153" t="s">
        <v>4411</v>
      </c>
    </row>
    <row r="4370" spans="3:3">
      <c r="C4370" s="153" t="s">
        <v>4412</v>
      </c>
    </row>
    <row r="4371" spans="3:3">
      <c r="C4371" s="153" t="s">
        <v>4413</v>
      </c>
    </row>
    <row r="4372" spans="3:3">
      <c r="C4372" s="153" t="s">
        <v>4414</v>
      </c>
    </row>
    <row r="4373" spans="3:3">
      <c r="C4373" s="153" t="s">
        <v>4415</v>
      </c>
    </row>
    <row r="4374" spans="3:3">
      <c r="C4374" s="153" t="s">
        <v>4416</v>
      </c>
    </row>
    <row r="4375" spans="3:3">
      <c r="C4375" s="153" t="s">
        <v>4417</v>
      </c>
    </row>
    <row r="4376" spans="3:3">
      <c r="C4376" s="153" t="s">
        <v>4418</v>
      </c>
    </row>
    <row r="4377" spans="3:3">
      <c r="C4377" s="153" t="s">
        <v>4419</v>
      </c>
    </row>
    <row r="4378" spans="3:3">
      <c r="C4378" s="153" t="s">
        <v>4420</v>
      </c>
    </row>
    <row r="4379" spans="3:3">
      <c r="C4379" s="153" t="s">
        <v>4421</v>
      </c>
    </row>
    <row r="4380" spans="3:3">
      <c r="C4380" s="153" t="s">
        <v>4422</v>
      </c>
    </row>
    <row r="4381" spans="3:3">
      <c r="C4381" s="153" t="s">
        <v>4423</v>
      </c>
    </row>
    <row r="4382" spans="3:3">
      <c r="C4382" s="153" t="s">
        <v>4424</v>
      </c>
    </row>
    <row r="4383" spans="3:3">
      <c r="C4383" s="153" t="s">
        <v>4425</v>
      </c>
    </row>
    <row r="4384" spans="3:3">
      <c r="C4384" s="153" t="s">
        <v>4426</v>
      </c>
    </row>
    <row r="4385" spans="2:24">
      <c r="C4385" s="153" t="s">
        <v>4427</v>
      </c>
    </row>
    <row r="4386" spans="2:24">
      <c r="C4386" s="153" t="s">
        <v>4428</v>
      </c>
    </row>
    <row r="4387" spans="2:24">
      <c r="C4387" s="153" t="s">
        <v>4429</v>
      </c>
    </row>
    <row r="4388" spans="2:24">
      <c r="C4388" s="153" t="s">
        <v>1348</v>
      </c>
    </row>
    <row r="4392" spans="2:24" ht="14">
      <c r="B4392" s="148" t="s">
        <v>4430</v>
      </c>
      <c r="C4392" s="149"/>
      <c r="D4392" s="149"/>
      <c r="E4392" s="149"/>
      <c r="F4392" s="149"/>
      <c r="G4392" s="149"/>
      <c r="H4392" s="149"/>
      <c r="I4392" s="149"/>
      <c r="J4392" s="149"/>
      <c r="K4392" s="149"/>
      <c r="L4392" s="149"/>
      <c r="M4392" s="149"/>
      <c r="N4392" s="149"/>
      <c r="O4392" s="149"/>
      <c r="P4392" s="149"/>
      <c r="Q4392" s="149"/>
      <c r="R4392" s="149"/>
      <c r="S4392" s="149"/>
      <c r="T4392" s="149"/>
      <c r="U4392" s="149"/>
      <c r="V4392" s="149"/>
      <c r="W4392" s="149"/>
      <c r="X4392" s="150"/>
    </row>
    <row r="4394" spans="2:24">
      <c r="C4394" s="175" t="s">
        <v>1700</v>
      </c>
    </row>
    <row r="4395" spans="2:24">
      <c r="C4395" s="153" t="s">
        <v>862</v>
      </c>
    </row>
    <row r="4396" spans="2:24">
      <c r="C4396" s="153" t="s">
        <v>1342</v>
      </c>
    </row>
    <row r="4397" spans="2:24">
      <c r="C4397" s="153" t="s">
        <v>2552</v>
      </c>
    </row>
    <row r="4398" spans="2:24">
      <c r="C4398" s="153" t="s">
        <v>2553</v>
      </c>
    </row>
    <row r="4399" spans="2:24">
      <c r="C4399" s="153" t="s">
        <v>2554</v>
      </c>
    </row>
    <row r="4400" spans="2:24">
      <c r="C4400" s="153" t="s">
        <v>4431</v>
      </c>
    </row>
    <row r="4401" spans="2:27">
      <c r="C4401" s="153" t="s">
        <v>4432</v>
      </c>
    </row>
    <row r="4402" spans="2:27">
      <c r="C4402" s="153" t="s">
        <v>4433</v>
      </c>
    </row>
    <row r="4403" spans="2:27">
      <c r="C4403" s="153" t="s">
        <v>4434</v>
      </c>
    </row>
    <row r="4404" spans="2:27">
      <c r="C4404" s="153" t="s">
        <v>1348</v>
      </c>
    </row>
    <row r="4405" spans="2:27">
      <c r="C4405" s="153" t="s">
        <v>1553</v>
      </c>
    </row>
    <row r="4406" spans="2:27">
      <c r="C4406" s="153" t="s">
        <v>1555</v>
      </c>
    </row>
    <row r="4410" spans="2:27" ht="14">
      <c r="B4410" s="148" t="s">
        <v>4435</v>
      </c>
      <c r="C4410" s="149"/>
      <c r="D4410" s="149"/>
      <c r="E4410" s="149"/>
      <c r="F4410" s="149"/>
      <c r="G4410" s="149"/>
      <c r="H4410" s="149"/>
      <c r="I4410" s="149"/>
      <c r="J4410" s="149"/>
      <c r="K4410" s="149"/>
      <c r="L4410" s="149"/>
      <c r="M4410" s="149"/>
      <c r="N4410" s="149"/>
      <c r="O4410" s="149"/>
      <c r="P4410" s="149"/>
      <c r="Q4410" s="149"/>
      <c r="R4410" s="149"/>
      <c r="S4410" s="149"/>
      <c r="T4410" s="149"/>
      <c r="U4410" s="149"/>
      <c r="V4410" s="149"/>
      <c r="W4410" s="149"/>
      <c r="X4410" s="149"/>
      <c r="Y4410" s="149"/>
      <c r="Z4410" s="149"/>
      <c r="AA4410" s="150"/>
    </row>
    <row r="4412" spans="2:27">
      <c r="C4412" s="175" t="s">
        <v>1253</v>
      </c>
    </row>
    <row r="4413" spans="2:27">
      <c r="C4413" s="153" t="s">
        <v>862</v>
      </c>
    </row>
    <row r="4414" spans="2:27">
      <c r="C4414" s="153" t="s">
        <v>1342</v>
      </c>
    </row>
    <row r="4415" spans="2:27">
      <c r="C4415" s="153" t="s">
        <v>2552</v>
      </c>
    </row>
    <row r="4416" spans="2:27">
      <c r="C4416" s="153" t="s">
        <v>4436</v>
      </c>
    </row>
    <row r="4417" spans="2:15">
      <c r="C4417" s="153" t="s">
        <v>2553</v>
      </c>
    </row>
    <row r="4418" spans="2:15">
      <c r="C4418" s="153" t="s">
        <v>2554</v>
      </c>
    </row>
    <row r="4419" spans="2:15">
      <c r="C4419" s="153" t="s">
        <v>4431</v>
      </c>
    </row>
    <row r="4420" spans="2:15">
      <c r="C4420" s="153" t="s">
        <v>4432</v>
      </c>
    </row>
    <row r="4421" spans="2:15">
      <c r="C4421" s="153" t="s">
        <v>4433</v>
      </c>
    </row>
    <row r="4422" spans="2:15">
      <c r="C4422" s="153" t="s">
        <v>4434</v>
      </c>
    </row>
    <row r="4423" spans="2:15">
      <c r="C4423" s="153" t="s">
        <v>1348</v>
      </c>
    </row>
    <row r="4424" spans="2:15">
      <c r="C4424" s="153" t="s">
        <v>1515</v>
      </c>
    </row>
    <row r="4425" spans="2:15">
      <c r="C4425" s="153" t="s">
        <v>1516</v>
      </c>
    </row>
    <row r="4429" spans="2:15" ht="14">
      <c r="B4429" s="148" t="s">
        <v>4437</v>
      </c>
      <c r="C4429" s="149"/>
      <c r="D4429" s="149"/>
      <c r="E4429" s="149"/>
      <c r="F4429" s="149"/>
      <c r="G4429" s="149"/>
      <c r="H4429" s="149"/>
      <c r="I4429" s="149"/>
      <c r="J4429" s="149"/>
      <c r="K4429" s="149"/>
      <c r="L4429" s="149"/>
      <c r="M4429" s="149"/>
      <c r="N4429" s="149"/>
      <c r="O4429" s="150"/>
    </row>
    <row r="4431" spans="2:15">
      <c r="C4431" s="175" t="s">
        <v>1700</v>
      </c>
    </row>
    <row r="4432" spans="2:15">
      <c r="C4432" s="153" t="s">
        <v>862</v>
      </c>
    </row>
    <row r="4433" spans="2:28">
      <c r="C4433" s="153" t="s">
        <v>1342</v>
      </c>
    </row>
    <row r="4434" spans="2:28">
      <c r="C4434" s="153" t="s">
        <v>4438</v>
      </c>
    </row>
    <row r="4435" spans="2:28">
      <c r="C4435" s="153" t="s">
        <v>4439</v>
      </c>
    </row>
    <row r="4436" spans="2:28">
      <c r="C4436" s="153" t="s">
        <v>4440</v>
      </c>
    </row>
    <row r="4437" spans="2:28">
      <c r="C4437" s="153" t="s">
        <v>4441</v>
      </c>
    </row>
    <row r="4438" spans="2:28">
      <c r="C4438" s="153" t="s">
        <v>4442</v>
      </c>
    </row>
    <row r="4439" spans="2:28">
      <c r="C4439" s="153" t="s">
        <v>4443</v>
      </c>
    </row>
    <row r="4440" spans="2:28">
      <c r="C4440" s="153" t="s">
        <v>4444</v>
      </c>
    </row>
    <row r="4441" spans="2:28">
      <c r="C4441" s="153" t="s">
        <v>4445</v>
      </c>
    </row>
    <row r="4442" spans="2:28">
      <c r="C4442" s="153" t="s">
        <v>4446</v>
      </c>
    </row>
    <row r="4443" spans="2:28">
      <c r="C4443" s="153" t="s">
        <v>1348</v>
      </c>
    </row>
    <row r="4447" spans="2:28" ht="14">
      <c r="B4447" s="148" t="s">
        <v>4447</v>
      </c>
      <c r="C4447" s="149"/>
      <c r="D4447" s="149"/>
      <c r="E4447" s="149"/>
      <c r="F4447" s="149"/>
      <c r="G4447" s="149"/>
      <c r="H4447" s="149"/>
      <c r="I4447" s="149"/>
      <c r="J4447" s="149"/>
      <c r="K4447" s="149"/>
      <c r="L4447" s="149"/>
      <c r="M4447" s="149"/>
      <c r="N4447" s="149"/>
      <c r="O4447" s="149"/>
      <c r="P4447" s="149"/>
      <c r="Q4447" s="149"/>
      <c r="R4447" s="149"/>
      <c r="S4447" s="149"/>
      <c r="T4447" s="149"/>
      <c r="U4447" s="149"/>
      <c r="V4447" s="149"/>
      <c r="W4447" s="149"/>
      <c r="X4447" s="149"/>
      <c r="Y4447" s="149"/>
      <c r="Z4447" s="149"/>
      <c r="AA4447" s="149"/>
      <c r="AB4447" s="150"/>
    </row>
    <row r="4449" spans="3:18">
      <c r="C4449" s="175" t="s">
        <v>4448</v>
      </c>
      <c r="R4449" s="175" t="s">
        <v>1253</v>
      </c>
    </row>
    <row r="4450" spans="3:18">
      <c r="C4450" s="153" t="s">
        <v>862</v>
      </c>
      <c r="R4450" s="153" t="s">
        <v>862</v>
      </c>
    </row>
    <row r="4451" spans="3:18">
      <c r="C4451" s="153" t="s">
        <v>1342</v>
      </c>
      <c r="R4451" s="153" t="s">
        <v>1342</v>
      </c>
    </row>
    <row r="4452" spans="3:18">
      <c r="C4452" s="153" t="s">
        <v>4304</v>
      </c>
      <c r="R4452" s="153" t="s">
        <v>4304</v>
      </c>
    </row>
    <row r="4453" spans="3:18">
      <c r="C4453" s="153" t="s">
        <v>4305</v>
      </c>
      <c r="R4453" s="153" t="s">
        <v>4305</v>
      </c>
    </row>
    <row r="4454" spans="3:18">
      <c r="C4454" s="153" t="s">
        <v>4449</v>
      </c>
      <c r="R4454" s="153" t="s">
        <v>4306</v>
      </c>
    </row>
    <row r="4455" spans="3:18">
      <c r="C4455" s="153" t="s">
        <v>4450</v>
      </c>
      <c r="R4455" s="153" t="s">
        <v>4307</v>
      </c>
    </row>
    <row r="4456" spans="3:18">
      <c r="C4456" s="153" t="s">
        <v>4451</v>
      </c>
      <c r="R4456" s="153" t="s">
        <v>4308</v>
      </c>
    </row>
    <row r="4457" spans="3:18">
      <c r="C4457" s="153" t="s">
        <v>4452</v>
      </c>
      <c r="R4457" s="153" t="s">
        <v>4309</v>
      </c>
    </row>
    <row r="4458" spans="3:18">
      <c r="C4458" s="153" t="s">
        <v>4453</v>
      </c>
      <c r="R4458" s="153" t="s">
        <v>4310</v>
      </c>
    </row>
    <row r="4459" spans="3:18">
      <c r="C4459" s="153" t="s">
        <v>4454</v>
      </c>
      <c r="R4459" s="153" t="s">
        <v>4311</v>
      </c>
    </row>
    <row r="4460" spans="3:18">
      <c r="C4460" s="153" t="s">
        <v>4455</v>
      </c>
      <c r="R4460" s="153" t="s">
        <v>1348</v>
      </c>
    </row>
    <row r="4461" spans="3:18">
      <c r="C4461" s="153" t="s">
        <v>4456</v>
      </c>
      <c r="R4461" s="153" t="s">
        <v>4457</v>
      </c>
    </row>
    <row r="4462" spans="3:18">
      <c r="C4462" s="153" t="s">
        <v>4308</v>
      </c>
      <c r="R4462" s="153" t="s">
        <v>4458</v>
      </c>
    </row>
    <row r="4463" spans="3:18">
      <c r="C4463" s="153" t="s">
        <v>4309</v>
      </c>
    </row>
    <row r="4464" spans="3:18">
      <c r="C4464" s="153" t="s">
        <v>4459</v>
      </c>
    </row>
    <row r="4465" spans="1:15">
      <c r="C4465" s="153" t="s">
        <v>4460</v>
      </c>
    </row>
    <row r="4466" spans="1:15">
      <c r="C4466" s="153" t="s">
        <v>4461</v>
      </c>
    </row>
    <row r="4467" spans="1:15">
      <c r="C4467" s="153" t="s">
        <v>4462</v>
      </c>
    </row>
    <row r="4468" spans="1:15">
      <c r="C4468" s="153" t="s">
        <v>4463</v>
      </c>
    </row>
    <row r="4469" spans="1:15">
      <c r="C4469" s="153" t="s">
        <v>4464</v>
      </c>
    </row>
    <row r="4470" spans="1:15">
      <c r="C4470" s="153" t="s">
        <v>4465</v>
      </c>
    </row>
    <row r="4471" spans="1:15">
      <c r="C4471" s="153" t="s">
        <v>4466</v>
      </c>
    </row>
    <row r="4472" spans="1:15">
      <c r="C4472" s="153" t="s">
        <v>1348</v>
      </c>
    </row>
    <row r="4476" spans="1:15" s="158" customFormat="1" ht="14.15" customHeight="1">
      <c r="A4476" s="154"/>
      <c r="B4476" s="148" t="s">
        <v>4467</v>
      </c>
      <c r="C4476" s="156"/>
      <c r="D4476" s="156"/>
      <c r="E4476" s="156"/>
      <c r="F4476" s="156"/>
      <c r="G4476" s="156"/>
      <c r="H4476" s="156"/>
      <c r="I4476" s="156"/>
      <c r="J4476" s="156"/>
      <c r="K4476" s="156"/>
      <c r="L4476" s="156"/>
      <c r="M4476" s="197"/>
      <c r="N4476" s="156"/>
      <c r="O4476" s="157"/>
    </row>
    <row r="4477" spans="1:15" ht="9.65" customHeight="1"/>
    <row r="4478" spans="1:15" ht="9.65" customHeight="1">
      <c r="B4478" s="198"/>
      <c r="C4478" s="175" t="s">
        <v>1253</v>
      </c>
      <c r="K4478" s="175" t="s">
        <v>854</v>
      </c>
      <c r="M4478" s="175"/>
      <c r="O4478" s="175" t="s">
        <v>860</v>
      </c>
    </row>
    <row r="4479" spans="1:15" ht="9.65" customHeight="1">
      <c r="C4479" s="152" t="s">
        <v>862</v>
      </c>
      <c r="K4479" s="153" t="s">
        <v>862</v>
      </c>
      <c r="O4479" s="152" t="s">
        <v>862</v>
      </c>
    </row>
    <row r="4480" spans="1:15" ht="9.65" customHeight="1">
      <c r="C4480" s="152" t="s">
        <v>1342</v>
      </c>
      <c r="K4480" s="153" t="s">
        <v>1345</v>
      </c>
      <c r="O4480" s="152" t="s">
        <v>1345</v>
      </c>
    </row>
    <row r="4481" spans="2:11" ht="9.65" customHeight="1">
      <c r="C4481" s="152" t="s">
        <v>4313</v>
      </c>
      <c r="K4481" s="153" t="s">
        <v>1444</v>
      </c>
    </row>
    <row r="4482" spans="2:11" ht="9.65" customHeight="1">
      <c r="C4482" s="152" t="s">
        <v>4468</v>
      </c>
    </row>
    <row r="4483" spans="2:11" ht="9.65" customHeight="1">
      <c r="C4483" s="152" t="s">
        <v>4469</v>
      </c>
    </row>
    <row r="4484" spans="2:11" ht="9.65" customHeight="1">
      <c r="C4484" s="152" t="s">
        <v>4470</v>
      </c>
    </row>
    <row r="4485" spans="2:11" ht="9.65" customHeight="1">
      <c r="C4485" s="152" t="s">
        <v>4471</v>
      </c>
    </row>
    <row r="4486" spans="2:11" ht="9.65" customHeight="1">
      <c r="C4486" s="152" t="s">
        <v>4472</v>
      </c>
    </row>
    <row r="4487" spans="2:11" ht="9.65" customHeight="1">
      <c r="C4487" s="152" t="s">
        <v>4473</v>
      </c>
    </row>
    <row r="4488" spans="2:11" ht="9.65" customHeight="1">
      <c r="C4488" s="153" t="s">
        <v>4474</v>
      </c>
    </row>
    <row r="4489" spans="2:11" ht="9.65" customHeight="1">
      <c r="C4489" s="153" t="s">
        <v>4475</v>
      </c>
    </row>
    <row r="4490" spans="2:11" ht="9.65" customHeight="1">
      <c r="C4490" s="159" t="s">
        <v>4319</v>
      </c>
    </row>
    <row r="4491" spans="2:11" ht="9.65" customHeight="1">
      <c r="C4491" s="152" t="s">
        <v>1348</v>
      </c>
    </row>
    <row r="4492" spans="2:11" ht="9.65" customHeight="1">
      <c r="C4492" s="152"/>
    </row>
    <row r="4493" spans="2:11" ht="9.65" customHeight="1">
      <c r="C4493" s="152"/>
    </row>
    <row r="4494" spans="2:11" ht="9.65" customHeight="1"/>
    <row r="4495" spans="2:11" ht="14">
      <c r="B4495" s="148" t="s">
        <v>4476</v>
      </c>
      <c r="C4495" s="149"/>
      <c r="D4495" s="149"/>
      <c r="E4495" s="149"/>
      <c r="F4495" s="149"/>
      <c r="G4495" s="149"/>
      <c r="H4495" s="149"/>
      <c r="I4495" s="149"/>
      <c r="J4495" s="149"/>
      <c r="K4495" s="150"/>
    </row>
    <row r="4497" spans="2:32">
      <c r="C4497" s="175" t="s">
        <v>1340</v>
      </c>
      <c r="K4497" s="175" t="s">
        <v>878</v>
      </c>
      <c r="Q4497" s="175" t="s">
        <v>890</v>
      </c>
      <c r="U4497" s="175" t="s">
        <v>859</v>
      </c>
      <c r="AC4497" s="175" t="s">
        <v>854</v>
      </c>
      <c r="AF4497" s="175" t="s">
        <v>860</v>
      </c>
    </row>
    <row r="4498" spans="2:32">
      <c r="C4498" s="153" t="s">
        <v>862</v>
      </c>
      <c r="K4498" s="153" t="s">
        <v>862</v>
      </c>
      <c r="Q4498" s="153" t="s">
        <v>862</v>
      </c>
      <c r="U4498" s="153" t="s">
        <v>862</v>
      </c>
      <c r="AC4498" s="153" t="s">
        <v>862</v>
      </c>
      <c r="AF4498" s="153" t="s">
        <v>862</v>
      </c>
    </row>
    <row r="4499" spans="2:32">
      <c r="C4499" s="153" t="s">
        <v>1564</v>
      </c>
      <c r="K4499" s="153" t="s">
        <v>1564</v>
      </c>
      <c r="Q4499" s="153" t="s">
        <v>1564</v>
      </c>
      <c r="U4499" s="153" t="s">
        <v>4477</v>
      </c>
      <c r="AC4499" s="153" t="s">
        <v>1567</v>
      </c>
      <c r="AF4499" s="153" t="s">
        <v>4478</v>
      </c>
    </row>
    <row r="4500" spans="2:32">
      <c r="C4500" s="153" t="s">
        <v>4479</v>
      </c>
      <c r="K4500" s="153" t="s">
        <v>4479</v>
      </c>
      <c r="Q4500" s="153" t="s">
        <v>1574</v>
      </c>
      <c r="U4500" s="153" t="s">
        <v>4480</v>
      </c>
      <c r="AC4500" s="153" t="s">
        <v>1577</v>
      </c>
    </row>
    <row r="4501" spans="2:32">
      <c r="C4501" s="153" t="s">
        <v>1574</v>
      </c>
      <c r="K4501" s="153" t="s">
        <v>1574</v>
      </c>
      <c r="Q4501" s="153" t="s">
        <v>1585</v>
      </c>
      <c r="U4501" s="153" t="s">
        <v>4481</v>
      </c>
    </row>
    <row r="4502" spans="2:32">
      <c r="C4502" s="153" t="s">
        <v>1585</v>
      </c>
      <c r="K4502" s="153" t="s">
        <v>1585</v>
      </c>
      <c r="Q4502" s="153" t="s">
        <v>1599</v>
      </c>
    </row>
    <row r="4503" spans="2:32">
      <c r="C4503" s="153" t="s">
        <v>1599</v>
      </c>
      <c r="K4503" s="153" t="s">
        <v>1599</v>
      </c>
      <c r="Q4503" s="153" t="s">
        <v>1609</v>
      </c>
    </row>
    <row r="4504" spans="2:32">
      <c r="C4504" s="153" t="s">
        <v>1609</v>
      </c>
      <c r="K4504" s="153" t="s">
        <v>1609</v>
      </c>
      <c r="Q4504" s="153" t="s">
        <v>1618</v>
      </c>
    </row>
    <row r="4505" spans="2:32">
      <c r="C4505" s="153" t="s">
        <v>1618</v>
      </c>
      <c r="K4505" s="153" t="s">
        <v>1618</v>
      </c>
    </row>
    <row r="4506" spans="2:32">
      <c r="C4506" s="153" t="s">
        <v>1626</v>
      </c>
      <c r="K4506" s="153" t="s">
        <v>1626</v>
      </c>
    </row>
    <row r="4507" spans="2:32">
      <c r="C4507" s="153" t="s">
        <v>4482</v>
      </c>
    </row>
    <row r="4508" spans="2:32">
      <c r="C4508" s="153" t="s">
        <v>4483</v>
      </c>
    </row>
    <row r="4512" spans="2:32" ht="14">
      <c r="B4512" s="148" t="s">
        <v>4484</v>
      </c>
      <c r="C4512" s="149"/>
      <c r="D4512" s="149"/>
      <c r="E4512" s="149"/>
      <c r="F4512" s="149"/>
      <c r="G4512" s="149"/>
      <c r="H4512" s="149"/>
      <c r="I4512" s="149"/>
      <c r="J4512" s="149"/>
      <c r="K4512" s="149"/>
      <c r="L4512" s="150"/>
    </row>
    <row r="4514" spans="2:7">
      <c r="C4514" s="175" t="s">
        <v>869</v>
      </c>
    </row>
    <row r="4515" spans="2:7">
      <c r="C4515" s="153" t="s">
        <v>862</v>
      </c>
    </row>
    <row r="4516" spans="2:7">
      <c r="C4516" s="153" t="s">
        <v>2557</v>
      </c>
    </row>
    <row r="4517" spans="2:7">
      <c r="C4517" s="153" t="s">
        <v>2587</v>
      </c>
    </row>
    <row r="4518" spans="2:7">
      <c r="C4518" s="153" t="s">
        <v>4485</v>
      </c>
    </row>
    <row r="4519" spans="2:7">
      <c r="C4519" s="153" t="s">
        <v>4486</v>
      </c>
    </row>
    <row r="4523" spans="2:7" ht="14">
      <c r="B4523" s="148" t="s">
        <v>4487</v>
      </c>
      <c r="C4523" s="149"/>
      <c r="D4523" s="149"/>
      <c r="E4523" s="149"/>
      <c r="F4523" s="150"/>
    </row>
    <row r="4525" spans="2:7">
      <c r="C4525" s="175" t="s">
        <v>1537</v>
      </c>
      <c r="G4525" s="175" t="s">
        <v>2551</v>
      </c>
    </row>
    <row r="4526" spans="2:7">
      <c r="C4526" s="153" t="s">
        <v>893</v>
      </c>
      <c r="G4526" s="153" t="s">
        <v>862</v>
      </c>
    </row>
    <row r="4527" spans="2:7">
      <c r="C4527" s="153" t="s">
        <v>3099</v>
      </c>
      <c r="G4527" s="153" t="s">
        <v>4154</v>
      </c>
    </row>
    <row r="4528" spans="2:7">
      <c r="C4528" s="153" t="s">
        <v>3102</v>
      </c>
      <c r="G4528" s="153" t="s">
        <v>4155</v>
      </c>
    </row>
    <row r="4529" spans="3:7">
      <c r="C4529" s="153" t="s">
        <v>3105</v>
      </c>
      <c r="G4529" s="153" t="s">
        <v>4156</v>
      </c>
    </row>
    <row r="4530" spans="3:7">
      <c r="C4530" s="153" t="s">
        <v>3108</v>
      </c>
      <c r="G4530" s="153" t="s">
        <v>4157</v>
      </c>
    </row>
    <row r="4531" spans="3:7">
      <c r="C4531" s="153" t="s">
        <v>3111</v>
      </c>
      <c r="G4531" s="153" t="s">
        <v>4158</v>
      </c>
    </row>
    <row r="4532" spans="3:7">
      <c r="C4532" s="153" t="s">
        <v>3114</v>
      </c>
      <c r="G4532" s="153" t="s">
        <v>4159</v>
      </c>
    </row>
    <row r="4533" spans="3:7">
      <c r="C4533" s="153" t="s">
        <v>3117</v>
      </c>
      <c r="G4533" s="153" t="s">
        <v>4160</v>
      </c>
    </row>
    <row r="4534" spans="3:7">
      <c r="C4534" s="153" t="s">
        <v>3120</v>
      </c>
      <c r="G4534" s="153" t="s">
        <v>4161</v>
      </c>
    </row>
    <row r="4535" spans="3:7">
      <c r="C4535" s="153" t="s">
        <v>4488</v>
      </c>
      <c r="G4535" s="153" t="s">
        <v>4162</v>
      </c>
    </row>
    <row r="4536" spans="3:7">
      <c r="C4536" s="153" t="s">
        <v>4489</v>
      </c>
    </row>
    <row r="4537" spans="3:7">
      <c r="C4537" s="153" t="s">
        <v>4490</v>
      </c>
    </row>
    <row r="4538" spans="3:7">
      <c r="C4538" s="153" t="s">
        <v>4491</v>
      </c>
    </row>
    <row r="4539" spans="3:7">
      <c r="C4539" s="153" t="s">
        <v>4492</v>
      </c>
    </row>
    <row r="4540" spans="3:7">
      <c r="C4540" s="153" t="s">
        <v>4493</v>
      </c>
    </row>
    <row r="4541" spans="3:7">
      <c r="C4541" s="153" t="s">
        <v>4494</v>
      </c>
    </row>
    <row r="4542" spans="3:7">
      <c r="C4542" s="153" t="s">
        <v>4495</v>
      </c>
    </row>
    <row r="4543" spans="3:7">
      <c r="C4543" s="153" t="s">
        <v>4496</v>
      </c>
    </row>
    <row r="4544" spans="3:7">
      <c r="C4544" s="153" t="s">
        <v>4497</v>
      </c>
    </row>
    <row r="4548" spans="2:9" ht="14">
      <c r="B4548" s="148" t="s">
        <v>4498</v>
      </c>
      <c r="C4548" s="149"/>
      <c r="D4548" s="149"/>
      <c r="E4548" s="149"/>
      <c r="F4548" s="149"/>
      <c r="G4548" s="149"/>
      <c r="H4548" s="149"/>
      <c r="I4548" s="150"/>
    </row>
    <row r="4550" spans="2:9">
      <c r="C4550" s="175" t="s">
        <v>2551</v>
      </c>
      <c r="F4550" s="175" t="s">
        <v>1333</v>
      </c>
    </row>
    <row r="4551" spans="2:9">
      <c r="C4551" s="153" t="s">
        <v>862</v>
      </c>
      <c r="F4551" s="153" t="s">
        <v>862</v>
      </c>
    </row>
    <row r="4552" spans="2:9">
      <c r="C4552" s="153" t="s">
        <v>1334</v>
      </c>
      <c r="F4552" s="153" t="s">
        <v>1334</v>
      </c>
    </row>
    <row r="4553" spans="2:9">
      <c r="C4553" s="153" t="s">
        <v>3181</v>
      </c>
      <c r="F4553" s="153" t="s">
        <v>3181</v>
      </c>
    </row>
    <row r="4554" spans="2:9">
      <c r="C4554" s="153" t="s">
        <v>3183</v>
      </c>
      <c r="F4554" s="153" t="s">
        <v>3183</v>
      </c>
    </row>
    <row r="4555" spans="2:9">
      <c r="C4555" s="153" t="s">
        <v>3185</v>
      </c>
      <c r="F4555" s="153" t="s">
        <v>4499</v>
      </c>
    </row>
    <row r="4556" spans="2:9">
      <c r="C4556" s="153" t="s">
        <v>4500</v>
      </c>
      <c r="F4556" s="153" t="s">
        <v>4501</v>
      </c>
    </row>
    <row r="4557" spans="2:9">
      <c r="C4557" s="153" t="s">
        <v>4502</v>
      </c>
    </row>
    <row r="4558" spans="2:9">
      <c r="C4558" s="153" t="s">
        <v>4503</v>
      </c>
    </row>
    <row r="4559" spans="2:9">
      <c r="C4559" s="153" t="s">
        <v>4504</v>
      </c>
    </row>
    <row r="4560" spans="2:9">
      <c r="C4560" s="153" t="s">
        <v>4505</v>
      </c>
    </row>
    <row r="4563" spans="2:13" ht="14">
      <c r="B4563" s="148" t="s">
        <v>4506</v>
      </c>
      <c r="C4563" s="149"/>
      <c r="D4563" s="149"/>
      <c r="E4563" s="149"/>
      <c r="F4563" s="149"/>
      <c r="G4563" s="149"/>
      <c r="H4563" s="149"/>
      <c r="I4563" s="149"/>
      <c r="J4563" s="149"/>
      <c r="K4563" s="149"/>
      <c r="L4563" s="150"/>
    </row>
    <row r="4565" spans="2:13">
      <c r="C4565" s="175" t="s">
        <v>869</v>
      </c>
    </row>
    <row r="4566" spans="2:13">
      <c r="C4566" s="153" t="s">
        <v>862</v>
      </c>
    </row>
    <row r="4567" spans="2:13">
      <c r="C4567" s="153" t="s">
        <v>3280</v>
      </c>
    </row>
    <row r="4568" spans="2:13">
      <c r="C4568" s="153" t="s">
        <v>3281</v>
      </c>
    </row>
    <row r="4569" spans="2:13">
      <c r="C4569" s="153" t="s">
        <v>3282</v>
      </c>
    </row>
    <row r="4570" spans="2:13">
      <c r="C4570" s="153" t="s">
        <v>3283</v>
      </c>
    </row>
    <row r="4574" spans="2:13" ht="14">
      <c r="B4574" s="148" t="s">
        <v>4507</v>
      </c>
      <c r="C4574" s="149"/>
      <c r="D4574" s="149"/>
      <c r="E4574" s="149"/>
      <c r="F4574" s="149"/>
      <c r="G4574" s="149"/>
      <c r="H4574" s="149"/>
      <c r="I4574" s="149"/>
      <c r="J4574" s="149"/>
      <c r="K4574" s="149"/>
      <c r="L4574" s="149"/>
      <c r="M4574" s="150"/>
    </row>
    <row r="4576" spans="2:13">
      <c r="C4576" s="175" t="s">
        <v>1333</v>
      </c>
    </row>
    <row r="4577" spans="2:13">
      <c r="C4577" s="218" t="s">
        <v>862</v>
      </c>
    </row>
    <row r="4578" spans="2:13">
      <c r="C4578" s="218" t="s">
        <v>3454</v>
      </c>
    </row>
    <row r="4579" spans="2:13">
      <c r="C4579" s="218" t="s">
        <v>3457</v>
      </c>
    </row>
    <row r="4580" spans="2:13">
      <c r="C4580" s="218" t="s">
        <v>3459</v>
      </c>
    </row>
    <row r="4581" spans="2:13">
      <c r="C4581" s="218" t="s">
        <v>3461</v>
      </c>
    </row>
    <row r="4582" spans="2:13">
      <c r="C4582" s="153" t="s">
        <v>3462</v>
      </c>
    </row>
    <row r="4586" spans="2:13" ht="14">
      <c r="B4586" s="148" t="s">
        <v>4508</v>
      </c>
      <c r="C4586" s="149"/>
      <c r="D4586" s="149"/>
      <c r="E4586" s="149"/>
      <c r="F4586" s="149"/>
      <c r="G4586" s="149"/>
      <c r="H4586" s="149"/>
      <c r="I4586" s="149"/>
      <c r="J4586" s="149"/>
      <c r="K4586" s="149"/>
      <c r="L4586" s="149"/>
      <c r="M4586" s="150"/>
    </row>
    <row r="4588" spans="2:13">
      <c r="C4588" s="175" t="s">
        <v>878</v>
      </c>
    </row>
    <row r="4589" spans="2:13">
      <c r="C4589" s="153" t="s">
        <v>862</v>
      </c>
    </row>
    <row r="4590" spans="2:13">
      <c r="C4590" s="153" t="s">
        <v>3933</v>
      </c>
    </row>
    <row r="4591" spans="2:13">
      <c r="C4591" s="153" t="s">
        <v>3935</v>
      </c>
    </row>
    <row r="4592" spans="2:13">
      <c r="C4592" s="153" t="s">
        <v>3938</v>
      </c>
    </row>
    <row r="4593" spans="2:14">
      <c r="C4593" s="153" t="s">
        <v>3940</v>
      </c>
    </row>
    <row r="4594" spans="2:14">
      <c r="C4594" s="153" t="s">
        <v>3942</v>
      </c>
    </row>
    <row r="4595" spans="2:14">
      <c r="C4595" s="153" t="s">
        <v>3944</v>
      </c>
    </row>
    <row r="4596" spans="2:14">
      <c r="C4596" s="153" t="s">
        <v>3946</v>
      </c>
    </row>
    <row r="4597" spans="2:14">
      <c r="C4597" s="153" t="s">
        <v>3937</v>
      </c>
    </row>
    <row r="4601" spans="2:14" ht="14">
      <c r="B4601" s="148" t="s">
        <v>4509</v>
      </c>
      <c r="C4601" s="149"/>
      <c r="D4601" s="149"/>
      <c r="E4601" s="149"/>
      <c r="F4601" s="149"/>
      <c r="G4601" s="149"/>
      <c r="H4601" s="149"/>
      <c r="I4601" s="149"/>
      <c r="J4601" s="149"/>
      <c r="K4601" s="149"/>
      <c r="L4601" s="149"/>
      <c r="M4601" s="149"/>
      <c r="N4601" s="150"/>
    </row>
    <row r="4603" spans="2:14">
      <c r="C4603" s="175" t="s">
        <v>860</v>
      </c>
    </row>
    <row r="4604" spans="2:14">
      <c r="C4604" s="153" t="s">
        <v>862</v>
      </c>
    </row>
    <row r="4605" spans="2:14">
      <c r="C4605" s="153" t="s">
        <v>4510</v>
      </c>
    </row>
    <row r="4609" spans="2:20" ht="14">
      <c r="B4609" s="148" t="s">
        <v>4511</v>
      </c>
      <c r="C4609" s="149"/>
      <c r="D4609" s="149"/>
      <c r="E4609" s="149"/>
      <c r="F4609" s="149"/>
      <c r="G4609" s="149"/>
      <c r="H4609" s="149"/>
      <c r="I4609" s="149"/>
      <c r="J4609" s="149"/>
      <c r="K4609" s="149"/>
      <c r="L4609" s="149"/>
      <c r="M4609" s="149"/>
      <c r="N4609" s="149"/>
      <c r="O4609" s="149"/>
      <c r="P4609" s="149"/>
      <c r="Q4609" s="149"/>
      <c r="R4609" s="149"/>
      <c r="S4609" s="149"/>
      <c r="T4609" s="150"/>
    </row>
    <row r="4611" spans="2:20">
      <c r="C4611" s="175" t="s">
        <v>878</v>
      </c>
    </row>
    <row r="4612" spans="2:20">
      <c r="C4612" s="153" t="s">
        <v>862</v>
      </c>
    </row>
    <row r="4613" spans="2:20">
      <c r="C4613" s="153" t="s">
        <v>3951</v>
      </c>
    </row>
    <row r="4614" spans="2:20">
      <c r="C4614" s="153" t="s">
        <v>3954</v>
      </c>
    </row>
    <row r="4615" spans="2:20">
      <c r="C4615" s="153" t="s">
        <v>3955</v>
      </c>
    </row>
    <row r="4616" spans="2:20">
      <c r="C4616" s="153" t="s">
        <v>3956</v>
      </c>
    </row>
    <row r="4617" spans="2:20">
      <c r="C4617" s="153" t="s">
        <v>3957</v>
      </c>
    </row>
    <row r="4618" spans="2:20">
      <c r="C4618" s="153" t="s">
        <v>3958</v>
      </c>
    </row>
    <row r="4619" spans="2:20">
      <c r="C4619" s="153" t="s">
        <v>3959</v>
      </c>
    </row>
    <row r="4620" spans="2:20">
      <c r="C4620" s="153" t="s">
        <v>3952</v>
      </c>
    </row>
    <row r="4624" spans="2:20" ht="14">
      <c r="B4624" s="148" t="s">
        <v>4512</v>
      </c>
      <c r="C4624" s="149"/>
      <c r="D4624" s="149"/>
      <c r="E4624" s="149"/>
      <c r="F4624" s="149"/>
      <c r="G4624" s="149"/>
      <c r="H4624" s="149"/>
      <c r="I4624" s="149"/>
      <c r="J4624" s="149"/>
      <c r="K4624" s="150"/>
    </row>
    <row r="4626" spans="2:6">
      <c r="C4626" s="175" t="s">
        <v>854</v>
      </c>
    </row>
    <row r="4627" spans="2:6">
      <c r="C4627" s="153" t="s">
        <v>862</v>
      </c>
    </row>
    <row r="4628" spans="2:6">
      <c r="C4628" s="153" t="s">
        <v>4344</v>
      </c>
    </row>
    <row r="4629" spans="2:6">
      <c r="C4629" s="153" t="s">
        <v>4345</v>
      </c>
    </row>
    <row r="4633" spans="2:6" ht="14">
      <c r="B4633" s="148" t="s">
        <v>4513</v>
      </c>
      <c r="C4633" s="149"/>
      <c r="D4633" s="149"/>
      <c r="E4633" s="149"/>
      <c r="F4633" s="150"/>
    </row>
    <row r="4635" spans="2:6">
      <c r="C4635" s="175" t="s">
        <v>878</v>
      </c>
    </row>
    <row r="4636" spans="2:6">
      <c r="C4636" s="153" t="s">
        <v>862</v>
      </c>
    </row>
    <row r="4637" spans="2:6">
      <c r="C4637" s="153" t="s">
        <v>896</v>
      </c>
    </row>
    <row r="4638" spans="2:6">
      <c r="C4638" s="153" t="s">
        <v>902</v>
      </c>
    </row>
    <row r="4639" spans="2:6">
      <c r="C4639" s="153" t="s">
        <v>909</v>
      </c>
    </row>
    <row r="4640" spans="2:6">
      <c r="C4640" s="153" t="s">
        <v>916</v>
      </c>
    </row>
    <row r="4641" spans="2:17">
      <c r="C4641" s="153" t="s">
        <v>923</v>
      </c>
    </row>
    <row r="4642" spans="2:17">
      <c r="C4642" s="153" t="s">
        <v>929</v>
      </c>
    </row>
    <row r="4643" spans="2:17">
      <c r="C4643" s="153" t="s">
        <v>936</v>
      </c>
    </row>
    <row r="4644" spans="2:17">
      <c r="C4644" s="153" t="s">
        <v>941</v>
      </c>
    </row>
    <row r="4648" spans="2:17" ht="14">
      <c r="B4648" s="148" t="s">
        <v>4514</v>
      </c>
      <c r="C4648" s="149"/>
      <c r="D4648" s="149"/>
      <c r="E4648" s="149"/>
      <c r="F4648" s="149"/>
      <c r="G4648" s="149"/>
      <c r="H4648" s="149"/>
      <c r="I4648" s="149"/>
      <c r="J4648" s="149"/>
      <c r="K4648" s="149"/>
      <c r="L4648" s="149"/>
      <c r="M4648" s="149"/>
      <c r="N4648" s="149"/>
      <c r="O4648" s="149"/>
      <c r="P4648" s="149"/>
      <c r="Q4648" s="150"/>
    </row>
    <row r="4650" spans="2:17">
      <c r="C4650" s="175" t="s">
        <v>859</v>
      </c>
    </row>
    <row r="4651" spans="2:17">
      <c r="C4651" s="153" t="s">
        <v>862</v>
      </c>
    </row>
    <row r="4652" spans="2:17">
      <c r="C4652" s="153" t="s">
        <v>1342</v>
      </c>
    </row>
    <row r="4653" spans="2:17">
      <c r="C4653" s="153" t="s">
        <v>1348</v>
      </c>
    </row>
    <row r="4654" spans="2:17">
      <c r="C4654" s="153" t="s">
        <v>1439</v>
      </c>
    </row>
    <row r="4658" spans="2:14" ht="14">
      <c r="B4658" s="148" t="s">
        <v>4515</v>
      </c>
      <c r="C4658" s="149"/>
      <c r="D4658" s="149"/>
      <c r="E4658" s="149"/>
      <c r="F4658" s="149"/>
      <c r="G4658" s="149"/>
      <c r="H4658" s="149"/>
      <c r="I4658" s="149"/>
      <c r="J4658" s="149"/>
      <c r="K4658" s="149"/>
      <c r="L4658" s="149"/>
      <c r="M4658" s="149"/>
      <c r="N4658" s="150"/>
    </row>
    <row r="4660" spans="2:14">
      <c r="C4660" s="175" t="s">
        <v>854</v>
      </c>
    </row>
    <row r="4661" spans="2:14">
      <c r="C4661" s="153" t="s">
        <v>862</v>
      </c>
    </row>
    <row r="4662" spans="2:14">
      <c r="C4662" s="153" t="s">
        <v>3951</v>
      </c>
    </row>
    <row r="4663" spans="2:14">
      <c r="C4663" s="153" t="s">
        <v>3952</v>
      </c>
    </row>
    <row r="4667" spans="2:14" ht="14">
      <c r="B4667" s="148" t="s">
        <v>4516</v>
      </c>
      <c r="C4667" s="149"/>
      <c r="D4667" s="149"/>
      <c r="E4667" s="149"/>
      <c r="F4667" s="149"/>
      <c r="G4667" s="149"/>
      <c r="H4667" s="149"/>
      <c r="I4667" s="149"/>
      <c r="J4667" s="150"/>
    </row>
    <row r="4669" spans="2:14">
      <c r="C4669" s="175" t="s">
        <v>1700</v>
      </c>
    </row>
    <row r="4670" spans="2:14">
      <c r="C4670" s="153" t="s">
        <v>862</v>
      </c>
    </row>
    <row r="4671" spans="2:14">
      <c r="C4671" s="153" t="s">
        <v>4010</v>
      </c>
    </row>
    <row r="4672" spans="2:14">
      <c r="C4672" s="153" t="s">
        <v>4011</v>
      </c>
    </row>
    <row r="4673" spans="2:6">
      <c r="C4673" s="153" t="s">
        <v>4012</v>
      </c>
    </row>
    <row r="4674" spans="2:6">
      <c r="C4674" s="153" t="s">
        <v>4013</v>
      </c>
    </row>
    <row r="4675" spans="2:6">
      <c r="C4675" s="153" t="s">
        <v>4014</v>
      </c>
    </row>
    <row r="4676" spans="2:6">
      <c r="C4676" s="153" t="s">
        <v>4015</v>
      </c>
    </row>
    <row r="4677" spans="2:6">
      <c r="C4677" s="153" t="s">
        <v>4016</v>
      </c>
    </row>
    <row r="4678" spans="2:6">
      <c r="C4678" s="153" t="s">
        <v>4017</v>
      </c>
    </row>
    <row r="4679" spans="2:6">
      <c r="C4679" s="153" t="s">
        <v>4018</v>
      </c>
    </row>
    <row r="4680" spans="2:6">
      <c r="C4680" s="153" t="s">
        <v>4019</v>
      </c>
    </row>
    <row r="4681" spans="2:6">
      <c r="C4681" s="153" t="s">
        <v>3327</v>
      </c>
    </row>
    <row r="4685" spans="2:6" ht="14">
      <c r="B4685" s="148" t="s">
        <v>4517</v>
      </c>
      <c r="C4685" s="149"/>
      <c r="D4685" s="149"/>
      <c r="E4685" s="149"/>
      <c r="F4685" s="150"/>
    </row>
    <row r="4687" spans="2:6">
      <c r="C4687" s="175" t="s">
        <v>878</v>
      </c>
    </row>
    <row r="4688" spans="2:6">
      <c r="C4688" s="153" t="s">
        <v>862</v>
      </c>
    </row>
    <row r="4689" spans="2:17">
      <c r="C4689" s="153" t="s">
        <v>896</v>
      </c>
    </row>
    <row r="4690" spans="2:17">
      <c r="C4690" s="153" t="s">
        <v>902</v>
      </c>
    </row>
    <row r="4691" spans="2:17">
      <c r="C4691" s="153" t="s">
        <v>909</v>
      </c>
    </row>
    <row r="4692" spans="2:17">
      <c r="C4692" s="153" t="s">
        <v>916</v>
      </c>
    </row>
    <row r="4693" spans="2:17">
      <c r="C4693" s="153" t="s">
        <v>923</v>
      </c>
    </row>
    <row r="4694" spans="2:17">
      <c r="C4694" s="153" t="s">
        <v>929</v>
      </c>
    </row>
    <row r="4695" spans="2:17">
      <c r="C4695" s="153" t="s">
        <v>936</v>
      </c>
    </row>
    <row r="4696" spans="2:17">
      <c r="C4696" s="153" t="s">
        <v>941</v>
      </c>
    </row>
    <row r="4700" spans="2:17" ht="14">
      <c r="B4700" s="148" t="s">
        <v>4518</v>
      </c>
      <c r="C4700" s="149"/>
      <c r="D4700" s="149"/>
      <c r="E4700" s="149"/>
      <c r="F4700" s="149"/>
      <c r="G4700" s="149"/>
      <c r="H4700" s="149"/>
      <c r="I4700" s="149"/>
      <c r="J4700" s="149"/>
      <c r="K4700" s="149"/>
      <c r="L4700" s="149"/>
      <c r="M4700" s="149"/>
      <c r="N4700" s="149"/>
      <c r="O4700" s="149"/>
      <c r="P4700" s="149"/>
      <c r="Q4700" s="150"/>
    </row>
    <row r="4702" spans="2:17">
      <c r="C4702" s="175" t="s">
        <v>859</v>
      </c>
    </row>
    <row r="4703" spans="2:17">
      <c r="C4703" s="153" t="s">
        <v>862</v>
      </c>
    </row>
    <row r="4704" spans="2:17">
      <c r="C4704" s="153" t="s">
        <v>1342</v>
      </c>
    </row>
    <row r="4705" spans="2:14">
      <c r="C4705" s="153" t="s">
        <v>1348</v>
      </c>
    </row>
    <row r="4706" spans="2:14">
      <c r="C4706" s="153" t="s">
        <v>1439</v>
      </c>
    </row>
    <row r="4710" spans="2:14" ht="14">
      <c r="B4710" s="148" t="s">
        <v>4519</v>
      </c>
      <c r="C4710" s="149"/>
      <c r="D4710" s="149"/>
      <c r="E4710" s="149"/>
      <c r="F4710" s="149"/>
      <c r="G4710" s="149"/>
      <c r="H4710" s="149"/>
      <c r="I4710" s="149"/>
      <c r="J4710" s="149"/>
      <c r="K4710" s="149"/>
      <c r="L4710" s="149"/>
      <c r="M4710" s="149"/>
      <c r="N4710" s="150"/>
    </row>
    <row r="4712" spans="2:14">
      <c r="C4712" s="175" t="s">
        <v>854</v>
      </c>
    </row>
    <row r="4713" spans="2:14">
      <c r="C4713" s="153" t="s">
        <v>862</v>
      </c>
    </row>
    <row r="4714" spans="2:14">
      <c r="C4714" s="153" t="s">
        <v>3951</v>
      </c>
    </row>
    <row r="4715" spans="2:14">
      <c r="C4715" s="153" t="s">
        <v>3952</v>
      </c>
    </row>
    <row r="4719" spans="2:14" ht="14">
      <c r="B4719" s="148" t="s">
        <v>4520</v>
      </c>
      <c r="C4719" s="149"/>
      <c r="D4719" s="149"/>
      <c r="E4719" s="149"/>
      <c r="F4719" s="149"/>
      <c r="G4719" s="149"/>
      <c r="H4719" s="149"/>
      <c r="I4719" s="149"/>
      <c r="J4719" s="150"/>
    </row>
    <row r="4721" spans="3:3">
      <c r="C4721" s="175" t="s">
        <v>1700</v>
      </c>
    </row>
    <row r="4722" spans="3:3">
      <c r="C4722" s="153" t="s">
        <v>862</v>
      </c>
    </row>
    <row r="4723" spans="3:3">
      <c r="C4723" s="153" t="s">
        <v>4010</v>
      </c>
    </row>
    <row r="4724" spans="3:3">
      <c r="C4724" s="153" t="s">
        <v>4011</v>
      </c>
    </row>
    <row r="4725" spans="3:3">
      <c r="C4725" s="153" t="s">
        <v>4012</v>
      </c>
    </row>
    <row r="4726" spans="3:3">
      <c r="C4726" s="153" t="s">
        <v>4013</v>
      </c>
    </row>
    <row r="4727" spans="3:3">
      <c r="C4727" s="153" t="s">
        <v>4014</v>
      </c>
    </row>
    <row r="4728" spans="3:3">
      <c r="C4728" s="153" t="s">
        <v>4015</v>
      </c>
    </row>
    <row r="4729" spans="3:3">
      <c r="C4729" s="153" t="s">
        <v>4016</v>
      </c>
    </row>
    <row r="4730" spans="3:3">
      <c r="C4730" s="153" t="s">
        <v>4017</v>
      </c>
    </row>
    <row r="4731" spans="3:3">
      <c r="C4731" s="153" t="s">
        <v>4018</v>
      </c>
    </row>
    <row r="4732" spans="3:3">
      <c r="C4732" s="153" t="s">
        <v>4019</v>
      </c>
    </row>
    <row r="4733" spans="3:3">
      <c r="C4733" s="153" t="s">
        <v>3327</v>
      </c>
    </row>
    <row r="4737" spans="2:70" ht="14">
      <c r="B4737" s="148" t="s">
        <v>4521</v>
      </c>
      <c r="C4737" s="149"/>
      <c r="D4737" s="149"/>
      <c r="E4737" s="149"/>
      <c r="F4737" s="149"/>
      <c r="G4737" s="149"/>
      <c r="H4737" s="150"/>
    </row>
    <row r="4739" spans="2:70">
      <c r="C4739" s="175" t="s">
        <v>4522</v>
      </c>
      <c r="M4739" s="175" t="s">
        <v>887</v>
      </c>
      <c r="V4739" s="175" t="s">
        <v>2551</v>
      </c>
      <c r="AC4739" s="175" t="s">
        <v>888</v>
      </c>
      <c r="AK4739" s="175" t="s">
        <v>890</v>
      </c>
      <c r="AQ4739" s="175" t="s">
        <v>1333</v>
      </c>
      <c r="AX4739" s="175" t="s">
        <v>869</v>
      </c>
      <c r="BE4739" s="175" t="s">
        <v>1648</v>
      </c>
      <c r="BL4739" s="175" t="s">
        <v>854</v>
      </c>
      <c r="BR4739" s="175" t="s">
        <v>860</v>
      </c>
    </row>
    <row r="4740" spans="2:70">
      <c r="C4740" s="153" t="s">
        <v>893</v>
      </c>
      <c r="M4740" s="153" t="s">
        <v>893</v>
      </c>
      <c r="V4740" s="153" t="s">
        <v>862</v>
      </c>
      <c r="AC4740" s="153" t="s">
        <v>862</v>
      </c>
      <c r="AK4740" s="153" t="s">
        <v>862</v>
      </c>
      <c r="AQ4740" s="153" t="s">
        <v>862</v>
      </c>
      <c r="AX4740" s="153" t="s">
        <v>862</v>
      </c>
      <c r="BE4740" s="153" t="s">
        <v>862</v>
      </c>
      <c r="BL4740" s="153" t="s">
        <v>862</v>
      </c>
      <c r="BR4740" s="153" t="s">
        <v>862</v>
      </c>
    </row>
    <row r="4741" spans="2:70">
      <c r="C4741" s="153" t="s">
        <v>4523</v>
      </c>
      <c r="M4741" s="153" t="s">
        <v>4523</v>
      </c>
      <c r="V4741" s="153" t="s">
        <v>4524</v>
      </c>
      <c r="AC4741" s="153" t="s">
        <v>4524</v>
      </c>
      <c r="AK4741" s="153" t="s">
        <v>4525</v>
      </c>
      <c r="AQ4741" s="153" t="s">
        <v>4525</v>
      </c>
      <c r="AX4741" s="153" t="s">
        <v>4525</v>
      </c>
      <c r="BE4741" s="153" t="s">
        <v>4524</v>
      </c>
      <c r="BL4741" s="153" t="s">
        <v>4526</v>
      </c>
      <c r="BR4741" s="153" t="s">
        <v>4527</v>
      </c>
    </row>
    <row r="4742" spans="2:70">
      <c r="C4742" s="153" t="s">
        <v>4528</v>
      </c>
      <c r="M4742" s="153" t="s">
        <v>4529</v>
      </c>
      <c r="V4742" s="153" t="s">
        <v>4530</v>
      </c>
      <c r="AC4742" s="153" t="s">
        <v>4531</v>
      </c>
      <c r="AK4742" s="153" t="s">
        <v>4532</v>
      </c>
      <c r="AQ4742" s="153" t="s">
        <v>4533</v>
      </c>
      <c r="AX4742" s="153" t="s">
        <v>4533</v>
      </c>
      <c r="BE4742" s="153" t="s">
        <v>4531</v>
      </c>
      <c r="BL4742" s="153" t="s">
        <v>4534</v>
      </c>
    </row>
    <row r="4743" spans="2:70">
      <c r="C4743" s="153" t="s">
        <v>4535</v>
      </c>
      <c r="M4743" s="153" t="s">
        <v>4536</v>
      </c>
      <c r="V4743" s="153" t="s">
        <v>4537</v>
      </c>
      <c r="AC4743" s="153" t="s">
        <v>4538</v>
      </c>
      <c r="AK4743" s="153" t="s">
        <v>4539</v>
      </c>
      <c r="AQ4743" s="153" t="s">
        <v>4540</v>
      </c>
      <c r="AX4743" s="153" t="s">
        <v>4540</v>
      </c>
      <c r="BE4743" s="153" t="s">
        <v>4538</v>
      </c>
    </row>
    <row r="4744" spans="2:70">
      <c r="C4744" s="153" t="s">
        <v>4541</v>
      </c>
      <c r="M4744" s="153" t="s">
        <v>4542</v>
      </c>
      <c r="V4744" s="153" t="s">
        <v>4543</v>
      </c>
      <c r="AC4744" s="153" t="s">
        <v>4544</v>
      </c>
      <c r="AK4744" s="153" t="s">
        <v>4545</v>
      </c>
      <c r="AQ4744" s="153" t="s">
        <v>4546</v>
      </c>
      <c r="AX4744" s="153" t="s">
        <v>4546</v>
      </c>
      <c r="BE4744" s="153" t="s">
        <v>4544</v>
      </c>
    </row>
    <row r="4745" spans="2:70">
      <c r="C4745" s="153" t="s">
        <v>4529</v>
      </c>
      <c r="M4745" s="153" t="s">
        <v>4547</v>
      </c>
      <c r="V4745" s="153" t="s">
        <v>4548</v>
      </c>
      <c r="AC4745" s="153" t="s">
        <v>4549</v>
      </c>
      <c r="AK4745" s="153" t="s">
        <v>4550</v>
      </c>
      <c r="AQ4745" s="153" t="s">
        <v>4551</v>
      </c>
    </row>
    <row r="4746" spans="2:70">
      <c r="C4746" s="153" t="s">
        <v>4552</v>
      </c>
      <c r="M4746" s="153" t="s">
        <v>4553</v>
      </c>
      <c r="V4746" s="153" t="s">
        <v>4554</v>
      </c>
      <c r="AC4746" s="153" t="s">
        <v>4555</v>
      </c>
      <c r="AK4746" s="153" t="s">
        <v>4556</v>
      </c>
    </row>
    <row r="4747" spans="2:70">
      <c r="C4747" s="153" t="s">
        <v>4557</v>
      </c>
      <c r="M4747" s="153" t="s">
        <v>4558</v>
      </c>
      <c r="V4747" s="153" t="s">
        <v>4559</v>
      </c>
      <c r="AC4747" s="153" t="s">
        <v>4560</v>
      </c>
    </row>
    <row r="4748" spans="2:70">
      <c r="C4748" s="153" t="s">
        <v>4561</v>
      </c>
      <c r="M4748" s="153" t="s">
        <v>4562</v>
      </c>
      <c r="V4748" s="153" t="s">
        <v>4563</v>
      </c>
    </row>
    <row r="4749" spans="2:70">
      <c r="C4749" s="153" t="s">
        <v>4536</v>
      </c>
      <c r="M4749" s="153" t="s">
        <v>4564</v>
      </c>
      <c r="V4749" s="153" t="s">
        <v>4565</v>
      </c>
    </row>
    <row r="4750" spans="2:70">
      <c r="C4750" s="153" t="s">
        <v>4566</v>
      </c>
      <c r="M4750" s="153" t="s">
        <v>4567</v>
      </c>
    </row>
    <row r="4751" spans="2:70">
      <c r="C4751" s="153" t="s">
        <v>4568</v>
      </c>
      <c r="M4751" s="153" t="s">
        <v>4569</v>
      </c>
    </row>
    <row r="4752" spans="2:70">
      <c r="C4752" s="153" t="s">
        <v>4570</v>
      </c>
      <c r="M4752" s="153" t="s">
        <v>4571</v>
      </c>
    </row>
    <row r="4753" spans="3:13">
      <c r="C4753" s="153" t="s">
        <v>4542</v>
      </c>
      <c r="M4753" s="153" t="s">
        <v>4572</v>
      </c>
    </row>
    <row r="4754" spans="3:13">
      <c r="C4754" s="153" t="s">
        <v>4573</v>
      </c>
    </row>
    <row r="4755" spans="3:13">
      <c r="C4755" s="153" t="s">
        <v>4574</v>
      </c>
    </row>
    <row r="4756" spans="3:13">
      <c r="C4756" s="153" t="s">
        <v>4575</v>
      </c>
    </row>
    <row r="4757" spans="3:13">
      <c r="C4757" s="153" t="s">
        <v>4547</v>
      </c>
    </row>
    <row r="4758" spans="3:13">
      <c r="C4758" s="153" t="s">
        <v>4576</v>
      </c>
    </row>
    <row r="4759" spans="3:13">
      <c r="C4759" s="153" t="s">
        <v>4577</v>
      </c>
    </row>
    <row r="4760" spans="3:13">
      <c r="C4760" s="153" t="s">
        <v>4578</v>
      </c>
    </row>
    <row r="4761" spans="3:13">
      <c r="C4761" s="153" t="s">
        <v>4553</v>
      </c>
    </row>
    <row r="4762" spans="3:13">
      <c r="C4762" s="153" t="s">
        <v>4579</v>
      </c>
    </row>
    <row r="4763" spans="3:13">
      <c r="C4763" s="153" t="s">
        <v>4580</v>
      </c>
    </row>
    <row r="4764" spans="3:13">
      <c r="C4764" s="153" t="s">
        <v>4581</v>
      </c>
    </row>
    <row r="4765" spans="3:13">
      <c r="C4765" s="153" t="s">
        <v>4558</v>
      </c>
    </row>
    <row r="4766" spans="3:13">
      <c r="C4766" s="153" t="s">
        <v>4582</v>
      </c>
    </row>
    <row r="4767" spans="3:13">
      <c r="C4767" s="153" t="s">
        <v>4583</v>
      </c>
    </row>
    <row r="4768" spans="3:13">
      <c r="C4768" s="153" t="s">
        <v>4584</v>
      </c>
    </row>
    <row r="4769" spans="3:3">
      <c r="C4769" s="153" t="s">
        <v>4562</v>
      </c>
    </row>
    <row r="4770" spans="3:3">
      <c r="C4770" s="153" t="s">
        <v>4585</v>
      </c>
    </row>
    <row r="4771" spans="3:3">
      <c r="C4771" s="153" t="s">
        <v>4586</v>
      </c>
    </row>
    <row r="4772" spans="3:3">
      <c r="C4772" s="153" t="s">
        <v>4587</v>
      </c>
    </row>
    <row r="4773" spans="3:3">
      <c r="C4773" s="153" t="s">
        <v>4564</v>
      </c>
    </row>
    <row r="4774" spans="3:3">
      <c r="C4774" s="153" t="s">
        <v>4588</v>
      </c>
    </row>
    <row r="4775" spans="3:3">
      <c r="C4775" s="153" t="s">
        <v>4589</v>
      </c>
    </row>
    <row r="4776" spans="3:3">
      <c r="C4776" s="153" t="s">
        <v>4590</v>
      </c>
    </row>
    <row r="4777" spans="3:3">
      <c r="C4777" s="153" t="s">
        <v>4591</v>
      </c>
    </row>
    <row r="4778" spans="3:3">
      <c r="C4778" s="153" t="s">
        <v>4592</v>
      </c>
    </row>
    <row r="4779" spans="3:3">
      <c r="C4779" s="153" t="s">
        <v>4593</v>
      </c>
    </row>
    <row r="4780" spans="3:3">
      <c r="C4780" s="153" t="s">
        <v>4594</v>
      </c>
    </row>
    <row r="4781" spans="3:3">
      <c r="C4781" s="153" t="s">
        <v>4595</v>
      </c>
    </row>
    <row r="4782" spans="3:3">
      <c r="C4782" s="153" t="s">
        <v>4596</v>
      </c>
    </row>
    <row r="4783" spans="3:3">
      <c r="C4783" s="153" t="s">
        <v>4597</v>
      </c>
    </row>
    <row r="4784" spans="3:3">
      <c r="C4784" s="153" t="s">
        <v>4598</v>
      </c>
    </row>
    <row r="4785" spans="2:15">
      <c r="C4785" s="153" t="s">
        <v>4571</v>
      </c>
    </row>
    <row r="4786" spans="2:15">
      <c r="C4786" s="153" t="s">
        <v>4599</v>
      </c>
    </row>
    <row r="4787" spans="2:15">
      <c r="C4787" s="153" t="s">
        <v>4600</v>
      </c>
    </row>
    <row r="4788" spans="2:15">
      <c r="C4788" s="153" t="s">
        <v>4601</v>
      </c>
    </row>
    <row r="4789" spans="2:15">
      <c r="C4789" s="153" t="s">
        <v>4572</v>
      </c>
    </row>
    <row r="4790" spans="2:15">
      <c r="C4790" s="153" t="s">
        <v>4602</v>
      </c>
    </row>
    <row r="4791" spans="2:15">
      <c r="C4791" s="153" t="s">
        <v>4603</v>
      </c>
    </row>
    <row r="4792" spans="2:15">
      <c r="C4792" s="153" t="s">
        <v>4604</v>
      </c>
    </row>
    <row r="4793" spans="2:15">
      <c r="C4793" s="153" t="s">
        <v>4605</v>
      </c>
    </row>
    <row r="4797" spans="2:15" ht="14">
      <c r="B4797" s="148" t="s">
        <v>4606</v>
      </c>
      <c r="C4797" s="149"/>
      <c r="D4797" s="149"/>
      <c r="E4797" s="149"/>
      <c r="F4797" s="149"/>
      <c r="G4797" s="149"/>
      <c r="H4797" s="149"/>
      <c r="I4797" s="149"/>
      <c r="J4797" s="149"/>
      <c r="K4797" s="149"/>
      <c r="L4797" s="149"/>
      <c r="M4797" s="149"/>
      <c r="N4797" s="149"/>
      <c r="O4797" s="150"/>
    </row>
    <row r="4799" spans="2:15">
      <c r="C4799" s="175" t="s">
        <v>890</v>
      </c>
    </row>
    <row r="4800" spans="2:15">
      <c r="C4800" s="153" t="s">
        <v>862</v>
      </c>
    </row>
    <row r="4801" spans="2:12">
      <c r="C4801" s="153" t="s">
        <v>4525</v>
      </c>
    </row>
    <row r="4802" spans="2:12">
      <c r="C4802" s="153" t="s">
        <v>4533</v>
      </c>
    </row>
    <row r="4803" spans="2:12">
      <c r="C4803" s="153" t="s">
        <v>4540</v>
      </c>
    </row>
    <row r="4804" spans="2:12">
      <c r="C4804" s="153" t="s">
        <v>4607</v>
      </c>
    </row>
    <row r="4805" spans="2:12">
      <c r="C4805" s="153" t="s">
        <v>4546</v>
      </c>
    </row>
    <row r="4806" spans="2:12">
      <c r="C4806" s="153" t="s">
        <v>4608</v>
      </c>
    </row>
    <row r="4810" spans="2:12" ht="14">
      <c r="B4810" s="148" t="s">
        <v>4609</v>
      </c>
      <c r="C4810" s="149"/>
      <c r="D4810" s="149"/>
      <c r="E4810" s="149"/>
      <c r="F4810" s="149"/>
      <c r="G4810" s="149"/>
      <c r="H4810" s="149"/>
      <c r="I4810" s="149"/>
      <c r="J4810" s="149"/>
      <c r="K4810" s="149"/>
      <c r="L4810" s="150"/>
    </row>
    <row r="4812" spans="2:12">
      <c r="C4812" s="175" t="s">
        <v>1518</v>
      </c>
      <c r="L4812" s="175" t="s">
        <v>1340</v>
      </c>
    </row>
    <row r="4813" spans="2:12">
      <c r="C4813" s="153" t="s">
        <v>862</v>
      </c>
      <c r="L4813" s="153" t="s">
        <v>862</v>
      </c>
    </row>
    <row r="4814" spans="2:12">
      <c r="C4814" s="153" t="s">
        <v>4525</v>
      </c>
      <c r="L4814" s="153" t="s">
        <v>4525</v>
      </c>
    </row>
    <row r="4815" spans="2:12">
      <c r="C4815" s="153" t="s">
        <v>4533</v>
      </c>
      <c r="L4815" s="153" t="s">
        <v>4533</v>
      </c>
    </row>
    <row r="4816" spans="2:12">
      <c r="C4816" s="153" t="s">
        <v>4540</v>
      </c>
      <c r="L4816" s="153" t="s">
        <v>4540</v>
      </c>
    </row>
    <row r="4817" spans="3:12">
      <c r="C4817" s="153" t="s">
        <v>4610</v>
      </c>
      <c r="L4817" s="153" t="s">
        <v>4611</v>
      </c>
    </row>
    <row r="4818" spans="3:12">
      <c r="C4818" s="153" t="s">
        <v>4612</v>
      </c>
      <c r="L4818" s="153" t="s">
        <v>4613</v>
      </c>
    </row>
    <row r="4819" spans="3:12">
      <c r="C4819" s="153" t="s">
        <v>4614</v>
      </c>
      <c r="L4819" s="153" t="s">
        <v>4615</v>
      </c>
    </row>
    <row r="4820" spans="3:12">
      <c r="C4820" s="153" t="s">
        <v>4616</v>
      </c>
      <c r="L4820" s="153" t="s">
        <v>4546</v>
      </c>
    </row>
    <row r="4821" spans="3:12">
      <c r="C4821" s="153" t="s">
        <v>4617</v>
      </c>
      <c r="L4821" s="153" t="s">
        <v>4618</v>
      </c>
    </row>
    <row r="4822" spans="3:12">
      <c r="C4822" s="153" t="s">
        <v>4619</v>
      </c>
      <c r="L4822" s="153" t="s">
        <v>4620</v>
      </c>
    </row>
    <row r="4823" spans="3:12">
      <c r="C4823" s="153" t="s">
        <v>4621</v>
      </c>
      <c r="L4823" s="153" t="s">
        <v>4622</v>
      </c>
    </row>
    <row r="4824" spans="3:12">
      <c r="C4824" s="153" t="s">
        <v>4623</v>
      </c>
    </row>
    <row r="4825" spans="3:12">
      <c r="C4825" s="153" t="s">
        <v>4546</v>
      </c>
    </row>
    <row r="4826" spans="3:12">
      <c r="C4826" s="153" t="s">
        <v>4624</v>
      </c>
    </row>
    <row r="4827" spans="3:12">
      <c r="C4827" s="153" t="s">
        <v>4625</v>
      </c>
    </row>
    <row r="4828" spans="3:12">
      <c r="C4828" s="153" t="s">
        <v>4626</v>
      </c>
    </row>
    <row r="4829" spans="3:12">
      <c r="C4829" s="153" t="s">
        <v>4627</v>
      </c>
    </row>
    <row r="4830" spans="3:12">
      <c r="C4830" s="153" t="s">
        <v>4628</v>
      </c>
    </row>
    <row r="4831" spans="3:12">
      <c r="C4831" s="153" t="s">
        <v>4629</v>
      </c>
    </row>
    <row r="4832" spans="3:12">
      <c r="C4832" s="153" t="s">
        <v>4630</v>
      </c>
    </row>
    <row r="4833" spans="2:11">
      <c r="C4833" s="153" t="s">
        <v>4631</v>
      </c>
    </row>
    <row r="4837" spans="2:11" ht="14">
      <c r="B4837" s="148" t="s">
        <v>4632</v>
      </c>
      <c r="C4837" s="149"/>
      <c r="D4837" s="149"/>
      <c r="E4837" s="149"/>
      <c r="F4837" s="149"/>
      <c r="G4837" s="149"/>
      <c r="H4837" s="149"/>
      <c r="I4837" s="149"/>
      <c r="J4837" s="149"/>
      <c r="K4837" s="150"/>
    </row>
    <row r="4839" spans="2:11">
      <c r="C4839" s="175" t="s">
        <v>1340</v>
      </c>
    </row>
    <row r="4840" spans="2:11">
      <c r="C4840" s="153" t="s">
        <v>862</v>
      </c>
    </row>
    <row r="4841" spans="2:11">
      <c r="C4841" s="153" t="s">
        <v>4525</v>
      </c>
    </row>
    <row r="4842" spans="2:11">
      <c r="C4842" s="153" t="s">
        <v>4533</v>
      </c>
    </row>
    <row r="4843" spans="2:11">
      <c r="C4843" s="153" t="s">
        <v>4540</v>
      </c>
    </row>
    <row r="4844" spans="2:11">
      <c r="C4844" s="153" t="s">
        <v>4633</v>
      </c>
    </row>
    <row r="4845" spans="2:11">
      <c r="C4845" s="153" t="s">
        <v>4634</v>
      </c>
    </row>
    <row r="4846" spans="2:11">
      <c r="C4846" s="153" t="s">
        <v>4635</v>
      </c>
    </row>
    <row r="4847" spans="2:11">
      <c r="C4847" s="153" t="s">
        <v>4546</v>
      </c>
    </row>
    <row r="4848" spans="2:11">
      <c r="C4848" s="153" t="s">
        <v>4636</v>
      </c>
    </row>
    <row r="4849" spans="2:26">
      <c r="C4849" s="153" t="s">
        <v>4637</v>
      </c>
    </row>
    <row r="4850" spans="2:26">
      <c r="C4850" s="153" t="s">
        <v>4638</v>
      </c>
    </row>
    <row r="4854" spans="2:26" ht="14">
      <c r="B4854" s="148" t="s">
        <v>4639</v>
      </c>
      <c r="C4854" s="149"/>
      <c r="D4854" s="149"/>
      <c r="E4854" s="149"/>
      <c r="F4854" s="149"/>
      <c r="G4854" s="149"/>
      <c r="H4854" s="149"/>
      <c r="I4854" s="149"/>
      <c r="J4854" s="149"/>
      <c r="K4854" s="149"/>
      <c r="L4854" s="149"/>
      <c r="M4854" s="149"/>
      <c r="N4854" s="149"/>
      <c r="O4854" s="149"/>
      <c r="P4854" s="149"/>
      <c r="Q4854" s="149"/>
      <c r="R4854" s="149"/>
      <c r="S4854" s="149"/>
      <c r="T4854" s="149"/>
      <c r="U4854" s="149"/>
      <c r="V4854" s="149"/>
      <c r="W4854" s="149"/>
      <c r="X4854" s="149"/>
      <c r="Y4854" s="149"/>
      <c r="Z4854" s="150"/>
    </row>
    <row r="4856" spans="2:26">
      <c r="C4856" s="175" t="s">
        <v>4640</v>
      </c>
    </row>
    <row r="4857" spans="2:26">
      <c r="C4857" s="153" t="s">
        <v>862</v>
      </c>
    </row>
    <row r="4858" spans="2:26">
      <c r="C4858" s="153" t="s">
        <v>4525</v>
      </c>
    </row>
    <row r="4859" spans="2:26">
      <c r="C4859" s="153" t="s">
        <v>4641</v>
      </c>
    </row>
    <row r="4860" spans="2:26">
      <c r="C4860" s="153" t="s">
        <v>4642</v>
      </c>
    </row>
    <row r="4861" spans="2:26">
      <c r="C4861" s="153" t="s">
        <v>4643</v>
      </c>
    </row>
    <row r="4862" spans="2:26">
      <c r="C4862" s="153" t="s">
        <v>4644</v>
      </c>
    </row>
    <row r="4863" spans="2:26">
      <c r="C4863" s="153" t="s">
        <v>4533</v>
      </c>
    </row>
    <row r="4864" spans="2:26">
      <c r="C4864" s="153" t="s">
        <v>4645</v>
      </c>
    </row>
    <row r="4865" spans="3:3">
      <c r="C4865" s="153" t="s">
        <v>4646</v>
      </c>
    </row>
    <row r="4866" spans="3:3">
      <c r="C4866" s="153" t="s">
        <v>4647</v>
      </c>
    </row>
    <row r="4867" spans="3:3">
      <c r="C4867" s="153" t="s">
        <v>4648</v>
      </c>
    </row>
    <row r="4868" spans="3:3">
      <c r="C4868" s="153" t="s">
        <v>4649</v>
      </c>
    </row>
    <row r="4869" spans="3:3">
      <c r="C4869" s="153" t="s">
        <v>4650</v>
      </c>
    </row>
    <row r="4870" spans="3:3">
      <c r="C4870" s="153" t="s">
        <v>4651</v>
      </c>
    </row>
    <row r="4871" spans="3:3">
      <c r="C4871" s="153" t="s">
        <v>4652</v>
      </c>
    </row>
    <row r="4872" spans="3:3">
      <c r="C4872" s="153" t="s">
        <v>4540</v>
      </c>
    </row>
    <row r="4873" spans="3:3">
      <c r="C4873" s="153" t="s">
        <v>4653</v>
      </c>
    </row>
    <row r="4874" spans="3:3">
      <c r="C4874" s="153" t="s">
        <v>4654</v>
      </c>
    </row>
    <row r="4875" spans="3:3">
      <c r="C4875" s="153" t="s">
        <v>4655</v>
      </c>
    </row>
    <row r="4876" spans="3:3">
      <c r="C4876" s="153" t="s">
        <v>4656</v>
      </c>
    </row>
    <row r="4877" spans="3:3">
      <c r="C4877" s="153" t="s">
        <v>4657</v>
      </c>
    </row>
    <row r="4878" spans="3:3">
      <c r="C4878" s="153" t="s">
        <v>4658</v>
      </c>
    </row>
    <row r="4879" spans="3:3">
      <c r="C4879" s="153" t="s">
        <v>4659</v>
      </c>
    </row>
    <row r="4880" spans="3:3">
      <c r="C4880" s="153" t="s">
        <v>4660</v>
      </c>
    </row>
    <row r="4881" spans="3:3">
      <c r="C4881" s="153" t="s">
        <v>4661</v>
      </c>
    </row>
    <row r="4882" spans="3:3">
      <c r="C4882" s="153" t="s">
        <v>4662</v>
      </c>
    </row>
    <row r="4883" spans="3:3">
      <c r="C4883" s="153" t="s">
        <v>4663</v>
      </c>
    </row>
    <row r="4884" spans="3:3">
      <c r="C4884" s="153" t="s">
        <v>4664</v>
      </c>
    </row>
    <row r="4885" spans="3:3">
      <c r="C4885" s="153" t="s">
        <v>4665</v>
      </c>
    </row>
    <row r="4886" spans="3:3">
      <c r="C4886" s="153" t="s">
        <v>4666</v>
      </c>
    </row>
    <row r="4887" spans="3:3">
      <c r="C4887" s="153" t="s">
        <v>4667</v>
      </c>
    </row>
    <row r="4888" spans="3:3">
      <c r="C4888" s="153" t="s">
        <v>4668</v>
      </c>
    </row>
    <row r="4889" spans="3:3">
      <c r="C4889" s="153" t="s">
        <v>4546</v>
      </c>
    </row>
    <row r="4890" spans="3:3">
      <c r="C4890" s="153" t="s">
        <v>4669</v>
      </c>
    </row>
    <row r="4891" spans="3:3">
      <c r="C4891" s="153" t="s">
        <v>4670</v>
      </c>
    </row>
    <row r="4892" spans="3:3">
      <c r="C4892" s="153" t="s">
        <v>4671</v>
      </c>
    </row>
    <row r="4893" spans="3:3">
      <c r="C4893" s="153" t="s">
        <v>4672</v>
      </c>
    </row>
    <row r="4894" spans="3:3">
      <c r="C4894" s="153" t="s">
        <v>4673</v>
      </c>
    </row>
    <row r="4895" spans="3:3">
      <c r="C4895" s="153" t="s">
        <v>4674</v>
      </c>
    </row>
    <row r="4896" spans="3:3">
      <c r="C4896" s="153" t="s">
        <v>4675</v>
      </c>
    </row>
    <row r="4897" spans="3:3">
      <c r="C4897" s="153" t="s">
        <v>4676</v>
      </c>
    </row>
    <row r="4898" spans="3:3">
      <c r="C4898" s="153" t="s">
        <v>4677</v>
      </c>
    </row>
    <row r="4899" spans="3:3">
      <c r="C4899" s="153" t="s">
        <v>4678</v>
      </c>
    </row>
    <row r="4900" spans="3:3">
      <c r="C4900" s="153" t="s">
        <v>4679</v>
      </c>
    </row>
    <row r="4901" spans="3:3">
      <c r="C4901" s="153" t="s">
        <v>4680</v>
      </c>
    </row>
    <row r="4902" spans="3:3">
      <c r="C4902" s="153" t="s">
        <v>4681</v>
      </c>
    </row>
    <row r="4903" spans="3:3">
      <c r="C4903" s="153" t="s">
        <v>4682</v>
      </c>
    </row>
    <row r="4904" spans="3:3">
      <c r="C4904" s="153" t="s">
        <v>4683</v>
      </c>
    </row>
    <row r="4905" spans="3:3">
      <c r="C4905" s="153" t="s">
        <v>4684</v>
      </c>
    </row>
    <row r="4906" spans="3:3">
      <c r="C4906" s="153" t="s">
        <v>4685</v>
      </c>
    </row>
    <row r="4907" spans="3:3">
      <c r="C4907" s="153" t="s">
        <v>4686</v>
      </c>
    </row>
    <row r="4908" spans="3:3">
      <c r="C4908" s="153" t="s">
        <v>4687</v>
      </c>
    </row>
    <row r="4909" spans="3:3">
      <c r="C4909" s="153" t="s">
        <v>4688</v>
      </c>
    </row>
    <row r="4913" spans="2:20" ht="14">
      <c r="B4913" s="148" t="s">
        <v>4689</v>
      </c>
      <c r="C4913" s="149"/>
      <c r="D4913" s="149"/>
      <c r="E4913" s="149"/>
      <c r="F4913" s="149"/>
      <c r="G4913" s="149"/>
      <c r="H4913" s="149"/>
      <c r="I4913" s="149"/>
      <c r="J4913" s="149"/>
      <c r="K4913" s="149"/>
      <c r="L4913" s="149"/>
      <c r="M4913" s="149"/>
      <c r="N4913" s="149"/>
      <c r="O4913" s="149"/>
      <c r="P4913" s="149"/>
      <c r="Q4913" s="149"/>
      <c r="R4913" s="149"/>
      <c r="S4913" s="149"/>
      <c r="T4913" s="150"/>
    </row>
    <row r="4915" spans="2:20">
      <c r="C4915" s="175" t="s">
        <v>3660</v>
      </c>
    </row>
    <row r="4916" spans="2:20">
      <c r="C4916" s="153" t="s">
        <v>862</v>
      </c>
    </row>
    <row r="4917" spans="2:20">
      <c r="C4917" s="153" t="s">
        <v>4525</v>
      </c>
    </row>
    <row r="4918" spans="2:20">
      <c r="C4918" s="153" t="s">
        <v>4690</v>
      </c>
    </row>
    <row r="4919" spans="2:20">
      <c r="C4919" s="153" t="s">
        <v>4691</v>
      </c>
    </row>
    <row r="4920" spans="2:20">
      <c r="C4920" s="153" t="s">
        <v>4692</v>
      </c>
    </row>
    <row r="4921" spans="2:20">
      <c r="C4921" s="153" t="s">
        <v>4693</v>
      </c>
    </row>
    <row r="4922" spans="2:20">
      <c r="C4922" s="153" t="s">
        <v>4533</v>
      </c>
    </row>
    <row r="4923" spans="2:20">
      <c r="C4923" s="153" t="s">
        <v>4645</v>
      </c>
    </row>
    <row r="4924" spans="2:20">
      <c r="C4924" s="153" t="s">
        <v>4646</v>
      </c>
    </row>
    <row r="4925" spans="2:20">
      <c r="C4925" s="153" t="s">
        <v>4647</v>
      </c>
    </row>
    <row r="4926" spans="2:20">
      <c r="C4926" s="153" t="s">
        <v>4648</v>
      </c>
    </row>
    <row r="4927" spans="2:20">
      <c r="C4927" s="153" t="s">
        <v>4649</v>
      </c>
    </row>
    <row r="4928" spans="2:20">
      <c r="C4928" s="153" t="s">
        <v>4650</v>
      </c>
    </row>
    <row r="4929" spans="3:3">
      <c r="C4929" s="153" t="s">
        <v>4651</v>
      </c>
    </row>
    <row r="4930" spans="3:3">
      <c r="C4930" s="153" t="s">
        <v>4652</v>
      </c>
    </row>
    <row r="4931" spans="3:3">
      <c r="C4931" s="153" t="s">
        <v>4540</v>
      </c>
    </row>
    <row r="4932" spans="3:3">
      <c r="C4932" s="153" t="s">
        <v>4653</v>
      </c>
    </row>
    <row r="4933" spans="3:3">
      <c r="C4933" s="153" t="s">
        <v>4657</v>
      </c>
    </row>
    <row r="4934" spans="3:3">
      <c r="C4934" s="153" t="s">
        <v>4661</v>
      </c>
    </row>
    <row r="4935" spans="3:3">
      <c r="C4935" s="153" t="s">
        <v>4665</v>
      </c>
    </row>
    <row r="4936" spans="3:3">
      <c r="C4936" s="153" t="s">
        <v>4546</v>
      </c>
    </row>
    <row r="4937" spans="3:3">
      <c r="C4937" s="153" t="s">
        <v>4669</v>
      </c>
    </row>
    <row r="4938" spans="3:3">
      <c r="C4938" s="153" t="s">
        <v>4670</v>
      </c>
    </row>
    <row r="4939" spans="3:3">
      <c r="C4939" s="153" t="s">
        <v>4674</v>
      </c>
    </row>
    <row r="4940" spans="3:3">
      <c r="C4940" s="153" t="s">
        <v>4675</v>
      </c>
    </row>
    <row r="4941" spans="3:3">
      <c r="C4941" s="153" t="s">
        <v>4679</v>
      </c>
    </row>
    <row r="4942" spans="3:3">
      <c r="C4942" s="153" t="s">
        <v>4680</v>
      </c>
    </row>
    <row r="4943" spans="3:3">
      <c r="C4943" s="153" t="s">
        <v>4684</v>
      </c>
    </row>
    <row r="4944" spans="3:3">
      <c r="C4944" s="153" t="s">
        <v>4685</v>
      </c>
    </row>
    <row r="4948" spans="2:15" ht="14">
      <c r="B4948" s="148" t="s">
        <v>4694</v>
      </c>
      <c r="C4948" s="149"/>
      <c r="D4948" s="149"/>
      <c r="E4948" s="149"/>
      <c r="F4948" s="149"/>
      <c r="G4948" s="149"/>
      <c r="H4948" s="149"/>
      <c r="I4948" s="149"/>
      <c r="J4948" s="149"/>
      <c r="K4948" s="150"/>
    </row>
    <row r="4950" spans="2:15">
      <c r="C4950" s="175" t="s">
        <v>854</v>
      </c>
    </row>
    <row r="4951" spans="2:15">
      <c r="C4951" s="153" t="s">
        <v>862</v>
      </c>
    </row>
    <row r="4952" spans="2:15">
      <c r="C4952" s="153" t="s">
        <v>4695</v>
      </c>
    </row>
    <row r="4953" spans="2:15">
      <c r="C4953" s="153" t="s">
        <v>4696</v>
      </c>
    </row>
    <row r="4957" spans="2:15" ht="14">
      <c r="B4957" s="148" t="s">
        <v>4697</v>
      </c>
      <c r="C4957" s="149"/>
      <c r="D4957" s="149"/>
      <c r="E4957" s="149"/>
      <c r="F4957" s="149"/>
      <c r="G4957" s="149"/>
      <c r="H4957" s="149"/>
      <c r="I4957" s="149"/>
      <c r="J4957" s="149"/>
      <c r="K4957" s="149"/>
      <c r="L4957" s="149"/>
      <c r="M4957" s="149"/>
      <c r="N4957" s="149"/>
      <c r="O4957" s="150"/>
    </row>
    <row r="4959" spans="2:15">
      <c r="C4959" s="175" t="s">
        <v>890</v>
      </c>
      <c r="K4959" s="175" t="s">
        <v>869</v>
      </c>
    </row>
    <row r="4960" spans="2:15">
      <c r="C4960" s="153" t="s">
        <v>862</v>
      </c>
      <c r="K4960" s="153" t="s">
        <v>862</v>
      </c>
    </row>
    <row r="4961" spans="2:11">
      <c r="C4961" s="153" t="s">
        <v>4695</v>
      </c>
      <c r="K4961" s="153" t="s">
        <v>4695</v>
      </c>
    </row>
    <row r="4962" spans="2:11">
      <c r="C4962" s="153" t="s">
        <v>4698</v>
      </c>
      <c r="K4962" s="153" t="s">
        <v>4698</v>
      </c>
    </row>
    <row r="4963" spans="2:11">
      <c r="C4963" s="153" t="s">
        <v>4699</v>
      </c>
      <c r="K4963" s="153" t="s">
        <v>4700</v>
      </c>
    </row>
    <row r="4964" spans="2:11">
      <c r="C4964" s="153" t="s">
        <v>4701</v>
      </c>
      <c r="K4964" s="153" t="s">
        <v>4702</v>
      </c>
    </row>
    <row r="4965" spans="2:11">
      <c r="C4965" s="153" t="s">
        <v>4703</v>
      </c>
    </row>
    <row r="4966" spans="2:11">
      <c r="C4966" s="153" t="s">
        <v>4696</v>
      </c>
    </row>
    <row r="4970" spans="2:11" ht="14">
      <c r="B4970" s="148" t="s">
        <v>4704</v>
      </c>
      <c r="C4970" s="149"/>
      <c r="D4970" s="149"/>
      <c r="E4970" s="149"/>
      <c r="F4970" s="149"/>
      <c r="G4970" s="149"/>
      <c r="H4970" s="149"/>
      <c r="I4970" s="149"/>
      <c r="J4970" s="150"/>
    </row>
    <row r="4972" spans="2:11">
      <c r="C4972" s="175" t="s">
        <v>869</v>
      </c>
    </row>
    <row r="4973" spans="2:11">
      <c r="C4973" s="153" t="s">
        <v>862</v>
      </c>
    </row>
    <row r="4974" spans="2:11">
      <c r="C4974" s="153" t="s">
        <v>4705</v>
      </c>
    </row>
    <row r="4975" spans="2:11">
      <c r="C4975" s="153" t="s">
        <v>4706</v>
      </c>
    </row>
    <row r="4976" spans="2:11">
      <c r="C4976" s="153" t="s">
        <v>4707</v>
      </c>
    </row>
    <row r="4977" spans="2:18">
      <c r="C4977" s="153" t="s">
        <v>4708</v>
      </c>
    </row>
    <row r="4981" spans="2:18" ht="14">
      <c r="B4981" s="148" t="s">
        <v>4709</v>
      </c>
      <c r="C4981" s="149"/>
      <c r="D4981" s="149"/>
      <c r="E4981" s="149"/>
      <c r="F4981" s="149"/>
      <c r="G4981" s="149"/>
      <c r="H4981" s="149"/>
      <c r="I4981" s="149"/>
      <c r="J4981" s="149"/>
      <c r="K4981" s="149"/>
      <c r="L4981" s="149"/>
      <c r="M4981" s="149"/>
      <c r="N4981" s="149"/>
      <c r="O4981" s="149"/>
      <c r="P4981" s="149"/>
      <c r="Q4981" s="149"/>
      <c r="R4981" s="150"/>
    </row>
    <row r="4983" spans="2:18">
      <c r="C4983" s="175" t="s">
        <v>890</v>
      </c>
    </row>
    <row r="4984" spans="2:18">
      <c r="C4984" s="153" t="s">
        <v>862</v>
      </c>
    </row>
    <row r="4985" spans="2:18">
      <c r="C4985" s="153" t="s">
        <v>4710</v>
      </c>
    </row>
    <row r="4986" spans="2:18">
      <c r="C4986" s="153" t="s">
        <v>4711</v>
      </c>
    </row>
    <row r="4987" spans="2:18">
      <c r="C4987" s="153" t="s">
        <v>4712</v>
      </c>
    </row>
    <row r="4988" spans="2:18">
      <c r="C4988" s="153" t="s">
        <v>4713</v>
      </c>
    </row>
    <row r="4989" spans="2:18">
      <c r="C4989" s="153" t="s">
        <v>4714</v>
      </c>
    </row>
    <row r="4990" spans="2:18">
      <c r="C4990" s="153" t="s">
        <v>4715</v>
      </c>
    </row>
    <row r="4994" spans="2:31" ht="14">
      <c r="B4994" s="148" t="s">
        <v>4716</v>
      </c>
      <c r="C4994" s="149"/>
      <c r="D4994" s="149"/>
      <c r="E4994" s="149"/>
      <c r="F4994" s="149"/>
      <c r="G4994" s="149"/>
      <c r="H4994" s="149"/>
      <c r="I4994" s="149"/>
      <c r="J4994" s="149"/>
      <c r="K4994" s="149"/>
      <c r="L4994" s="149"/>
      <c r="M4994" s="149"/>
      <c r="N4994" s="149"/>
      <c r="O4994" s="149"/>
      <c r="P4994" s="149"/>
      <c r="Q4994" s="149"/>
      <c r="R4994" s="149"/>
      <c r="S4994" s="149"/>
      <c r="T4994" s="149"/>
      <c r="U4994" s="149"/>
      <c r="V4994" s="149"/>
      <c r="W4994" s="149"/>
      <c r="X4994" s="149"/>
      <c r="Y4994" s="149"/>
      <c r="Z4994" s="149"/>
      <c r="AA4994" s="149"/>
      <c r="AB4994" s="149"/>
      <c r="AC4994" s="149"/>
      <c r="AD4994" s="149"/>
      <c r="AE4994" s="150"/>
    </row>
    <row r="4996" spans="2:31">
      <c r="C4996" s="175" t="s">
        <v>1340</v>
      </c>
    </row>
    <row r="4997" spans="2:31">
      <c r="C4997" s="153" t="s">
        <v>862</v>
      </c>
    </row>
    <row r="4998" spans="2:31">
      <c r="C4998" s="153" t="s">
        <v>4717</v>
      </c>
    </row>
    <row r="4999" spans="2:31">
      <c r="C4999" s="153" t="s">
        <v>3976</v>
      </c>
    </row>
    <row r="5000" spans="2:31">
      <c r="C5000" s="153" t="s">
        <v>4718</v>
      </c>
    </row>
    <row r="5001" spans="2:31">
      <c r="C5001" s="153" t="s">
        <v>4719</v>
      </c>
    </row>
    <row r="5002" spans="2:31">
      <c r="C5002" s="153" t="s">
        <v>4720</v>
      </c>
    </row>
    <row r="5003" spans="2:31">
      <c r="C5003" s="153" t="s">
        <v>4721</v>
      </c>
    </row>
    <row r="5004" spans="2:31">
      <c r="C5004" s="153" t="s">
        <v>4722</v>
      </c>
    </row>
    <row r="5005" spans="2:31">
      <c r="C5005" s="153" t="s">
        <v>4723</v>
      </c>
    </row>
    <row r="5006" spans="2:31">
      <c r="C5006" s="153" t="s">
        <v>3977</v>
      </c>
    </row>
    <row r="5007" spans="2:31">
      <c r="C5007" s="153" t="s">
        <v>4724</v>
      </c>
    </row>
    <row r="5011" spans="2:20" ht="14">
      <c r="B5011" s="148" t="s">
        <v>4725</v>
      </c>
      <c r="C5011" s="149"/>
      <c r="D5011" s="149"/>
      <c r="E5011" s="149"/>
      <c r="F5011" s="149"/>
      <c r="G5011" s="149"/>
      <c r="H5011" s="149"/>
      <c r="I5011" s="150"/>
    </row>
    <row r="5013" spans="2:20">
      <c r="C5013" s="175" t="s">
        <v>854</v>
      </c>
      <c r="H5013" s="175" t="s">
        <v>3445</v>
      </c>
    </row>
    <row r="5014" spans="2:20">
      <c r="C5014" s="153" t="s">
        <v>862</v>
      </c>
      <c r="H5014" s="153" t="s">
        <v>862</v>
      </c>
    </row>
    <row r="5015" spans="2:20">
      <c r="C5015" s="153" t="s">
        <v>4726</v>
      </c>
      <c r="H5015" s="153" t="s">
        <v>4727</v>
      </c>
    </row>
    <row r="5016" spans="2:20">
      <c r="C5016" s="153" t="s">
        <v>4728</v>
      </c>
      <c r="H5016" s="153" t="s">
        <v>4729</v>
      </c>
    </row>
    <row r="5020" spans="2:20" ht="14">
      <c r="B5020" s="148" t="s">
        <v>4730</v>
      </c>
      <c r="C5020" s="149"/>
      <c r="D5020" s="149"/>
      <c r="E5020" s="149"/>
      <c r="F5020" s="149"/>
      <c r="G5020" s="149"/>
      <c r="H5020" s="149"/>
      <c r="I5020" s="149"/>
      <c r="J5020" s="149"/>
      <c r="K5020" s="149"/>
      <c r="L5020" s="149"/>
      <c r="M5020" s="149"/>
      <c r="N5020" s="149"/>
      <c r="O5020" s="149"/>
      <c r="P5020" s="149"/>
      <c r="Q5020" s="149"/>
      <c r="R5020" s="150"/>
    </row>
    <row r="5022" spans="2:20">
      <c r="C5022" s="175" t="s">
        <v>1700</v>
      </c>
      <c r="T5022" s="175" t="s">
        <v>878</v>
      </c>
    </row>
    <row r="5023" spans="2:20">
      <c r="C5023" s="153" t="s">
        <v>862</v>
      </c>
      <c r="T5023" s="153" t="s">
        <v>862</v>
      </c>
    </row>
    <row r="5024" spans="2:20">
      <c r="C5024" s="153" t="s">
        <v>4010</v>
      </c>
      <c r="T5024" s="153" t="s">
        <v>4010</v>
      </c>
    </row>
    <row r="5025" spans="2:20">
      <c r="C5025" s="153" t="s">
        <v>4731</v>
      </c>
      <c r="T5025" s="153" t="s">
        <v>4731</v>
      </c>
    </row>
    <row r="5026" spans="2:20">
      <c r="C5026" s="153" t="s">
        <v>4732</v>
      </c>
      <c r="T5026" s="153" t="s">
        <v>4732</v>
      </c>
    </row>
    <row r="5027" spans="2:20">
      <c r="C5027" s="153" t="s">
        <v>4733</v>
      </c>
      <c r="T5027" s="153" t="s">
        <v>4733</v>
      </c>
    </row>
    <row r="5028" spans="2:20">
      <c r="C5028" s="153" t="s">
        <v>4734</v>
      </c>
      <c r="T5028" s="153" t="s">
        <v>4734</v>
      </c>
    </row>
    <row r="5029" spans="2:20">
      <c r="C5029" s="153" t="s">
        <v>4735</v>
      </c>
      <c r="T5029" s="153" t="s">
        <v>4735</v>
      </c>
    </row>
    <row r="5030" spans="2:20">
      <c r="C5030" s="153" t="s">
        <v>4736</v>
      </c>
      <c r="T5030" s="153" t="s">
        <v>4736</v>
      </c>
    </row>
    <row r="5031" spans="2:20">
      <c r="C5031" s="153" t="s">
        <v>4737</v>
      </c>
      <c r="T5031" s="153" t="s">
        <v>4737</v>
      </c>
    </row>
    <row r="5032" spans="2:20">
      <c r="C5032" s="153" t="s">
        <v>4738</v>
      </c>
    </row>
    <row r="5033" spans="2:20">
      <c r="C5033" s="153" t="s">
        <v>4739</v>
      </c>
    </row>
    <row r="5034" spans="2:20">
      <c r="C5034" s="153" t="s">
        <v>4740</v>
      </c>
    </row>
    <row r="5038" spans="2:20" ht="14">
      <c r="B5038" s="148" t="s">
        <v>4741</v>
      </c>
      <c r="C5038" s="149"/>
      <c r="D5038" s="149"/>
      <c r="E5038" s="149"/>
      <c r="F5038" s="149"/>
      <c r="G5038" s="150"/>
    </row>
    <row r="5040" spans="2:20">
      <c r="C5040" s="175" t="s">
        <v>1252</v>
      </c>
      <c r="G5040" s="175" t="s">
        <v>4742</v>
      </c>
    </row>
    <row r="5041" spans="3:7">
      <c r="C5041" s="153" t="s">
        <v>893</v>
      </c>
      <c r="G5041" s="153" t="s">
        <v>862</v>
      </c>
    </row>
    <row r="5042" spans="3:7">
      <c r="C5042" s="153" t="s">
        <v>3100</v>
      </c>
      <c r="G5042" s="153" t="s">
        <v>4154</v>
      </c>
    </row>
    <row r="5043" spans="3:7">
      <c r="C5043" s="153" t="s">
        <v>3103</v>
      </c>
      <c r="G5043" s="153" t="s">
        <v>4155</v>
      </c>
    </row>
    <row r="5044" spans="3:7">
      <c r="C5044" s="153" t="s">
        <v>3106</v>
      </c>
      <c r="G5044" s="153" t="s">
        <v>4156</v>
      </c>
    </row>
    <row r="5045" spans="3:7">
      <c r="C5045" s="153" t="s">
        <v>3109</v>
      </c>
      <c r="G5045" s="153" t="s">
        <v>4157</v>
      </c>
    </row>
    <row r="5046" spans="3:7">
      <c r="C5046" s="153" t="s">
        <v>3112</v>
      </c>
      <c r="G5046" s="153" t="s">
        <v>4158</v>
      </c>
    </row>
    <row r="5047" spans="3:7">
      <c r="C5047" s="153" t="s">
        <v>3115</v>
      </c>
      <c r="G5047" s="153" t="s">
        <v>4743</v>
      </c>
    </row>
    <row r="5048" spans="3:7">
      <c r="C5048" s="153" t="s">
        <v>3118</v>
      </c>
    </row>
    <row r="5049" spans="3:7">
      <c r="C5049" s="153" t="s">
        <v>3121</v>
      </c>
    </row>
    <row r="5050" spans="3:7">
      <c r="C5050" s="153" t="s">
        <v>3124</v>
      </c>
    </row>
    <row r="5051" spans="3:7">
      <c r="C5051" s="153" t="s">
        <v>3127</v>
      </c>
    </row>
    <row r="5052" spans="3:7">
      <c r="C5052" s="153" t="s">
        <v>3129</v>
      </c>
    </row>
    <row r="5053" spans="3:7">
      <c r="C5053" s="153" t="s">
        <v>3131</v>
      </c>
    </row>
    <row r="5054" spans="3:7">
      <c r="C5054" s="153" t="s">
        <v>4744</v>
      </c>
    </row>
    <row r="5055" spans="3:7">
      <c r="C5055" s="153" t="s">
        <v>4745</v>
      </c>
    </row>
    <row r="5059" spans="2:12" ht="14">
      <c r="B5059" s="148" t="s">
        <v>4746</v>
      </c>
      <c r="C5059" s="149"/>
      <c r="D5059" s="149"/>
      <c r="E5059" s="149"/>
      <c r="F5059" s="149"/>
      <c r="G5059" s="149"/>
      <c r="H5059" s="149"/>
      <c r="I5059" s="150"/>
    </row>
    <row r="5061" spans="2:12">
      <c r="C5061" s="175" t="s">
        <v>1333</v>
      </c>
    </row>
    <row r="5062" spans="2:12">
      <c r="C5062" s="153" t="s">
        <v>862</v>
      </c>
    </row>
    <row r="5063" spans="2:12">
      <c r="C5063" s="153" t="s">
        <v>4747</v>
      </c>
    </row>
    <row r="5064" spans="2:12">
      <c r="C5064" s="153" t="s">
        <v>4748</v>
      </c>
    </row>
    <row r="5065" spans="2:12">
      <c r="C5065" s="153" t="s">
        <v>4749</v>
      </c>
    </row>
    <row r="5066" spans="2:12">
      <c r="C5066" s="153" t="s">
        <v>4750</v>
      </c>
    </row>
    <row r="5067" spans="2:12">
      <c r="C5067" s="153" t="s">
        <v>4751</v>
      </c>
    </row>
    <row r="5071" spans="2:12" ht="14">
      <c r="B5071" s="148" t="s">
        <v>4752</v>
      </c>
      <c r="C5071" s="149"/>
      <c r="D5071" s="149"/>
      <c r="E5071" s="149"/>
      <c r="F5071" s="149"/>
      <c r="G5071" s="149"/>
      <c r="H5071" s="149"/>
      <c r="I5071" s="149"/>
      <c r="J5071" s="149"/>
      <c r="K5071" s="149"/>
      <c r="L5071" s="150"/>
    </row>
    <row r="5073" spans="2:23">
      <c r="C5073" s="175" t="s">
        <v>869</v>
      </c>
    </row>
    <row r="5074" spans="2:23">
      <c r="C5074" s="153" t="s">
        <v>862</v>
      </c>
    </row>
    <row r="5075" spans="2:23">
      <c r="C5075" s="153" t="s">
        <v>4747</v>
      </c>
    </row>
    <row r="5076" spans="2:23">
      <c r="C5076" s="153" t="s">
        <v>4748</v>
      </c>
    </row>
    <row r="5077" spans="2:23">
      <c r="C5077" s="153" t="s">
        <v>4749</v>
      </c>
    </row>
    <row r="5078" spans="2:23">
      <c r="C5078" s="153" t="s">
        <v>4753</v>
      </c>
    </row>
    <row r="5082" spans="2:23" ht="14">
      <c r="B5082" s="148" t="s">
        <v>4754</v>
      </c>
      <c r="C5082" s="149"/>
      <c r="D5082" s="149"/>
      <c r="E5082" s="149"/>
      <c r="F5082" s="149"/>
      <c r="G5082" s="149"/>
      <c r="H5082" s="149"/>
      <c r="I5082" s="149"/>
      <c r="J5082" s="149"/>
      <c r="K5082" s="149"/>
      <c r="L5082" s="149"/>
      <c r="M5082" s="149"/>
      <c r="N5082" s="149"/>
      <c r="O5082" s="149"/>
      <c r="P5082" s="149"/>
      <c r="Q5082" s="149"/>
      <c r="R5082" s="149"/>
      <c r="S5082" s="149"/>
      <c r="T5082" s="149"/>
      <c r="U5082" s="149"/>
      <c r="V5082" s="149"/>
      <c r="W5082" s="150"/>
    </row>
    <row r="5084" spans="2:23">
      <c r="C5084" s="175" t="s">
        <v>885</v>
      </c>
    </row>
    <row r="5085" spans="2:23">
      <c r="C5085" s="153" t="s">
        <v>893</v>
      </c>
    </row>
    <row r="5086" spans="2:23">
      <c r="C5086" s="153" t="s">
        <v>4755</v>
      </c>
    </row>
    <row r="5087" spans="2:23">
      <c r="C5087" s="153" t="s">
        <v>4756</v>
      </c>
    </row>
    <row r="5088" spans="2:23">
      <c r="C5088" s="153" t="s">
        <v>4757</v>
      </c>
    </row>
    <row r="5089" spans="2:11">
      <c r="C5089" s="153" t="s">
        <v>4758</v>
      </c>
    </row>
    <row r="5090" spans="2:11">
      <c r="C5090" s="153" t="s">
        <v>4759</v>
      </c>
    </row>
    <row r="5091" spans="2:11">
      <c r="C5091" s="153" t="s">
        <v>4760</v>
      </c>
    </row>
    <row r="5092" spans="2:11">
      <c r="C5092" s="153" t="s">
        <v>4761</v>
      </c>
    </row>
    <row r="5093" spans="2:11">
      <c r="C5093" s="153" t="s">
        <v>4762</v>
      </c>
    </row>
    <row r="5094" spans="2:11">
      <c r="C5094" s="153" t="s">
        <v>4763</v>
      </c>
    </row>
    <row r="5095" spans="2:11">
      <c r="C5095" s="153" t="s">
        <v>4764</v>
      </c>
    </row>
    <row r="5096" spans="2:11">
      <c r="C5096" s="153" t="s">
        <v>4765</v>
      </c>
    </row>
    <row r="5097" spans="2:11">
      <c r="C5097" s="153" t="s">
        <v>4766</v>
      </c>
    </row>
    <row r="5098" spans="2:11">
      <c r="C5098" s="153" t="s">
        <v>4767</v>
      </c>
    </row>
    <row r="5099" spans="2:11">
      <c r="C5099" s="153" t="s">
        <v>4768</v>
      </c>
    </row>
    <row r="5100" spans="2:11">
      <c r="C5100" s="153" t="s">
        <v>4769</v>
      </c>
    </row>
    <row r="5104" spans="2:11" ht="14">
      <c r="B5104" s="148" t="s">
        <v>4770</v>
      </c>
      <c r="C5104" s="149"/>
      <c r="D5104" s="149"/>
      <c r="E5104" s="149"/>
      <c r="F5104" s="149"/>
      <c r="G5104" s="149"/>
      <c r="H5104" s="149"/>
      <c r="I5104" s="149"/>
      <c r="J5104" s="149"/>
      <c r="K5104" s="150"/>
    </row>
    <row r="5106" spans="2:7">
      <c r="C5106" s="175" t="s">
        <v>860</v>
      </c>
    </row>
    <row r="5107" spans="2:7">
      <c r="C5107" s="153" t="s">
        <v>862</v>
      </c>
    </row>
    <row r="5108" spans="2:7">
      <c r="C5108" s="153" t="s">
        <v>4771</v>
      </c>
    </row>
    <row r="5112" spans="2:7" ht="14">
      <c r="B5112" s="148" t="s">
        <v>4772</v>
      </c>
      <c r="C5112" s="149"/>
      <c r="D5112" s="149"/>
      <c r="E5112" s="149"/>
      <c r="F5112" s="149"/>
      <c r="G5112" s="150"/>
    </row>
    <row r="5114" spans="2:7">
      <c r="C5114" s="175" t="s">
        <v>859</v>
      </c>
    </row>
    <row r="5115" spans="2:7">
      <c r="C5115" s="153" t="s">
        <v>862</v>
      </c>
    </row>
    <row r="5116" spans="2:7">
      <c r="C5116" s="153" t="s">
        <v>4773</v>
      </c>
    </row>
    <row r="5117" spans="2:7">
      <c r="C5117" s="153" t="s">
        <v>4774</v>
      </c>
    </row>
    <row r="5118" spans="2:7">
      <c r="C5118" s="153" t="s">
        <v>4775</v>
      </c>
    </row>
    <row r="5122" spans="2:15" ht="14">
      <c r="B5122" s="148" t="s">
        <v>4776</v>
      </c>
      <c r="C5122" s="149"/>
      <c r="D5122" s="149"/>
      <c r="E5122" s="149"/>
      <c r="F5122" s="149"/>
      <c r="G5122" s="149"/>
      <c r="H5122" s="150"/>
    </row>
    <row r="5124" spans="2:15">
      <c r="C5124" s="175" t="s">
        <v>1518</v>
      </c>
      <c r="G5124" s="175" t="s">
        <v>878</v>
      </c>
      <c r="K5124" s="175" t="s">
        <v>890</v>
      </c>
      <c r="O5124" s="175" t="s">
        <v>891</v>
      </c>
    </row>
    <row r="5125" spans="2:15">
      <c r="C5125" s="153" t="s">
        <v>893</v>
      </c>
      <c r="G5125" s="153" t="s">
        <v>862</v>
      </c>
      <c r="K5125" s="153" t="s">
        <v>862</v>
      </c>
      <c r="O5125" s="153" t="s">
        <v>862</v>
      </c>
    </row>
    <row r="5126" spans="2:15">
      <c r="C5126" s="153" t="s">
        <v>4777</v>
      </c>
      <c r="G5126" s="153" t="s">
        <v>4778</v>
      </c>
      <c r="K5126" s="153" t="s">
        <v>4778</v>
      </c>
      <c r="O5126" s="153" t="s">
        <v>4779</v>
      </c>
    </row>
    <row r="5127" spans="2:15">
      <c r="C5127" s="153" t="s">
        <v>4780</v>
      </c>
      <c r="G5127" s="153" t="s">
        <v>4781</v>
      </c>
      <c r="K5127" s="153" t="s">
        <v>4781</v>
      </c>
      <c r="O5127" s="153" t="s">
        <v>4782</v>
      </c>
    </row>
    <row r="5128" spans="2:15">
      <c r="C5128" s="153" t="s">
        <v>4783</v>
      </c>
      <c r="G5128" s="153" t="s">
        <v>4784</v>
      </c>
      <c r="K5128" s="153" t="s">
        <v>4784</v>
      </c>
      <c r="O5128" s="153" t="s">
        <v>4785</v>
      </c>
    </row>
    <row r="5129" spans="2:15">
      <c r="C5129" s="153" t="s">
        <v>4786</v>
      </c>
      <c r="G5129" s="153" t="s">
        <v>4787</v>
      </c>
      <c r="K5129" s="153" t="s">
        <v>4787</v>
      </c>
      <c r="O5129" s="153" t="s">
        <v>4788</v>
      </c>
    </row>
    <row r="5130" spans="2:15">
      <c r="C5130" s="153" t="s">
        <v>4789</v>
      </c>
      <c r="G5130" s="153" t="s">
        <v>4790</v>
      </c>
      <c r="K5130" s="153" t="s">
        <v>4790</v>
      </c>
      <c r="O5130" s="153" t="s">
        <v>4791</v>
      </c>
    </row>
    <row r="5131" spans="2:15">
      <c r="C5131" s="153" t="s">
        <v>4792</v>
      </c>
      <c r="G5131" s="153" t="s">
        <v>4793</v>
      </c>
      <c r="K5131" s="153" t="s">
        <v>4793</v>
      </c>
      <c r="O5131" s="153" t="s">
        <v>4794</v>
      </c>
    </row>
    <row r="5132" spans="2:15">
      <c r="C5132" s="153" t="s">
        <v>4795</v>
      </c>
      <c r="G5132" s="153" t="s">
        <v>4796</v>
      </c>
    </row>
    <row r="5133" spans="2:15">
      <c r="C5133" s="153" t="s">
        <v>4797</v>
      </c>
      <c r="G5133" s="153" t="s">
        <v>4798</v>
      </c>
    </row>
    <row r="5134" spans="2:15">
      <c r="C5134" s="153" t="s">
        <v>4799</v>
      </c>
    </row>
    <row r="5135" spans="2:15">
      <c r="C5135" s="153" t="s">
        <v>4800</v>
      </c>
    </row>
    <row r="5136" spans="2:15">
      <c r="C5136" s="153" t="s">
        <v>4801</v>
      </c>
    </row>
    <row r="5137" spans="2:13">
      <c r="C5137" s="153" t="s">
        <v>4802</v>
      </c>
    </row>
    <row r="5138" spans="2:13">
      <c r="C5138" s="153" t="s">
        <v>4803</v>
      </c>
    </row>
    <row r="5139" spans="2:13">
      <c r="C5139" s="153" t="s">
        <v>4804</v>
      </c>
    </row>
    <row r="5140" spans="2:13">
      <c r="C5140" s="153" t="s">
        <v>4805</v>
      </c>
    </row>
    <row r="5141" spans="2:13">
      <c r="C5141" s="153" t="s">
        <v>4806</v>
      </c>
    </row>
    <row r="5142" spans="2:13">
      <c r="C5142" s="153" t="s">
        <v>4807</v>
      </c>
    </row>
    <row r="5143" spans="2:13">
      <c r="C5143" s="153" t="s">
        <v>4808</v>
      </c>
    </row>
    <row r="5144" spans="2:13">
      <c r="C5144" s="153" t="s">
        <v>4809</v>
      </c>
    </row>
    <row r="5145" spans="2:13">
      <c r="C5145" s="153" t="s">
        <v>4810</v>
      </c>
    </row>
    <row r="5149" spans="2:13" ht="14">
      <c r="B5149" s="148" t="s">
        <v>4811</v>
      </c>
      <c r="C5149" s="149"/>
      <c r="D5149" s="149"/>
      <c r="E5149" s="149"/>
      <c r="F5149" s="149"/>
      <c r="G5149" s="149"/>
      <c r="H5149" s="149"/>
      <c r="I5149" s="149"/>
      <c r="J5149" s="149"/>
      <c r="K5149" s="149"/>
      <c r="L5149" s="149"/>
      <c r="M5149" s="150"/>
    </row>
    <row r="5151" spans="2:13">
      <c r="C5151" s="175" t="s">
        <v>4812</v>
      </c>
    </row>
    <row r="5152" spans="2:13">
      <c r="C5152" s="153" t="s">
        <v>862</v>
      </c>
    </row>
    <row r="5153" spans="3:3">
      <c r="C5153" s="153" t="s">
        <v>4747</v>
      </c>
    </row>
    <row r="5154" spans="3:3">
      <c r="C5154" s="153" t="s">
        <v>4813</v>
      </c>
    </row>
    <row r="5155" spans="3:3">
      <c r="C5155" s="153" t="s">
        <v>4814</v>
      </c>
    </row>
    <row r="5156" spans="3:3">
      <c r="C5156" s="153" t="s">
        <v>4815</v>
      </c>
    </row>
    <row r="5157" spans="3:3">
      <c r="C5157" s="153" t="s">
        <v>4816</v>
      </c>
    </row>
    <row r="5158" spans="3:3">
      <c r="C5158" s="153" t="s">
        <v>4817</v>
      </c>
    </row>
    <row r="5159" spans="3:3">
      <c r="C5159" s="153" t="s">
        <v>4818</v>
      </c>
    </row>
    <row r="5160" spans="3:3">
      <c r="C5160" s="153" t="s">
        <v>4748</v>
      </c>
    </row>
    <row r="5161" spans="3:3">
      <c r="C5161" s="153" t="s">
        <v>4819</v>
      </c>
    </row>
    <row r="5162" spans="3:3">
      <c r="C5162" s="153" t="s">
        <v>4820</v>
      </c>
    </row>
    <row r="5163" spans="3:3">
      <c r="C5163" s="153" t="s">
        <v>4821</v>
      </c>
    </row>
    <row r="5164" spans="3:3">
      <c r="C5164" s="153" t="s">
        <v>4822</v>
      </c>
    </row>
    <row r="5165" spans="3:3">
      <c r="C5165" s="153" t="s">
        <v>4823</v>
      </c>
    </row>
    <row r="5166" spans="3:3">
      <c r="C5166" s="153" t="s">
        <v>4824</v>
      </c>
    </row>
    <row r="5167" spans="3:3">
      <c r="C5167" s="153" t="s">
        <v>4825</v>
      </c>
    </row>
    <row r="5168" spans="3:3">
      <c r="C5168" s="153" t="s">
        <v>4826</v>
      </c>
    </row>
    <row r="5169" spans="3:3">
      <c r="C5169" s="153" t="s">
        <v>4827</v>
      </c>
    </row>
    <row r="5170" spans="3:3">
      <c r="C5170" s="153" t="s">
        <v>4828</v>
      </c>
    </row>
    <row r="5171" spans="3:3">
      <c r="C5171" s="153" t="s">
        <v>4829</v>
      </c>
    </row>
    <row r="5172" spans="3:3">
      <c r="C5172" s="153" t="s">
        <v>4830</v>
      </c>
    </row>
    <row r="5173" spans="3:3">
      <c r="C5173" s="153" t="s">
        <v>4831</v>
      </c>
    </row>
    <row r="5174" spans="3:3">
      <c r="C5174" s="153" t="s">
        <v>4832</v>
      </c>
    </row>
    <row r="5175" spans="3:3">
      <c r="C5175" s="153" t="s">
        <v>4833</v>
      </c>
    </row>
    <row r="5176" spans="3:3">
      <c r="C5176" s="153" t="s">
        <v>4834</v>
      </c>
    </row>
    <row r="5177" spans="3:3">
      <c r="C5177" s="153" t="s">
        <v>4835</v>
      </c>
    </row>
    <row r="5178" spans="3:3">
      <c r="C5178" s="153" t="s">
        <v>4836</v>
      </c>
    </row>
    <row r="5179" spans="3:3">
      <c r="C5179" s="153" t="s">
        <v>4837</v>
      </c>
    </row>
    <row r="5180" spans="3:3">
      <c r="C5180" s="153" t="s">
        <v>4838</v>
      </c>
    </row>
    <row r="5181" spans="3:3">
      <c r="C5181" s="153" t="s">
        <v>4839</v>
      </c>
    </row>
    <row r="5182" spans="3:3">
      <c r="C5182" s="153" t="s">
        <v>4840</v>
      </c>
    </row>
    <row r="5183" spans="3:3">
      <c r="C5183" s="153" t="s">
        <v>4841</v>
      </c>
    </row>
    <row r="5184" spans="3:3">
      <c r="C5184" s="153" t="s">
        <v>4842</v>
      </c>
    </row>
    <row r="5185" spans="3:3">
      <c r="C5185" s="153" t="s">
        <v>4843</v>
      </c>
    </row>
    <row r="5186" spans="3:3">
      <c r="C5186" s="153" t="s">
        <v>4844</v>
      </c>
    </row>
    <row r="5187" spans="3:3">
      <c r="C5187" s="153" t="s">
        <v>4845</v>
      </c>
    </row>
    <row r="5188" spans="3:3">
      <c r="C5188" s="153" t="s">
        <v>4846</v>
      </c>
    </row>
    <row r="5189" spans="3:3">
      <c r="C5189" s="153" t="s">
        <v>4847</v>
      </c>
    </row>
    <row r="5190" spans="3:3">
      <c r="C5190" s="153" t="s">
        <v>4848</v>
      </c>
    </row>
    <row r="5191" spans="3:3">
      <c r="C5191" s="153" t="s">
        <v>4849</v>
      </c>
    </row>
    <row r="5192" spans="3:3">
      <c r="C5192" s="153" t="s">
        <v>4850</v>
      </c>
    </row>
    <row r="5193" spans="3:3">
      <c r="C5193" s="153" t="s">
        <v>4851</v>
      </c>
    </row>
    <row r="5194" spans="3:3">
      <c r="C5194" s="153" t="s">
        <v>4852</v>
      </c>
    </row>
    <row r="5195" spans="3:3">
      <c r="C5195" s="153" t="s">
        <v>4853</v>
      </c>
    </row>
    <row r="5196" spans="3:3">
      <c r="C5196" s="153" t="s">
        <v>4854</v>
      </c>
    </row>
    <row r="5197" spans="3:3">
      <c r="C5197" s="153" t="s">
        <v>4855</v>
      </c>
    </row>
    <row r="5198" spans="3:3">
      <c r="C5198" s="153" t="s">
        <v>4856</v>
      </c>
    </row>
    <row r="5199" spans="3:3">
      <c r="C5199" s="153" t="s">
        <v>4857</v>
      </c>
    </row>
    <row r="5200" spans="3:3">
      <c r="C5200" s="153" t="s">
        <v>4858</v>
      </c>
    </row>
    <row r="5201" spans="3:3">
      <c r="C5201" s="153" t="s">
        <v>4859</v>
      </c>
    </row>
    <row r="5202" spans="3:3">
      <c r="C5202" s="153" t="s">
        <v>4860</v>
      </c>
    </row>
    <row r="5203" spans="3:3">
      <c r="C5203" s="153" t="s">
        <v>4861</v>
      </c>
    </row>
    <row r="5204" spans="3:3">
      <c r="C5204" s="153" t="s">
        <v>4862</v>
      </c>
    </row>
    <row r="5205" spans="3:3">
      <c r="C5205" s="153" t="s">
        <v>4863</v>
      </c>
    </row>
    <row r="5206" spans="3:3">
      <c r="C5206" s="153" t="s">
        <v>4864</v>
      </c>
    </row>
    <row r="5207" spans="3:3">
      <c r="C5207" s="153" t="s">
        <v>4865</v>
      </c>
    </row>
    <row r="5208" spans="3:3">
      <c r="C5208" s="153" t="s">
        <v>4866</v>
      </c>
    </row>
    <row r="5209" spans="3:3">
      <c r="C5209" s="153" t="s">
        <v>4867</v>
      </c>
    </row>
    <row r="5210" spans="3:3">
      <c r="C5210" s="153" t="s">
        <v>4868</v>
      </c>
    </row>
    <row r="5211" spans="3:3">
      <c r="C5211" s="153" t="s">
        <v>4869</v>
      </c>
    </row>
    <row r="5212" spans="3:3">
      <c r="C5212" s="153" t="s">
        <v>4870</v>
      </c>
    </row>
    <row r="5213" spans="3:3">
      <c r="C5213" s="153" t="s">
        <v>4871</v>
      </c>
    </row>
    <row r="5214" spans="3:3">
      <c r="C5214" s="153" t="s">
        <v>4872</v>
      </c>
    </row>
    <row r="5215" spans="3:3">
      <c r="C5215" s="153" t="s">
        <v>4873</v>
      </c>
    </row>
    <row r="5216" spans="3:3">
      <c r="C5216" s="153" t="s">
        <v>4874</v>
      </c>
    </row>
    <row r="5217" spans="2:9">
      <c r="C5217" s="153" t="s">
        <v>4875</v>
      </c>
    </row>
    <row r="5218" spans="2:9">
      <c r="C5218" s="153" t="s">
        <v>4876</v>
      </c>
    </row>
    <row r="5222" spans="2:9" ht="14">
      <c r="B5222" s="148" t="s">
        <v>4877</v>
      </c>
      <c r="C5222" s="149"/>
      <c r="D5222" s="149"/>
      <c r="E5222" s="149"/>
      <c r="F5222" s="149"/>
      <c r="G5222" s="150"/>
    </row>
    <row r="5224" spans="2:9">
      <c r="C5224" s="175" t="s">
        <v>4878</v>
      </c>
      <c r="F5224" s="175" t="s">
        <v>3801</v>
      </c>
      <c r="I5224" s="175" t="s">
        <v>1341</v>
      </c>
    </row>
    <row r="5225" spans="2:9">
      <c r="C5225" s="153" t="s">
        <v>4879</v>
      </c>
      <c r="F5225" s="153" t="s">
        <v>4879</v>
      </c>
      <c r="I5225" s="153" t="s">
        <v>4879</v>
      </c>
    </row>
    <row r="5226" spans="2:9">
      <c r="C5226" s="153" t="s">
        <v>3802</v>
      </c>
      <c r="F5226" s="153" t="s">
        <v>3802</v>
      </c>
    </row>
    <row r="5227" spans="2:9">
      <c r="C5227" s="153" t="s">
        <v>4880</v>
      </c>
      <c r="F5227" s="153" t="s">
        <v>3803</v>
      </c>
    </row>
    <row r="5228" spans="2:9">
      <c r="C5228" s="153" t="s">
        <v>4881</v>
      </c>
      <c r="F5228" s="153" t="s">
        <v>3804</v>
      </c>
    </row>
    <row r="5229" spans="2:9">
      <c r="C5229" s="153" t="s">
        <v>3803</v>
      </c>
      <c r="F5229" s="153" t="s">
        <v>3805</v>
      </c>
    </row>
    <row r="5230" spans="2:9">
      <c r="C5230" s="153" t="s">
        <v>4882</v>
      </c>
      <c r="F5230" s="153" t="s">
        <v>3806</v>
      </c>
    </row>
    <row r="5231" spans="2:9">
      <c r="C5231" s="153" t="s">
        <v>3804</v>
      </c>
      <c r="F5231" s="153" t="s">
        <v>3807</v>
      </c>
    </row>
    <row r="5232" spans="2:9">
      <c r="C5232" s="153" t="s">
        <v>4883</v>
      </c>
      <c r="F5232" s="153" t="s">
        <v>3808</v>
      </c>
    </row>
    <row r="5233" spans="3:6">
      <c r="C5233" s="153" t="s">
        <v>3805</v>
      </c>
      <c r="F5233" s="153" t="s">
        <v>3809</v>
      </c>
    </row>
    <row r="5234" spans="3:6">
      <c r="C5234" s="153" t="s">
        <v>4884</v>
      </c>
      <c r="F5234" s="153" t="s">
        <v>3810</v>
      </c>
    </row>
    <row r="5235" spans="3:6">
      <c r="C5235" s="153" t="s">
        <v>3806</v>
      </c>
      <c r="F5235" s="153" t="s">
        <v>3811</v>
      </c>
    </row>
    <row r="5236" spans="3:6">
      <c r="C5236" s="153" t="s">
        <v>4885</v>
      </c>
      <c r="F5236" s="153" t="s">
        <v>3812</v>
      </c>
    </row>
    <row r="5237" spans="3:6">
      <c r="C5237" s="153" t="s">
        <v>3807</v>
      </c>
      <c r="F5237" s="153" t="s">
        <v>3813</v>
      </c>
    </row>
    <row r="5238" spans="3:6">
      <c r="C5238" s="153" t="s">
        <v>4886</v>
      </c>
      <c r="F5238" s="153" t="s">
        <v>3814</v>
      </c>
    </row>
    <row r="5239" spans="3:6">
      <c r="C5239" s="153" t="s">
        <v>3808</v>
      </c>
      <c r="F5239" s="153" t="s">
        <v>3815</v>
      </c>
    </row>
    <row r="5240" spans="3:6">
      <c r="C5240" s="153" t="s">
        <v>4887</v>
      </c>
      <c r="F5240" s="153" t="s">
        <v>3816</v>
      </c>
    </row>
    <row r="5241" spans="3:6">
      <c r="C5241" s="153" t="s">
        <v>4888</v>
      </c>
      <c r="F5241" s="153" t="s">
        <v>3817</v>
      </c>
    </row>
    <row r="5242" spans="3:6">
      <c r="C5242" s="153" t="s">
        <v>4889</v>
      </c>
      <c r="F5242" s="153" t="s">
        <v>3818</v>
      </c>
    </row>
    <row r="5243" spans="3:6">
      <c r="C5243" s="153" t="s">
        <v>3809</v>
      </c>
      <c r="F5243" s="153" t="s">
        <v>3819</v>
      </c>
    </row>
    <row r="5244" spans="3:6">
      <c r="C5244" s="153" t="s">
        <v>4890</v>
      </c>
      <c r="F5244" s="153" t="s">
        <v>3820</v>
      </c>
    </row>
    <row r="5245" spans="3:6">
      <c r="C5245" s="153" t="s">
        <v>3810</v>
      </c>
      <c r="F5245" s="153" t="s">
        <v>3821</v>
      </c>
    </row>
    <row r="5246" spans="3:6">
      <c r="C5246" s="153" t="s">
        <v>4891</v>
      </c>
      <c r="F5246" s="153" t="s">
        <v>3822</v>
      </c>
    </row>
    <row r="5247" spans="3:6">
      <c r="C5247" s="153" t="s">
        <v>3811</v>
      </c>
      <c r="F5247" s="153" t="s">
        <v>3823</v>
      </c>
    </row>
    <row r="5248" spans="3:6">
      <c r="C5248" s="153" t="s">
        <v>4892</v>
      </c>
      <c r="F5248" s="153" t="s">
        <v>3824</v>
      </c>
    </row>
    <row r="5249" spans="3:6">
      <c r="C5249" s="153" t="s">
        <v>4893</v>
      </c>
      <c r="F5249" s="153" t="s">
        <v>3825</v>
      </c>
    </row>
    <row r="5250" spans="3:6">
      <c r="C5250" s="153" t="s">
        <v>3812</v>
      </c>
      <c r="F5250" s="153" t="s">
        <v>3826</v>
      </c>
    </row>
    <row r="5251" spans="3:6">
      <c r="C5251" s="153" t="s">
        <v>4894</v>
      </c>
      <c r="F5251" s="153" t="s">
        <v>3827</v>
      </c>
    </row>
    <row r="5252" spans="3:6">
      <c r="C5252" s="153" t="s">
        <v>4895</v>
      </c>
      <c r="F5252" s="153" t="s">
        <v>3828</v>
      </c>
    </row>
    <row r="5253" spans="3:6">
      <c r="C5253" s="153" t="s">
        <v>4896</v>
      </c>
      <c r="F5253" s="153" t="s">
        <v>3829</v>
      </c>
    </row>
    <row r="5254" spans="3:6">
      <c r="C5254" s="153" t="s">
        <v>4897</v>
      </c>
      <c r="F5254" s="153" t="s">
        <v>3830</v>
      </c>
    </row>
    <row r="5255" spans="3:6">
      <c r="C5255" s="153" t="s">
        <v>4898</v>
      </c>
      <c r="F5255" s="153" t="s">
        <v>3831</v>
      </c>
    </row>
    <row r="5256" spans="3:6">
      <c r="C5256" s="153" t="s">
        <v>3813</v>
      </c>
      <c r="F5256" s="153" t="s">
        <v>3832</v>
      </c>
    </row>
    <row r="5257" spans="3:6">
      <c r="C5257" s="153" t="s">
        <v>4899</v>
      </c>
      <c r="F5257" s="153" t="s">
        <v>3833</v>
      </c>
    </row>
    <row r="5258" spans="3:6">
      <c r="C5258" s="153" t="s">
        <v>4900</v>
      </c>
      <c r="F5258" s="153" t="s">
        <v>3834</v>
      </c>
    </row>
    <row r="5259" spans="3:6">
      <c r="C5259" s="153" t="s">
        <v>4901</v>
      </c>
      <c r="F5259" s="153" t="s">
        <v>3835</v>
      </c>
    </row>
    <row r="5260" spans="3:6">
      <c r="C5260" s="153" t="s">
        <v>4902</v>
      </c>
      <c r="F5260" s="153" t="s">
        <v>3836</v>
      </c>
    </row>
    <row r="5261" spans="3:6">
      <c r="C5261" s="153" t="s">
        <v>4903</v>
      </c>
      <c r="F5261" s="153" t="s">
        <v>3837</v>
      </c>
    </row>
    <row r="5262" spans="3:6">
      <c r="C5262" s="153" t="s">
        <v>3814</v>
      </c>
      <c r="F5262" s="153" t="s">
        <v>3838</v>
      </c>
    </row>
    <row r="5263" spans="3:6">
      <c r="C5263" s="153" t="s">
        <v>4904</v>
      </c>
      <c r="F5263" s="153" t="s">
        <v>3839</v>
      </c>
    </row>
    <row r="5264" spans="3:6">
      <c r="C5264" s="153" t="s">
        <v>4905</v>
      </c>
      <c r="F5264" s="153" t="s">
        <v>3840</v>
      </c>
    </row>
    <row r="5265" spans="3:6">
      <c r="C5265" s="153" t="s">
        <v>4906</v>
      </c>
      <c r="F5265" s="153" t="s">
        <v>3841</v>
      </c>
    </row>
    <row r="5266" spans="3:6">
      <c r="C5266" s="153" t="s">
        <v>3815</v>
      </c>
      <c r="F5266" s="153" t="s">
        <v>3842</v>
      </c>
    </row>
    <row r="5267" spans="3:6">
      <c r="C5267" s="153" t="s">
        <v>4907</v>
      </c>
      <c r="F5267" s="153" t="s">
        <v>3843</v>
      </c>
    </row>
    <row r="5268" spans="3:6">
      <c r="C5268" s="153" t="s">
        <v>4908</v>
      </c>
      <c r="F5268" s="153" t="s">
        <v>3844</v>
      </c>
    </row>
    <row r="5269" spans="3:6">
      <c r="C5269" s="153" t="s">
        <v>4909</v>
      </c>
      <c r="F5269" s="153" t="s">
        <v>3845</v>
      </c>
    </row>
    <row r="5270" spans="3:6">
      <c r="C5270" s="153" t="s">
        <v>4910</v>
      </c>
      <c r="F5270" s="153" t="s">
        <v>3846</v>
      </c>
    </row>
    <row r="5271" spans="3:6">
      <c r="C5271" s="153" t="s">
        <v>4911</v>
      </c>
      <c r="F5271" s="153" t="s">
        <v>3847</v>
      </c>
    </row>
    <row r="5272" spans="3:6">
      <c r="C5272" s="153" t="s">
        <v>3816</v>
      </c>
      <c r="F5272" s="153" t="s">
        <v>3848</v>
      </c>
    </row>
    <row r="5273" spans="3:6">
      <c r="C5273" s="153" t="s">
        <v>4912</v>
      </c>
    </row>
    <row r="5274" spans="3:6">
      <c r="C5274" s="153" t="s">
        <v>3817</v>
      </c>
    </row>
    <row r="5275" spans="3:6">
      <c r="C5275" s="153" t="s">
        <v>4913</v>
      </c>
    </row>
    <row r="5276" spans="3:6">
      <c r="C5276" s="153" t="s">
        <v>3818</v>
      </c>
    </row>
    <row r="5277" spans="3:6">
      <c r="C5277" s="153" t="s">
        <v>4914</v>
      </c>
    </row>
    <row r="5278" spans="3:6">
      <c r="C5278" s="153" t="s">
        <v>3819</v>
      </c>
    </row>
    <row r="5279" spans="3:6">
      <c r="C5279" s="153" t="s">
        <v>4915</v>
      </c>
    </row>
    <row r="5280" spans="3:6">
      <c r="C5280" s="153" t="s">
        <v>3820</v>
      </c>
    </row>
    <row r="5281" spans="3:3">
      <c r="C5281" s="153" t="s">
        <v>4916</v>
      </c>
    </row>
    <row r="5282" spans="3:3">
      <c r="C5282" s="153" t="s">
        <v>3821</v>
      </c>
    </row>
    <row r="5283" spans="3:3">
      <c r="C5283" s="153" t="s">
        <v>4917</v>
      </c>
    </row>
    <row r="5284" spans="3:3">
      <c r="C5284" s="153" t="s">
        <v>3822</v>
      </c>
    </row>
    <row r="5285" spans="3:3">
      <c r="C5285" s="153" t="s">
        <v>4918</v>
      </c>
    </row>
    <row r="5286" spans="3:3">
      <c r="C5286" s="153" t="s">
        <v>3823</v>
      </c>
    </row>
    <row r="5287" spans="3:3">
      <c r="C5287" s="153" t="s">
        <v>4919</v>
      </c>
    </row>
    <row r="5288" spans="3:3">
      <c r="C5288" s="153" t="s">
        <v>4920</v>
      </c>
    </row>
    <row r="5289" spans="3:3">
      <c r="C5289" s="153" t="s">
        <v>3824</v>
      </c>
    </row>
    <row r="5290" spans="3:3">
      <c r="C5290" s="153" t="s">
        <v>4921</v>
      </c>
    </row>
    <row r="5291" spans="3:3">
      <c r="C5291" s="153" t="s">
        <v>4922</v>
      </c>
    </row>
    <row r="5292" spans="3:3">
      <c r="C5292" s="153" t="s">
        <v>4923</v>
      </c>
    </row>
    <row r="5293" spans="3:3">
      <c r="C5293" s="153" t="s">
        <v>4924</v>
      </c>
    </row>
    <row r="5294" spans="3:3">
      <c r="C5294" s="153" t="s">
        <v>4925</v>
      </c>
    </row>
    <row r="5295" spans="3:3">
      <c r="C5295" s="153" t="s">
        <v>4926</v>
      </c>
    </row>
    <row r="5296" spans="3:3">
      <c r="C5296" s="153" t="s">
        <v>3825</v>
      </c>
    </row>
    <row r="5297" spans="3:3">
      <c r="C5297" s="153" t="s">
        <v>4927</v>
      </c>
    </row>
    <row r="5298" spans="3:3">
      <c r="C5298" s="153" t="s">
        <v>4928</v>
      </c>
    </row>
    <row r="5299" spans="3:3">
      <c r="C5299" s="153" t="s">
        <v>3826</v>
      </c>
    </row>
    <row r="5300" spans="3:3">
      <c r="C5300" s="153" t="s">
        <v>4929</v>
      </c>
    </row>
    <row r="5301" spans="3:3">
      <c r="C5301" s="153" t="s">
        <v>3827</v>
      </c>
    </row>
    <row r="5302" spans="3:3">
      <c r="C5302" s="153" t="s">
        <v>4930</v>
      </c>
    </row>
    <row r="5303" spans="3:3">
      <c r="C5303" s="153" t="s">
        <v>3828</v>
      </c>
    </row>
    <row r="5304" spans="3:3">
      <c r="C5304" s="153" t="s">
        <v>4931</v>
      </c>
    </row>
    <row r="5305" spans="3:3">
      <c r="C5305" s="153" t="s">
        <v>4932</v>
      </c>
    </row>
    <row r="5306" spans="3:3">
      <c r="C5306" s="153" t="s">
        <v>4933</v>
      </c>
    </row>
    <row r="5307" spans="3:3">
      <c r="C5307" s="153" t="s">
        <v>4934</v>
      </c>
    </row>
    <row r="5308" spans="3:3">
      <c r="C5308" s="153" t="s">
        <v>4935</v>
      </c>
    </row>
    <row r="5309" spans="3:3">
      <c r="C5309" s="153" t="s">
        <v>4936</v>
      </c>
    </row>
    <row r="5310" spans="3:3">
      <c r="C5310" s="153" t="s">
        <v>4937</v>
      </c>
    </row>
    <row r="5311" spans="3:3">
      <c r="C5311" s="153" t="s">
        <v>3829</v>
      </c>
    </row>
    <row r="5312" spans="3:3">
      <c r="C5312" s="153" t="s">
        <v>4938</v>
      </c>
    </row>
    <row r="5313" spans="3:3">
      <c r="C5313" s="153" t="s">
        <v>4939</v>
      </c>
    </row>
    <row r="5314" spans="3:3">
      <c r="C5314" s="153" t="s">
        <v>4940</v>
      </c>
    </row>
    <row r="5315" spans="3:3">
      <c r="C5315" s="153" t="s">
        <v>4941</v>
      </c>
    </row>
    <row r="5316" spans="3:3">
      <c r="C5316" s="153" t="s">
        <v>4942</v>
      </c>
    </row>
    <row r="5317" spans="3:3">
      <c r="C5317" s="153" t="s">
        <v>3830</v>
      </c>
    </row>
    <row r="5318" spans="3:3">
      <c r="C5318" s="153" t="s">
        <v>4943</v>
      </c>
    </row>
    <row r="5319" spans="3:3">
      <c r="C5319" s="153" t="s">
        <v>3831</v>
      </c>
    </row>
    <row r="5320" spans="3:3">
      <c r="C5320" s="153" t="s">
        <v>4944</v>
      </c>
    </row>
    <row r="5321" spans="3:3">
      <c r="C5321" s="153" t="s">
        <v>3832</v>
      </c>
    </row>
    <row r="5322" spans="3:3">
      <c r="C5322" s="153" t="s">
        <v>4945</v>
      </c>
    </row>
    <row r="5323" spans="3:3">
      <c r="C5323" s="153" t="s">
        <v>3833</v>
      </c>
    </row>
    <row r="5324" spans="3:3">
      <c r="C5324" s="153" t="s">
        <v>4946</v>
      </c>
    </row>
    <row r="5325" spans="3:3">
      <c r="C5325" s="153" t="s">
        <v>3834</v>
      </c>
    </row>
    <row r="5326" spans="3:3">
      <c r="C5326" s="153" t="s">
        <v>4947</v>
      </c>
    </row>
    <row r="5327" spans="3:3">
      <c r="C5327" s="153" t="s">
        <v>4948</v>
      </c>
    </row>
    <row r="5328" spans="3:3">
      <c r="C5328" s="153" t="s">
        <v>3835</v>
      </c>
    </row>
    <row r="5329" spans="3:3">
      <c r="C5329" s="153" t="s">
        <v>4949</v>
      </c>
    </row>
    <row r="5330" spans="3:3">
      <c r="C5330" s="153" t="s">
        <v>4950</v>
      </c>
    </row>
    <row r="5331" spans="3:3">
      <c r="C5331" s="153" t="s">
        <v>3836</v>
      </c>
    </row>
    <row r="5332" spans="3:3">
      <c r="C5332" s="153" t="s">
        <v>4951</v>
      </c>
    </row>
    <row r="5333" spans="3:3">
      <c r="C5333" s="153" t="s">
        <v>3837</v>
      </c>
    </row>
    <row r="5334" spans="3:3">
      <c r="C5334" s="153" t="s">
        <v>4952</v>
      </c>
    </row>
    <row r="5335" spans="3:3">
      <c r="C5335" s="153" t="s">
        <v>3838</v>
      </c>
    </row>
    <row r="5336" spans="3:3">
      <c r="C5336" s="153" t="s">
        <v>4953</v>
      </c>
    </row>
    <row r="5337" spans="3:3">
      <c r="C5337" s="153" t="s">
        <v>3839</v>
      </c>
    </row>
    <row r="5338" spans="3:3">
      <c r="C5338" s="153" t="s">
        <v>4954</v>
      </c>
    </row>
    <row r="5339" spans="3:3">
      <c r="C5339" s="153" t="s">
        <v>3840</v>
      </c>
    </row>
    <row r="5340" spans="3:3">
      <c r="C5340" s="153" t="s">
        <v>4955</v>
      </c>
    </row>
    <row r="5341" spans="3:3">
      <c r="C5341" s="153" t="s">
        <v>3841</v>
      </c>
    </row>
    <row r="5342" spans="3:3">
      <c r="C5342" s="153" t="s">
        <v>4956</v>
      </c>
    </row>
    <row r="5343" spans="3:3">
      <c r="C5343" s="153" t="s">
        <v>4957</v>
      </c>
    </row>
    <row r="5344" spans="3:3">
      <c r="C5344" s="153" t="s">
        <v>4958</v>
      </c>
    </row>
    <row r="5345" spans="3:3">
      <c r="C5345" s="153" t="s">
        <v>3842</v>
      </c>
    </row>
    <row r="5346" spans="3:3">
      <c r="C5346" s="153" t="s">
        <v>4959</v>
      </c>
    </row>
    <row r="5347" spans="3:3">
      <c r="C5347" s="153" t="s">
        <v>3843</v>
      </c>
    </row>
    <row r="5348" spans="3:3">
      <c r="C5348" s="153" t="s">
        <v>4960</v>
      </c>
    </row>
    <row r="5349" spans="3:3">
      <c r="C5349" s="153" t="s">
        <v>3844</v>
      </c>
    </row>
    <row r="5350" spans="3:3">
      <c r="C5350" s="153" t="s">
        <v>4961</v>
      </c>
    </row>
    <row r="5351" spans="3:3">
      <c r="C5351" s="153" t="s">
        <v>3845</v>
      </c>
    </row>
    <row r="5352" spans="3:3">
      <c r="C5352" s="153" t="s">
        <v>4962</v>
      </c>
    </row>
    <row r="5353" spans="3:3">
      <c r="C5353" s="153" t="s">
        <v>3846</v>
      </c>
    </row>
    <row r="5354" spans="3:3">
      <c r="C5354" s="153" t="s">
        <v>4963</v>
      </c>
    </row>
    <row r="5355" spans="3:3">
      <c r="C5355" s="153" t="s">
        <v>3847</v>
      </c>
    </row>
    <row r="5356" spans="3:3">
      <c r="C5356" s="153" t="s">
        <v>4964</v>
      </c>
    </row>
    <row r="5357" spans="3:3">
      <c r="C5357" s="153" t="s">
        <v>3848</v>
      </c>
    </row>
    <row r="5358" spans="3:3">
      <c r="C5358" s="153" t="s">
        <v>4965</v>
      </c>
    </row>
    <row r="5439" ht="9.65" customHeight="1"/>
    <row r="5440" ht="9.65" customHeight="1"/>
    <row r="5441" ht="9.65" customHeight="1"/>
  </sheetData>
  <phoneticPr fontId="2"/>
  <pageMargins left="0.7" right="0.7" top="0.75" bottom="0.75" header="0.3" footer="0.3"/>
  <pageSetup paperSize="9" scale="12" fitToHeight="0"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13</vt:i4>
      </vt:variant>
      <vt:variant>
        <vt:lpstr>名前付き一覧</vt:lpstr>
      </vt:variant>
      <vt:variant>
        <vt:i4>11</vt:i4>
      </vt:variant>
    </vt:vector>
  </HeadingPairs>
  <TitlesOfParts>
    <vt:vector size="24" baseType="lpstr">
      <vt:lpstr>1</vt:lpstr>
      <vt:lpstr>2</vt:lpstr>
      <vt:lpstr>3</vt:lpstr>
      <vt:lpstr>4</vt:lpstr>
      <vt:lpstr>5</vt:lpstr>
      <vt:lpstr>6</vt:lpstr>
      <vt:lpstr>7</vt:lpstr>
      <vt:lpstr>8</vt:lpstr>
      <vt:lpstr>9</vt:lpstr>
      <vt:lpstr>10</vt:lpstr>
      <vt:lpstr>11</vt:lpstr>
      <vt:lpstr>Index</vt:lpstr>
      <vt:lpstr>List_of_Classified_Items</vt:lpstr>
      <vt:lpstr>'1'!Print_Area</vt:lpstr>
      <vt:lpstr>'10'!Print_Area</vt:lpstr>
      <vt:lpstr>'11'!Print_Area</vt:lpstr>
      <vt:lpstr>'2'!Print_Area</vt:lpstr>
      <vt:lpstr>'3'!Print_Area</vt:lpstr>
      <vt:lpstr>'4'!Print_Area</vt:lpstr>
      <vt:lpstr>'5'!Print_Area</vt:lpstr>
      <vt:lpstr>'6'!Print_Area</vt:lpstr>
      <vt:lpstr>'7'!Print_Area</vt:lpstr>
      <vt:lpstr>'8'!Print_Area</vt:lpstr>
      <vt:lpstr>'9'!Print_Area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2021-06-15T07:55:06Z</cp:lastPrinted>
  <dcterms:created xsi:type="dcterms:W3CDTF">2001-11-21T00:59:50Z</dcterms:created>
  <dcterms:modified xsi:type="dcterms:W3CDTF">2023-12-13T00:34:17Z</dcterms:modified>
</cp:coreProperties>
</file>