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783"/>
  </bookViews>
  <sheets>
    <sheet name="（１）ぜん息（１６年間まとめ）" sheetId="1" r:id="rId1"/>
    <sheet name="（１）ぜん息（３年毎）" sheetId="3" r:id="rId2"/>
    <sheet name="（２）ぜん鳴（かぜなし）＋ぜん息（１６年間まとめ）" sheetId="2" r:id="rId3"/>
    <sheet name="（２）ぜん鳴（かぜなし）＋ぜん息（３年毎）" sheetId="4" r:id="rId4"/>
  </sheets>
  <externalReferences>
    <externalReference r:id="rId5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'[1]8'!$E$9</definedName>
    <definedName name="_xlnm.Print_Area" localSheetId="0">'（１）ぜん息（１６年間まとめ）'!$A$1:$L$60</definedName>
    <definedName name="_xlnm.Print_Area" localSheetId="2">'（２）ぜん鳴（かぜなし）＋ぜん息（１６年間まとめ）'!$A$1:$L$60</definedName>
  </definedNames>
  <calcPr calcId="145621"/>
</workbook>
</file>

<file path=xl/calcChain.xml><?xml version="1.0" encoding="utf-8"?>
<calcChain xmlns="http://schemas.openxmlformats.org/spreadsheetml/2006/main">
  <c r="BB57" i="3" l="1"/>
  <c r="BA57" i="3"/>
  <c r="AZ57" i="3"/>
  <c r="BB56" i="3"/>
  <c r="BA56" i="3"/>
  <c r="AZ56" i="3"/>
  <c r="BA55" i="3"/>
  <c r="AY55" i="3"/>
  <c r="BB55" i="3" s="1"/>
  <c r="AX55" i="3"/>
  <c r="AW55" i="3"/>
  <c r="AZ55" i="3" s="1"/>
  <c r="AV55" i="3"/>
  <c r="AU55" i="3"/>
  <c r="AT55" i="3"/>
  <c r="BB54" i="3"/>
  <c r="BA54" i="3"/>
  <c r="AZ54" i="3"/>
  <c r="AS54" i="3"/>
  <c r="BB53" i="3"/>
  <c r="BA53" i="3"/>
  <c r="AZ53" i="3"/>
  <c r="AS53" i="3"/>
  <c r="BB52" i="3"/>
  <c r="BA52" i="3"/>
  <c r="AZ52" i="3"/>
  <c r="AS52" i="3"/>
  <c r="BB51" i="3"/>
  <c r="BA51" i="3"/>
  <c r="AZ51" i="3"/>
  <c r="AS51" i="3"/>
  <c r="BB50" i="3"/>
  <c r="BA50" i="3"/>
  <c r="AZ50" i="3"/>
  <c r="AS50" i="3"/>
  <c r="BB49" i="3"/>
  <c r="BA49" i="3"/>
  <c r="AZ49" i="3"/>
  <c r="AS49" i="3"/>
  <c r="BB48" i="3"/>
  <c r="BA48" i="3"/>
  <c r="AZ48" i="3"/>
  <c r="AS48" i="3"/>
  <c r="BB47" i="3"/>
  <c r="BA47" i="3"/>
  <c r="AZ47" i="3"/>
  <c r="AS47" i="3"/>
  <c r="BB46" i="3"/>
  <c r="BA46" i="3"/>
  <c r="AZ46" i="3"/>
  <c r="AS46" i="3"/>
  <c r="BB45" i="3"/>
  <c r="BA45" i="3"/>
  <c r="AZ45" i="3"/>
  <c r="AS45" i="3"/>
  <c r="BB44" i="3"/>
  <c r="BA44" i="3"/>
  <c r="AZ44" i="3"/>
  <c r="AS44" i="3"/>
  <c r="BB43" i="3"/>
  <c r="BA43" i="3"/>
  <c r="AZ43" i="3"/>
  <c r="AS43" i="3"/>
  <c r="BB42" i="3"/>
  <c r="BA42" i="3"/>
  <c r="AZ42" i="3"/>
  <c r="AS42" i="3"/>
  <c r="BB38" i="3"/>
  <c r="AY38" i="3"/>
  <c r="AX38" i="3"/>
  <c r="BA38" i="3" s="1"/>
  <c r="AW38" i="3"/>
  <c r="AV38" i="3"/>
  <c r="AU38" i="3"/>
  <c r="AT38" i="3"/>
  <c r="AZ38" i="3" s="1"/>
  <c r="BB37" i="3"/>
  <c r="BA37" i="3"/>
  <c r="AZ37" i="3"/>
  <c r="AS37" i="3"/>
  <c r="BB36" i="3"/>
  <c r="BA36" i="3"/>
  <c r="AZ36" i="3"/>
  <c r="AS36" i="3"/>
  <c r="BB35" i="3"/>
  <c r="BA35" i="3"/>
  <c r="AZ35" i="3"/>
  <c r="AS35" i="3"/>
  <c r="BB34" i="3"/>
  <c r="BA34" i="3"/>
  <c r="AZ34" i="3"/>
  <c r="AS34" i="3"/>
  <c r="AY30" i="3"/>
  <c r="BB30" i="3" s="1"/>
  <c r="AX30" i="3"/>
  <c r="AW30" i="3"/>
  <c r="AZ30" i="3" s="1"/>
  <c r="AV30" i="3"/>
  <c r="AU30" i="3"/>
  <c r="BA30" i="3" s="1"/>
  <c r="AT30" i="3"/>
  <c r="BB29" i="3"/>
  <c r="BA29" i="3"/>
  <c r="AZ29" i="3"/>
  <c r="AS29" i="3"/>
  <c r="BB28" i="3"/>
  <c r="BA28" i="3"/>
  <c r="AZ28" i="3"/>
  <c r="AS28" i="3"/>
  <c r="BB27" i="3"/>
  <c r="BA27" i="3"/>
  <c r="AZ27" i="3"/>
  <c r="AS27" i="3"/>
  <c r="BB26" i="3"/>
  <c r="BA26" i="3"/>
  <c r="AZ26" i="3"/>
  <c r="AS26" i="3"/>
  <c r="BB25" i="3"/>
  <c r="BA25" i="3"/>
  <c r="AZ25" i="3"/>
  <c r="AS25" i="3"/>
  <c r="BB24" i="3"/>
  <c r="BA24" i="3"/>
  <c r="AZ24" i="3"/>
  <c r="AS24" i="3"/>
  <c r="BB23" i="3"/>
  <c r="BA23" i="3"/>
  <c r="AZ23" i="3"/>
  <c r="AS23" i="3"/>
  <c r="BB22" i="3"/>
  <c r="BA22" i="3"/>
  <c r="AZ22" i="3"/>
  <c r="AS22" i="3"/>
  <c r="BB21" i="3"/>
  <c r="BA21" i="3"/>
  <c r="AZ21" i="3"/>
  <c r="AS21" i="3"/>
  <c r="BB20" i="3"/>
  <c r="BA20" i="3"/>
  <c r="AZ20" i="3"/>
  <c r="AS20" i="3"/>
  <c r="AZ16" i="3"/>
  <c r="AY16" i="3"/>
  <c r="AX16" i="3"/>
  <c r="BA16" i="3" s="1"/>
  <c r="AW16" i="3"/>
  <c r="AV16" i="3"/>
  <c r="BB16" i="3" s="1"/>
  <c r="AU16" i="3"/>
  <c r="AT16" i="3"/>
  <c r="BB15" i="3"/>
  <c r="BA15" i="3"/>
  <c r="AZ15" i="3"/>
  <c r="AS15" i="3"/>
  <c r="BB14" i="3"/>
  <c r="BA14" i="3"/>
  <c r="AZ14" i="3"/>
  <c r="AS14" i="3"/>
  <c r="BB13" i="3"/>
  <c r="BA13" i="3"/>
  <c r="AZ13" i="3"/>
  <c r="AS13" i="3"/>
  <c r="BB12" i="3"/>
  <c r="BA12" i="3"/>
  <c r="AZ12" i="3"/>
  <c r="AS12" i="3"/>
  <c r="BB11" i="3"/>
  <c r="BA11" i="3"/>
  <c r="AZ11" i="3"/>
  <c r="AS11" i="3"/>
  <c r="BB10" i="3"/>
  <c r="BA10" i="3"/>
  <c r="AZ10" i="3"/>
  <c r="AS10" i="3"/>
  <c r="BB9" i="3"/>
  <c r="BA9" i="3"/>
  <c r="AZ9" i="3"/>
  <c r="AS9" i="3"/>
  <c r="BB8" i="3"/>
  <c r="BA8" i="3"/>
  <c r="AZ8" i="3"/>
  <c r="AS8" i="3"/>
  <c r="BB7" i="3"/>
  <c r="BA7" i="3"/>
  <c r="AZ7" i="3"/>
  <c r="AS7" i="3"/>
  <c r="BB6" i="3"/>
  <c r="BA6" i="3"/>
  <c r="AZ6" i="3"/>
  <c r="AS6" i="3"/>
</calcChain>
</file>

<file path=xl/sharedStrings.xml><?xml version="1.0" encoding="utf-8"?>
<sst xmlns="http://schemas.openxmlformats.org/spreadsheetml/2006/main" count="1365" uniqueCount="209">
  <si>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</si>
  <si>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</si>
  <si>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</si>
  <si>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</si>
  <si>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</si>
  <si>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6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</si>
  <si>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</si>
  <si>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</si>
  <si>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</si>
  <si>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</si>
  <si>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ぜん息</t>
    <rPh sb="2" eb="3">
      <t>イキ</t>
    </rPh>
    <phoneticPr fontId="4"/>
  </si>
  <si>
    <t>ぜん鳴（かぜなし）＋ぜん息</t>
    <rPh sb="2" eb="3">
      <t>ゼンメイ</t>
    </rPh>
    <phoneticPr fontId="4"/>
  </si>
  <si>
    <t>35～39ppb(n=11250)</t>
  </si>
  <si>
    <t>40～44ppb(n=16)</t>
  </si>
  <si>
    <t>60～69ppb(n=20230)</t>
  </si>
  <si>
    <t>70～79ppb(n=512)</t>
  </si>
  <si>
    <t>80～89ppb(n=16)</t>
  </si>
  <si>
    <t>10～14ppb(n=636)</t>
  </si>
  <si>
    <t>50～59ppb(n=48366)</t>
  </si>
  <si>
    <t>45～49μg/m3(n=30309)</t>
  </si>
  <si>
    <t>50～54μg/m3(n=13289)</t>
  </si>
  <si>
    <t>55～59μg/m3(n=2581)</t>
  </si>
  <si>
    <t>30～34ppb(n=47174)</t>
  </si>
  <si>
    <t>5～9μg/m3(n=1069)</t>
  </si>
  <si>
    <t>40～44μg/m3(n=67376)</t>
  </si>
  <si>
    <t>35～39μg/m3(n=118758)</t>
  </si>
  <si>
    <t>25～29ppb(n=143466)</t>
  </si>
  <si>
    <t>40～49ppb(n=147867)</t>
  </si>
  <si>
    <t>0～4μg/m3(n=0)</t>
  </si>
  <si>
    <t>＊１６年間まとめ　（平成９～２４年度　居住年数１年未満・不明者、性別不明者除く）</t>
    <rPh sb="3" eb="5">
      <t>ネンカン</t>
    </rPh>
    <rPh sb="10" eb="12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4"/>
  </si>
  <si>
    <t>0～4ppb(n=4207)</t>
  </si>
  <si>
    <t>5～9ppb(n=82777)</t>
  </si>
  <si>
    <t>10～14ppb(n=241426)</t>
  </si>
  <si>
    <t>15～19ppb(n=258283)</t>
  </si>
  <si>
    <t>20～24ppb(n=227118)</t>
  </si>
  <si>
    <t>不明(n=4092)</t>
  </si>
  <si>
    <t>合計</t>
    <rPh sb="0" eb="2">
      <t>ゴウケイ</t>
    </rPh>
    <phoneticPr fontId="5"/>
  </si>
  <si>
    <t>0～9ppb(n=23645)</t>
  </si>
  <si>
    <t>10～19ppb(n=242307)</t>
  </si>
  <si>
    <t>20～29ppb(n=310755)</t>
  </si>
  <si>
    <t>30～39ppb(n=222019)</t>
  </si>
  <si>
    <t>0～4ppb(n=594913)</t>
  </si>
  <si>
    <t>5～9ppb(n=420168)</t>
  </si>
  <si>
    <t>10～14μg/m3(n=9608)</t>
  </si>
  <si>
    <t>15～19μg/m3(n=91797)</t>
  </si>
  <si>
    <t>20～24μg/m3(n=236470)</t>
  </si>
  <si>
    <t>25～29μg/m3(n=244965)</t>
  </si>
  <si>
    <t>30～34μg/m3(n=193214)</t>
  </si>
  <si>
    <t>不明(n=10373)</t>
  </si>
  <si>
    <t>平成９年度～１１年度</t>
    <rPh sb="0" eb="2">
      <t>ヘイセイ</t>
    </rPh>
    <rPh sb="3" eb="5">
      <t>ネンド</t>
    </rPh>
    <rPh sb="8" eb="10">
      <t>ネンド</t>
    </rPh>
    <phoneticPr fontId="4"/>
  </si>
  <si>
    <t>平成１２年度～１４年度</t>
    <rPh sb="0" eb="2">
      <t>ヘイセイ</t>
    </rPh>
    <rPh sb="4" eb="6">
      <t>ネンド</t>
    </rPh>
    <rPh sb="9" eb="11">
      <t>ネンド</t>
    </rPh>
    <phoneticPr fontId="4"/>
  </si>
  <si>
    <t>平成１５年度～１７年度</t>
    <rPh sb="0" eb="2">
      <t>ヘイセイ</t>
    </rPh>
    <rPh sb="4" eb="6">
      <t>ネンド</t>
    </rPh>
    <rPh sb="9" eb="11">
      <t>ネンド</t>
    </rPh>
    <phoneticPr fontId="4"/>
  </si>
  <si>
    <t>平成１8年度～20年度</t>
    <rPh sb="0" eb="2">
      <t>ヘイセイ</t>
    </rPh>
    <rPh sb="4" eb="6">
      <t>ネンド</t>
    </rPh>
    <rPh sb="9" eb="11">
      <t>ネンド</t>
    </rPh>
    <phoneticPr fontId="4"/>
  </si>
  <si>
    <t>平成21年度～24年度</t>
    <rPh sb="0" eb="2">
      <t>ヘイセイ</t>
    </rPh>
    <rPh sb="4" eb="6">
      <t>ネンド</t>
    </rPh>
    <rPh sb="9" eb="11">
      <t>ネンド</t>
    </rPh>
    <phoneticPr fontId="4"/>
  </si>
  <si>
    <t>ぜん息</t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</si>
  <si>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</si>
  <si>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</si>
  <si>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</si>
  <si>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</si>
  <si>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％</t>
    <phoneticPr fontId="6"/>
  </si>
  <si>
    <t>0～4ppb(n=706)</t>
  </si>
  <si>
    <t>0～4ppb(n=403)</t>
  </si>
  <si>
    <t>0～4ppb(n=544)</t>
  </si>
  <si>
    <t>0～4ppb(n=632)</t>
  </si>
  <si>
    <t>5～9ppb(n=9536)</t>
  </si>
  <si>
    <t>5～9ppb(n=7756)</t>
  </si>
  <si>
    <t>5～9ppb(n=9952)</t>
  </si>
  <si>
    <t>5～9ppb(n=14878)</t>
  </si>
  <si>
    <t>10～14ppb(n=35208)</t>
  </si>
  <si>
    <t>10～14ppb(n=38576)</t>
  </si>
  <si>
    <t>10～14ppb(n=43008)</t>
  </si>
  <si>
    <t>10～14ppb(n=44255)</t>
  </si>
  <si>
    <t>15～19ppb(n=35929)</t>
  </si>
  <si>
    <t>15～19ppb(n=41191)</t>
  </si>
  <si>
    <t>15～19ppb(n=52279)</t>
  </si>
  <si>
    <t>15～19ppb(n=51080)</t>
  </si>
  <si>
    <t>20～24ppb(n=36394)</t>
  </si>
  <si>
    <t>20～24ppb(n=42607)</t>
  </si>
  <si>
    <t>20～24ppb(n=45186)</t>
  </si>
  <si>
    <t>20～24ppb(n=50591)</t>
  </si>
  <si>
    <t>25～29ppb(n=28857)</t>
  </si>
  <si>
    <t>25～29ppb(n=39573)</t>
  </si>
  <si>
    <t>25～29ppb(n=39803)</t>
  </si>
  <si>
    <t>25～29ppb(n=30006)</t>
  </si>
  <si>
    <t>30～34ppb(n=22186)</t>
  </si>
  <si>
    <t>30～34ppb(n=14964)</t>
  </si>
  <si>
    <t>30～34ppb(n=9338)</t>
  </si>
  <si>
    <t>30～34ppb(n=686)</t>
  </si>
  <si>
    <t>35～39ppb(n=9663)</t>
  </si>
  <si>
    <t>35～39ppb(n=1587)</t>
  </si>
  <si>
    <t>35～39ppb(n=)</t>
  </si>
  <si>
    <t/>
  </si>
  <si>
    <t>40～44ppb(n=)</t>
  </si>
  <si>
    <t>不明(n=364)</t>
  </si>
  <si>
    <t>不明(n=335)</t>
  </si>
  <si>
    <t>不明(n=725)</t>
  </si>
  <si>
    <t>不明(n=1247)</t>
  </si>
  <si>
    <t>合計</t>
    <rPh sb="0" eb="2">
      <t>ゴウケイ</t>
    </rPh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</si>
  <si>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</si>
  <si>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</si>
  <si>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0～9ppb(n=3014)</t>
  </si>
  <si>
    <t>0～9ppb(n=2268)</t>
  </si>
  <si>
    <t>0～9ppb(n=2140)</t>
  </si>
  <si>
    <t>0～9ppb(n=4439)</t>
  </si>
  <si>
    <t>10～19ppb(n=26998)</t>
  </si>
  <si>
    <t>10～19ppb(n=27394)</t>
  </si>
  <si>
    <t>10～19ppb(n=34546)</t>
  </si>
  <si>
    <t>10～19ppb(n=43340)</t>
  </si>
  <si>
    <t>20～29ppb(n=38559)</t>
  </si>
  <si>
    <t>20～29ppb(n=48169)</t>
  </si>
  <si>
    <t>20～29ppb(n=65323)</t>
  </si>
  <si>
    <t>20～29ppb(n=65809)</t>
  </si>
  <si>
    <t>30～39ppb(n=37426)</t>
  </si>
  <si>
    <t>30～39ppb(n=38510)</t>
  </si>
  <si>
    <t>30～39ppb(n=45555)</t>
  </si>
  <si>
    <t>30～39ppb(n=57754)</t>
  </si>
  <si>
    <t>40～49ppb(n=35951)</t>
  </si>
  <si>
    <t>40～49ppb(n=48265)</t>
  </si>
  <si>
    <t>40～49ppb(n=42134)</t>
  </si>
  <si>
    <t>40～49ppb(n=20672)</t>
  </si>
  <si>
    <t>50～59ppb(n=19205)</t>
  </si>
  <si>
    <t>50～59ppb(n=18689)</t>
  </si>
  <si>
    <t>50～59ppb(n=10358)</t>
  </si>
  <si>
    <t>50～59ppb(n=114)</t>
  </si>
  <si>
    <t>60～69ppb(n=16927)</t>
  </si>
  <si>
    <t>60～69ppb(n=3249)</t>
  </si>
  <si>
    <t>60～69ppb(n=54)</t>
  </si>
  <si>
    <t>60～69ppb(n=)</t>
  </si>
  <si>
    <t>70～79ppb(n=399)</t>
  </si>
  <si>
    <t>70～79ppb(n=113)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</si>
  <si>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</si>
  <si>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</si>
  <si>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</si>
  <si>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0～4ppb(n=39705)</t>
  </si>
  <si>
    <t>0～4ppb(n=81617)</t>
  </si>
  <si>
    <t>0～4ppb(n=105550)</t>
  </si>
  <si>
    <t>0～4ppb(n=134304)</t>
  </si>
  <si>
    <t>5～9ppb(n=138365)</t>
  </si>
  <si>
    <t>5～9ppb(n=104878)</t>
  </si>
  <si>
    <t>5～9ppb(n=94511)</t>
  </si>
  <si>
    <t>5～9ppb(n=57824)</t>
  </si>
  <si>
    <t>10～14ppb(n=409)</t>
  </si>
  <si>
    <t>10～14ppb(n=178)</t>
  </si>
  <si>
    <t>10～14ppb(n=49)</t>
  </si>
  <si>
    <t>10～14ppb(n=)</t>
  </si>
  <si>
    <t>ＳＰＭ</t>
    <phoneticPr fontId="4"/>
  </si>
  <si>
    <t>0～4μg/m3(n=)</t>
  </si>
  <si>
    <t>5～9μg/m3(n=)</t>
  </si>
  <si>
    <t>10～14μg/m3(n=)</t>
  </si>
  <si>
    <t>10～14μg/m3(n=1324)</t>
  </si>
  <si>
    <t>10～14μg/m3(n=1507)</t>
  </si>
  <si>
    <t>10～14μg/m3(n=1854)</t>
  </si>
  <si>
    <t>15～19μg/m3(n=4333)</t>
  </si>
  <si>
    <t>15～19μg/m3(n=5593)</t>
  </si>
  <si>
    <t>15～19μg/m3(n=13178)</t>
  </si>
  <si>
    <t>15～19μg/m3(n=18524)</t>
  </si>
  <si>
    <t>20～24μg/m3(n=22791)</t>
  </si>
  <si>
    <t>20～24μg/m3(n=30936)</t>
  </si>
  <si>
    <t>20～24μg/m3(n=34601)</t>
  </si>
  <si>
    <t>20～24μg/m3(n=32259)</t>
  </si>
  <si>
    <t>25～29μg/m3(n=17577)</t>
  </si>
  <si>
    <t>25～29μg/m3(n=26841)</t>
  </si>
  <si>
    <t>25～29μg/m3(n=56030)</t>
  </si>
  <si>
    <t>25～29μg/m3(n=75240)</t>
  </si>
  <si>
    <t>30～34μg/m3(n=26067)</t>
  </si>
  <si>
    <t>30～34μg/m3(n=51000)</t>
  </si>
  <si>
    <t>30～34μg/m3(n=56523)</t>
  </si>
  <si>
    <t>30～34μg/m3(n=49843)</t>
  </si>
  <si>
    <t>35～39μg/m3(n=38447)</t>
  </si>
  <si>
    <t>35～39μg/m3(n=37299)</t>
  </si>
  <si>
    <t>35～39μg/m3(n=29694)</t>
  </si>
  <si>
    <t>35～39μg/m3(n=12180)</t>
  </si>
  <si>
    <t>40～44μg/m3(n=32032)</t>
  </si>
  <si>
    <t>40～44μg/m3(n=25121)</t>
  </si>
  <si>
    <t>40～44μg/m3(n=8189)</t>
  </si>
  <si>
    <t>40～44μg/m3(n=1159)</t>
  </si>
  <si>
    <t>45～49μg/m3(n=21818)</t>
  </si>
  <si>
    <t>45～49μg/m3(n=8103)</t>
  </si>
  <si>
    <t>45～49μg/m3(n=388)</t>
  </si>
  <si>
    <t>45～49μg/m3(n=)</t>
  </si>
  <si>
    <t>50～54μg/m3(n=12833)</t>
  </si>
  <si>
    <t>50～54μg/m3(n=456)</t>
  </si>
  <si>
    <t>50～54μg/m3(n=)</t>
  </si>
  <si>
    <t>55～59μg/m3(n=)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</si>
  <si>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4"/>
  </si>
  <si>
    <t>0～4ppb(n=1876)</t>
  </si>
  <si>
    <t>5～9ppb(n=40715)</t>
  </si>
  <si>
    <t>10～14ppb(n=80566)</t>
  </si>
  <si>
    <t>15～19ppb(n=77804)</t>
  </si>
  <si>
    <t>20～24ppb(n=52340)</t>
  </si>
  <si>
    <t>25～29ppb(n=5227)</t>
  </si>
  <si>
    <t>30～34ppb(n=)</t>
  </si>
  <si>
    <t>不明(n=1421)</t>
  </si>
  <si>
    <t>0～9ppb(n=11936)</t>
  </si>
  <si>
    <t>10～19ppb(n=110078)</t>
  </si>
  <si>
    <t>20～29ppb(n=92895)</t>
  </si>
  <si>
    <t>30～39ppb(n=42774)</t>
  </si>
  <si>
    <t>40～49ppb(n=845)</t>
  </si>
  <si>
    <t>50～59ppb(n=)</t>
  </si>
  <si>
    <t>0～4ppb(n=233938)</t>
  </si>
  <si>
    <t>5～9ppb(n=24590)</t>
  </si>
  <si>
    <t>10～14μg/m3(n=4923)</t>
  </si>
  <si>
    <t>15～19μg/m3(n=50169)</t>
  </si>
  <si>
    <t>20～24μg/m3(n=116084)</t>
  </si>
  <si>
    <t>25～29μg/m3(n=69277)</t>
  </si>
  <si>
    <t>30～34μg/m3(n=9781)</t>
  </si>
  <si>
    <t>35～39μg/m3(n=1138)</t>
  </si>
  <si>
    <t>40～44μg/m3(n=875)</t>
  </si>
  <si>
    <t>不明(n=7702)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</si>
</sst>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.00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8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</cellStyleXfs>
  <cellXfs count="279">
    <xf numFmtId="0" fontId="0" fillId="0" borderId="0" xfId="0"/>
    <xf numFmtId="38" fontId="5" fillId="2" borderId="1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2" xfId="2" quotePrefix="1" applyFont="1" applyFill="1" applyBorder="1" applyAlignment="1">
      <alignment vertical="center"/>
    </xf>
    <xf numFmtId="38" fontId="5" fillId="2" borderId="2" xfId="2" applyFont="1" applyFill="1" applyBorder="1" applyAlignment="1">
      <alignment vertical="center"/>
    </xf>
    <xf numFmtId="176" fontId="5" fillId="2" borderId="1" xfId="2" applyNumberFormat="1" applyFont="1" applyFill="1" applyBorder="1" applyAlignment="1" applyProtection="1">
      <alignment vertical="center"/>
      <protection locked="0"/>
    </xf>
    <xf numFmtId="176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2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1" xfId="2" applyNumberFormat="1" applyFont="1" applyFill="1" applyBorder="1" applyAlignment="1">
      <alignment vertical="center"/>
    </xf>
    <xf numFmtId="177" fontId="8" fillId="2" borderId="1" xfId="2" applyNumberFormat="1" applyFont="1" applyFill="1" applyBorder="1" applyAlignment="1">
      <alignment horizontal="right" vertical="center"/>
    </xf>
    <xf numFmtId="177" fontId="8" fillId="2" borderId="1" xfId="2" applyNumberFormat="1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>
      <alignment vertical="center"/>
    </xf>
    <xf numFmtId="38" fontId="5" fillId="2" borderId="1" xfId="2" applyFont="1" applyFill="1" applyBorder="1" applyAlignment="1">
      <alignment horizontal="left" vertical="center"/>
    </xf>
    <xf numFmtId="40" fontId="5" fillId="2" borderId="1" xfId="2" applyNumberFormat="1" applyFont="1" applyFill="1" applyBorder="1" applyAlignment="1">
      <alignment vertical="center"/>
    </xf>
    <xf numFmtId="0" fontId="10" fillId="3" borderId="0" xfId="4" applyNumberFormat="1" applyFont="1" applyFill="1"/>
    <xf numFmtId="0" fontId="2" fillId="3" borderId="0" xfId="4" applyFont="1" applyFill="1"/>
    <xf numFmtId="0" fontId="1" fillId="3" borderId="0" xfId="5" applyFont="1" applyFill="1">
      <alignment vertical="center"/>
    </xf>
    <xf numFmtId="0" fontId="10" fillId="3" borderId="0" xfId="6" applyNumberFormat="1" applyFont="1" applyFill="1"/>
    <xf numFmtId="0" fontId="2" fillId="3" borderId="0" xfId="6" applyFont="1" applyFill="1"/>
    <xf numFmtId="0" fontId="10" fillId="3" borderId="0" xfId="7" applyNumberFormat="1" applyFont="1" applyFill="1"/>
    <xf numFmtId="0" fontId="2" fillId="3" borderId="0" xfId="7" applyFont="1" applyFill="1"/>
    <xf numFmtId="0" fontId="10" fillId="3" borderId="0" xfId="8" applyNumberFormat="1" applyFont="1" applyFill="1"/>
    <xf numFmtId="0" fontId="2" fillId="3" borderId="0" xfId="8" applyFont="1" applyFill="1"/>
    <xf numFmtId="0" fontId="10" fillId="2" borderId="0" xfId="5" applyNumberFormat="1" applyFont="1" applyFill="1" applyAlignment="1"/>
    <xf numFmtId="0" fontId="5" fillId="2" borderId="0" xfId="5" applyFont="1" applyFill="1" applyAlignment="1">
      <alignment vertical="center"/>
    </xf>
    <xf numFmtId="0" fontId="9" fillId="3" borderId="0" xfId="4" applyFont="1" applyFill="1" applyAlignment="1">
      <alignment vertical="center"/>
    </xf>
    <xf numFmtId="38" fontId="5" fillId="3" borderId="0" xfId="9" applyFont="1" applyFill="1" applyAlignment="1">
      <alignment vertical="center"/>
    </xf>
    <xf numFmtId="0" fontId="9" fillId="3" borderId="0" xfId="6" applyFont="1" applyFill="1" applyAlignment="1">
      <alignment vertical="center"/>
    </xf>
    <xf numFmtId="38" fontId="5" fillId="3" borderId="0" xfId="10" applyFont="1" applyFill="1" applyAlignment="1">
      <alignment vertical="center"/>
    </xf>
    <xf numFmtId="0" fontId="9" fillId="3" borderId="0" xfId="7" applyFont="1" applyFill="1" applyAlignment="1">
      <alignment vertical="center"/>
    </xf>
    <xf numFmtId="38" fontId="5" fillId="3" borderId="0" xfId="11" applyFont="1" applyFill="1" applyAlignment="1">
      <alignment vertical="center"/>
    </xf>
    <xf numFmtId="0" fontId="9" fillId="3" borderId="0" xfId="8" applyFont="1" applyFill="1" applyAlignment="1">
      <alignment vertical="center"/>
    </xf>
    <xf numFmtId="38" fontId="5" fillId="3" borderId="0" xfId="12" applyFont="1" applyFill="1" applyAlignment="1">
      <alignment vertical="center"/>
    </xf>
    <xf numFmtId="0" fontId="9" fillId="2" borderId="0" xfId="5" applyFont="1" applyFill="1" applyAlignment="1">
      <alignment vertical="center"/>
    </xf>
    <xf numFmtId="38" fontId="5" fillId="2" borderId="0" xfId="13" applyFont="1" applyFill="1" applyAlignment="1">
      <alignment vertical="center"/>
    </xf>
    <xf numFmtId="38" fontId="5" fillId="3" borderId="3" xfId="9" applyFont="1" applyFill="1" applyBorder="1" applyAlignment="1">
      <alignment horizontal="center" vertical="center"/>
    </xf>
    <xf numFmtId="38" fontId="5" fillId="3" borderId="3" xfId="10" applyFont="1" applyFill="1" applyBorder="1" applyAlignment="1">
      <alignment horizontal="center" vertical="center"/>
    </xf>
    <xf numFmtId="38" fontId="5" fillId="3" borderId="3" xfId="11" applyFont="1" applyFill="1" applyBorder="1" applyAlignment="1">
      <alignment horizontal="center" vertical="center"/>
    </xf>
    <xf numFmtId="38" fontId="5" fillId="3" borderId="3" xfId="12" applyFont="1" applyFill="1" applyBorder="1" applyAlignment="1">
      <alignment horizontal="center" vertical="center"/>
    </xf>
    <xf numFmtId="38" fontId="5" fillId="2" borderId="3" xfId="13" applyFont="1" applyFill="1" applyBorder="1" applyAlignment="1">
      <alignment horizontal="center" vertical="center"/>
    </xf>
    <xf numFmtId="0" fontId="5" fillId="3" borderId="4" xfId="9" applyNumberFormat="1" applyFont="1" applyFill="1" applyBorder="1" applyAlignment="1">
      <alignment vertical="center"/>
    </xf>
    <xf numFmtId="38" fontId="5" fillId="3" borderId="1" xfId="9" applyFont="1" applyFill="1" applyBorder="1" applyAlignment="1" applyProtection="1">
      <alignment vertical="center"/>
      <protection locked="0"/>
    </xf>
    <xf numFmtId="38" fontId="5" fillId="3" borderId="1" xfId="9" applyFont="1" applyFill="1" applyBorder="1" applyAlignment="1" applyProtection="1">
      <alignment horizontal="right" vertical="center" wrapText="1"/>
      <protection locked="0"/>
    </xf>
    <xf numFmtId="2" fontId="5" fillId="3" borderId="1" xfId="14" applyNumberFormat="1" applyFont="1" applyFill="1" applyBorder="1" applyAlignment="1">
      <alignment horizontal="right" vertical="center"/>
    </xf>
    <xf numFmtId="0" fontId="5" fillId="3" borderId="4" xfId="10" applyNumberFormat="1" applyFont="1" applyFill="1" applyBorder="1" applyAlignment="1">
      <alignment vertical="center"/>
    </xf>
    <xf numFmtId="38" fontId="5" fillId="3" borderId="1" xfId="10" applyFont="1" applyFill="1" applyBorder="1" applyAlignment="1" applyProtection="1">
      <alignment vertical="center"/>
      <protection locked="0"/>
    </xf>
    <xf numFmtId="38" fontId="5" fillId="3" borderId="1" xfId="10" applyFont="1" applyFill="1" applyBorder="1" applyAlignment="1" applyProtection="1">
      <alignment horizontal="right" vertical="center" wrapText="1"/>
      <protection locked="0"/>
    </xf>
    <xf numFmtId="2" fontId="5" fillId="3" borderId="1" xfId="15" applyNumberFormat="1" applyFont="1" applyFill="1" applyBorder="1" applyAlignment="1">
      <alignment horizontal="right" vertical="center"/>
    </xf>
    <xf numFmtId="0" fontId="5" fillId="3" borderId="4" xfId="11" applyNumberFormat="1" applyFont="1" applyFill="1" applyBorder="1" applyAlignment="1">
      <alignment vertical="center"/>
    </xf>
    <xf numFmtId="38" fontId="5" fillId="3" borderId="1" xfId="11" applyFont="1" applyFill="1" applyBorder="1" applyAlignment="1" applyProtection="1">
      <alignment vertical="center"/>
      <protection locked="0"/>
    </xf>
    <xf numFmtId="38" fontId="5" fillId="3" borderId="1" xfId="11" applyFont="1" applyFill="1" applyBorder="1" applyAlignment="1" applyProtection="1">
      <alignment horizontal="right" vertical="center" wrapText="1"/>
      <protection locked="0"/>
    </xf>
    <xf numFmtId="2" fontId="5" fillId="3" borderId="1" xfId="16" applyNumberFormat="1" applyFont="1" applyFill="1" applyBorder="1" applyAlignment="1">
      <alignment horizontal="right" vertical="center"/>
    </xf>
    <xf numFmtId="0" fontId="5" fillId="3" borderId="4" xfId="12" applyNumberFormat="1" applyFont="1" applyFill="1" applyBorder="1" applyAlignment="1">
      <alignment vertical="center"/>
    </xf>
    <xf numFmtId="38" fontId="5" fillId="3" borderId="1" xfId="12" applyFont="1" applyFill="1" applyBorder="1" applyAlignment="1" applyProtection="1">
      <alignment vertical="center"/>
      <protection locked="0"/>
    </xf>
    <xf numFmtId="38" fontId="5" fillId="3" borderId="1" xfId="12" applyFont="1" applyFill="1" applyBorder="1" applyAlignment="1" applyProtection="1">
      <alignment horizontal="right" vertical="center" wrapText="1"/>
      <protection locked="0"/>
    </xf>
    <xf numFmtId="2" fontId="5" fillId="3" borderId="1" xfId="17" applyNumberFormat="1" applyFont="1" applyFill="1" applyBorder="1" applyAlignment="1">
      <alignment horizontal="right" vertical="center"/>
    </xf>
    <xf numFmtId="0" fontId="5" fillId="2" borderId="4" xfId="13" applyNumberFormat="1" applyFont="1" applyFill="1" applyBorder="1" applyAlignment="1">
      <alignment vertical="center"/>
    </xf>
    <xf numFmtId="38" fontId="5" fillId="3" borderId="1" xfId="13" applyFont="1" applyFill="1" applyBorder="1" applyAlignment="1" applyProtection="1">
      <alignment vertical="center"/>
      <protection locked="0"/>
    </xf>
    <xf numFmtId="38" fontId="5" fillId="3" borderId="1" xfId="13" applyFont="1" applyFill="1" applyBorder="1" applyAlignment="1" applyProtection="1">
      <alignment horizontal="right" vertical="center" wrapText="1"/>
      <protection locked="0"/>
    </xf>
    <xf numFmtId="2" fontId="5" fillId="2" borderId="5" xfId="18" applyNumberFormat="1" applyFont="1" applyFill="1" applyBorder="1" applyAlignment="1">
      <alignment horizontal="right" vertical="center"/>
    </xf>
    <xf numFmtId="2" fontId="5" fillId="2" borderId="1" xfId="18" applyNumberFormat="1" applyFont="1" applyFill="1" applyBorder="1" applyAlignment="1">
      <alignment horizontal="right" vertical="center"/>
    </xf>
    <xf numFmtId="38" fontId="5" fillId="3" borderId="1" xfId="9" applyFont="1" applyFill="1" applyBorder="1" applyAlignment="1" applyProtection="1">
      <alignment vertical="center" wrapText="1"/>
      <protection locked="0"/>
    </xf>
    <xf numFmtId="38" fontId="5" fillId="3" borderId="1" xfId="10" applyFont="1" applyFill="1" applyBorder="1" applyAlignment="1" applyProtection="1">
      <alignment vertical="center" wrapText="1"/>
      <protection locked="0"/>
    </xf>
    <xf numFmtId="38" fontId="5" fillId="3" borderId="1" xfId="11" applyFont="1" applyFill="1" applyBorder="1" applyAlignment="1" applyProtection="1">
      <alignment vertical="center" wrapText="1"/>
      <protection locked="0"/>
    </xf>
    <xf numFmtId="38" fontId="5" fillId="3" borderId="1" xfId="12" applyFont="1" applyFill="1" applyBorder="1" applyAlignment="1" applyProtection="1">
      <alignment vertical="center" wrapText="1"/>
      <protection locked="0"/>
    </xf>
    <xf numFmtId="38" fontId="5" fillId="3" borderId="1" xfId="13" applyFont="1" applyFill="1" applyBorder="1" applyAlignment="1" applyProtection="1">
      <alignment vertical="center" wrapText="1"/>
      <protection locked="0"/>
    </xf>
    <xf numFmtId="38" fontId="5" fillId="3" borderId="4" xfId="9" applyFont="1" applyFill="1" applyBorder="1" applyAlignment="1">
      <alignment horizontal="right" vertical="center"/>
    </xf>
    <xf numFmtId="38" fontId="5" fillId="3" borderId="1" xfId="9" applyFont="1" applyFill="1" applyBorder="1" applyAlignment="1">
      <alignment vertical="center"/>
    </xf>
    <xf numFmtId="38" fontId="5" fillId="3" borderId="4" xfId="10" applyFont="1" applyFill="1" applyBorder="1" applyAlignment="1">
      <alignment horizontal="right" vertical="center"/>
    </xf>
    <xf numFmtId="38" fontId="5" fillId="3" borderId="1" xfId="10" applyFont="1" applyFill="1" applyBorder="1" applyAlignment="1">
      <alignment vertical="center"/>
    </xf>
    <xf numFmtId="38" fontId="5" fillId="3" borderId="4" xfId="11" applyFont="1" applyFill="1" applyBorder="1" applyAlignment="1">
      <alignment horizontal="right" vertical="center"/>
    </xf>
    <xf numFmtId="38" fontId="5" fillId="3" borderId="1" xfId="11" applyFont="1" applyFill="1" applyBorder="1" applyAlignment="1">
      <alignment vertical="center"/>
    </xf>
    <xf numFmtId="38" fontId="5" fillId="3" borderId="4" xfId="12" applyFont="1" applyFill="1" applyBorder="1" applyAlignment="1">
      <alignment horizontal="right" vertical="center"/>
    </xf>
    <xf numFmtId="38" fontId="5" fillId="3" borderId="1" xfId="12" applyFont="1" applyFill="1" applyBorder="1" applyAlignment="1">
      <alignment vertical="center"/>
    </xf>
    <xf numFmtId="38" fontId="5" fillId="2" borderId="4" xfId="13" applyFont="1" applyFill="1" applyBorder="1" applyAlignment="1">
      <alignment horizontal="right" vertical="center"/>
    </xf>
    <xf numFmtId="38" fontId="5" fillId="2" borderId="6" xfId="13" applyFont="1" applyFill="1" applyBorder="1" applyAlignment="1">
      <alignment vertical="center"/>
    </xf>
    <xf numFmtId="38" fontId="5" fillId="3" borderId="2" xfId="9" quotePrefix="1" applyFont="1" applyFill="1" applyBorder="1" applyAlignment="1">
      <alignment vertical="center"/>
    </xf>
    <xf numFmtId="38" fontId="5" fillId="3" borderId="7" xfId="9" applyFont="1" applyFill="1" applyBorder="1" applyAlignment="1">
      <alignment vertical="center"/>
    </xf>
    <xf numFmtId="38" fontId="5" fillId="3" borderId="2" xfId="10" quotePrefix="1" applyFont="1" applyFill="1" applyBorder="1" applyAlignment="1">
      <alignment vertical="center"/>
    </xf>
    <xf numFmtId="38" fontId="5" fillId="3" borderId="7" xfId="10" applyFont="1" applyFill="1" applyBorder="1" applyAlignment="1">
      <alignment vertical="center"/>
    </xf>
    <xf numFmtId="38" fontId="5" fillId="3" borderId="2" xfId="11" quotePrefix="1" applyFont="1" applyFill="1" applyBorder="1" applyAlignment="1">
      <alignment vertical="center"/>
    </xf>
    <xf numFmtId="38" fontId="5" fillId="3" borderId="7" xfId="11" applyFont="1" applyFill="1" applyBorder="1" applyAlignment="1">
      <alignment vertical="center"/>
    </xf>
    <xf numFmtId="38" fontId="5" fillId="3" borderId="2" xfId="12" quotePrefix="1" applyFont="1" applyFill="1" applyBorder="1" applyAlignment="1">
      <alignment vertical="center"/>
    </xf>
    <xf numFmtId="38" fontId="5" fillId="3" borderId="7" xfId="12" applyFont="1" applyFill="1" applyBorder="1" applyAlignment="1">
      <alignment vertical="center"/>
    </xf>
    <xf numFmtId="38" fontId="5" fillId="2" borderId="2" xfId="13" quotePrefix="1" applyFont="1" applyFill="1" applyBorder="1" applyAlignment="1">
      <alignment vertical="center"/>
    </xf>
    <xf numFmtId="38" fontId="5" fillId="2" borderId="7" xfId="13" applyFont="1" applyFill="1" applyBorder="1" applyAlignment="1">
      <alignment vertical="center"/>
    </xf>
    <xf numFmtId="38" fontId="5" fillId="2" borderId="1" xfId="13" applyFont="1" applyFill="1" applyBorder="1" applyAlignment="1" applyProtection="1">
      <alignment vertical="center" wrapText="1"/>
      <protection locked="0"/>
    </xf>
    <xf numFmtId="38" fontId="5" fillId="2" borderId="1" xfId="13" applyFont="1" applyFill="1" applyBorder="1" applyAlignment="1" applyProtection="1">
      <alignment horizontal="right" vertical="center" wrapText="1"/>
      <protection locked="0"/>
    </xf>
    <xf numFmtId="38" fontId="5" fillId="2" borderId="1" xfId="13" applyFont="1" applyFill="1" applyBorder="1" applyAlignment="1" applyProtection="1">
      <alignment vertical="center"/>
      <protection locked="0"/>
    </xf>
    <xf numFmtId="0" fontId="5" fillId="3" borderId="1" xfId="8" applyFont="1" applyFill="1" applyBorder="1" applyAlignment="1">
      <alignment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5" fillId="2" borderId="2" xfId="13" applyFont="1" applyFill="1" applyBorder="1" applyAlignment="1">
      <alignment horizontal="center" vertical="center"/>
    </xf>
    <xf numFmtId="38" fontId="8" fillId="3" borderId="1" xfId="9" applyFont="1" applyFill="1" applyBorder="1" applyAlignment="1">
      <alignment horizontal="right" vertical="center" wrapText="1"/>
    </xf>
    <xf numFmtId="38" fontId="8" fillId="3" borderId="1" xfId="10" applyFont="1" applyFill="1" applyBorder="1" applyAlignment="1">
      <alignment horizontal="right" vertical="center" wrapText="1"/>
    </xf>
    <xf numFmtId="38" fontId="8" fillId="3" borderId="1" xfId="11" applyFont="1" applyFill="1" applyBorder="1" applyAlignment="1">
      <alignment horizontal="right" vertical="center" wrapText="1"/>
    </xf>
    <xf numFmtId="38" fontId="8" fillId="3" borderId="1" xfId="12" applyFont="1" applyFill="1" applyBorder="1" applyAlignment="1">
      <alignment horizontal="right" vertical="center" wrapText="1"/>
    </xf>
    <xf numFmtId="38" fontId="8" fillId="2" borderId="1" xfId="13" applyFont="1" applyFill="1" applyBorder="1" applyAlignment="1">
      <alignment horizontal="right" vertical="center" wrapText="1"/>
    </xf>
    <xf numFmtId="38" fontId="8" fillId="3" borderId="1" xfId="9" applyFont="1" applyFill="1" applyBorder="1" applyAlignment="1" applyProtection="1">
      <alignment vertical="center" wrapText="1"/>
      <protection locked="0"/>
    </xf>
    <xf numFmtId="38" fontId="8" fillId="3" borderId="1" xfId="10" applyFont="1" applyFill="1" applyBorder="1" applyAlignment="1" applyProtection="1">
      <alignment vertical="center" wrapText="1"/>
      <protection locked="0"/>
    </xf>
    <xf numFmtId="38" fontId="8" fillId="3" borderId="1" xfId="11" applyFont="1" applyFill="1" applyBorder="1" applyAlignment="1" applyProtection="1">
      <alignment vertical="center" wrapText="1"/>
      <protection locked="0"/>
    </xf>
    <xf numFmtId="38" fontId="8" fillId="3" borderId="1" xfId="12" applyFont="1" applyFill="1" applyBorder="1" applyAlignment="1" applyProtection="1">
      <alignment vertical="center" wrapText="1"/>
      <protection locked="0"/>
    </xf>
    <xf numFmtId="38" fontId="8" fillId="2" borderId="1" xfId="13" applyFont="1" applyFill="1" applyBorder="1" applyAlignment="1" applyProtection="1">
      <alignment vertical="center" wrapText="1"/>
      <protection locked="0"/>
    </xf>
    <xf numFmtId="0" fontId="5" fillId="3" borderId="1" xfId="6" applyFont="1" applyFill="1" applyBorder="1" applyAlignment="1">
      <alignment vertical="center"/>
    </xf>
    <xf numFmtId="2" fontId="5" fillId="3" borderId="8" xfId="14" applyNumberFormat="1" applyFont="1" applyFill="1" applyBorder="1" applyAlignment="1">
      <alignment horizontal="right" vertical="center"/>
    </xf>
    <xf numFmtId="2" fontId="5" fillId="3" borderId="8" xfId="15" applyNumberFormat="1" applyFont="1" applyFill="1" applyBorder="1" applyAlignment="1">
      <alignment horizontal="right" vertical="center"/>
    </xf>
    <xf numFmtId="2" fontId="5" fillId="3" borderId="8" xfId="16" applyNumberFormat="1" applyFont="1" applyFill="1" applyBorder="1" applyAlignment="1">
      <alignment horizontal="right" vertical="center"/>
    </xf>
    <xf numFmtId="2" fontId="5" fillId="3" borderId="8" xfId="17" applyNumberFormat="1" applyFont="1" applyFill="1" applyBorder="1" applyAlignment="1">
      <alignment horizontal="right" vertical="center"/>
    </xf>
    <xf numFmtId="2" fontId="5" fillId="2" borderId="8" xfId="18" applyNumberFormat="1" applyFont="1" applyFill="1" applyBorder="1" applyAlignment="1">
      <alignment horizontal="right" vertical="center"/>
    </xf>
    <xf numFmtId="2" fontId="5" fillId="3" borderId="0" xfId="14" applyNumberFormat="1" applyFont="1" applyFill="1" applyBorder="1" applyAlignment="1">
      <alignment horizontal="right" vertical="center"/>
    </xf>
    <xf numFmtId="2" fontId="5" fillId="3" borderId="0" xfId="15" applyNumberFormat="1" applyFont="1" applyFill="1" applyBorder="1" applyAlignment="1">
      <alignment horizontal="right" vertical="center"/>
    </xf>
    <xf numFmtId="2" fontId="5" fillId="3" borderId="0" xfId="16" applyNumberFormat="1" applyFont="1" applyFill="1" applyBorder="1" applyAlignment="1">
      <alignment horizontal="right" vertical="center"/>
    </xf>
    <xf numFmtId="2" fontId="5" fillId="3" borderId="0" xfId="17" applyNumberFormat="1" applyFont="1" applyFill="1" applyBorder="1" applyAlignment="1">
      <alignment horizontal="right" vertical="center"/>
    </xf>
    <xf numFmtId="2" fontId="5" fillId="2" borderId="0" xfId="18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0" xfId="6" applyFont="1" applyFill="1" applyAlignment="1">
      <alignment vertical="center"/>
    </xf>
    <xf numFmtId="0" fontId="5" fillId="3" borderId="0" xfId="7" applyFont="1" applyFill="1" applyAlignment="1">
      <alignment vertical="center"/>
    </xf>
    <xf numFmtId="0" fontId="5" fillId="3" borderId="0" xfId="8" applyFont="1" applyFill="1" applyAlignment="1">
      <alignment vertical="center"/>
    </xf>
    <xf numFmtId="0" fontId="10" fillId="3" borderId="0" xfId="19" applyNumberFormat="1" applyFont="1" applyFill="1"/>
    <xf numFmtId="0" fontId="2" fillId="3" borderId="0" xfId="19" applyFont="1" applyFill="1"/>
    <xf numFmtId="0" fontId="10" fillId="3" borderId="0" xfId="20" applyNumberFormat="1" applyFont="1" applyFill="1"/>
    <xf numFmtId="0" fontId="2" fillId="3" borderId="0" xfId="20" applyFont="1" applyFill="1"/>
    <xf numFmtId="0" fontId="10" fillId="3" borderId="0" xfId="21" applyNumberFormat="1" applyFont="1" applyFill="1"/>
    <xf numFmtId="0" fontId="2" fillId="3" borderId="0" xfId="21" applyFont="1" applyFill="1"/>
    <xf numFmtId="0" fontId="10" fillId="3" borderId="0" xfId="22" applyNumberFormat="1" applyFont="1" applyFill="1"/>
    <xf numFmtId="0" fontId="2" fillId="3" borderId="0" xfId="22" applyFont="1" applyFill="1"/>
    <xf numFmtId="0" fontId="10" fillId="3" borderId="0" xfId="23" applyNumberFormat="1" applyFont="1" applyFill="1"/>
    <xf numFmtId="0" fontId="2" fillId="3" borderId="0" xfId="23" applyFont="1" applyFill="1"/>
    <xf numFmtId="0" fontId="9" fillId="3" borderId="0" xfId="19" applyFont="1" applyFill="1" applyAlignment="1">
      <alignment vertical="center"/>
    </xf>
    <xf numFmtId="38" fontId="5" fillId="3" borderId="0" xfId="24" applyFont="1" applyFill="1" applyAlignment="1">
      <alignment vertical="center"/>
    </xf>
    <xf numFmtId="0" fontId="9" fillId="3" borderId="0" xfId="20" applyFont="1" applyFill="1" applyAlignment="1">
      <alignment vertical="center"/>
    </xf>
    <xf numFmtId="38" fontId="5" fillId="3" borderId="0" xfId="25" applyFont="1" applyFill="1" applyAlignment="1">
      <alignment vertical="center"/>
    </xf>
    <xf numFmtId="0" fontId="9" fillId="3" borderId="0" xfId="21" applyFont="1" applyFill="1" applyAlignment="1">
      <alignment vertical="center"/>
    </xf>
    <xf numFmtId="38" fontId="5" fillId="3" borderId="0" xfId="26" applyFont="1" applyFill="1" applyAlignment="1">
      <alignment vertical="center"/>
    </xf>
    <xf numFmtId="0" fontId="9" fillId="3" borderId="0" xfId="22" applyFont="1" applyFill="1" applyAlignment="1">
      <alignment vertical="center"/>
    </xf>
    <xf numFmtId="38" fontId="5" fillId="3" borderId="0" xfId="13" applyFont="1" applyFill="1" applyAlignment="1">
      <alignment vertical="center"/>
    </xf>
    <xf numFmtId="0" fontId="9" fillId="3" borderId="0" xfId="23" applyFont="1" applyFill="1" applyAlignment="1">
      <alignment vertical="center"/>
    </xf>
    <xf numFmtId="38" fontId="5" fillId="3" borderId="0" xfId="27" applyFont="1" applyFill="1" applyAlignment="1">
      <alignment vertical="center"/>
    </xf>
    <xf numFmtId="38" fontId="5" fillId="3" borderId="3" xfId="24" applyFont="1" applyFill="1" applyBorder="1" applyAlignment="1">
      <alignment horizontal="center" vertical="center"/>
    </xf>
    <xf numFmtId="38" fontId="5" fillId="3" borderId="3" xfId="25" applyFont="1" applyFill="1" applyBorder="1" applyAlignment="1">
      <alignment horizontal="center" vertical="center"/>
    </xf>
    <xf numFmtId="38" fontId="5" fillId="3" borderId="3" xfId="26" applyFont="1" applyFill="1" applyBorder="1" applyAlignment="1">
      <alignment horizontal="center" vertical="center"/>
    </xf>
    <xf numFmtId="38" fontId="5" fillId="3" borderId="3" xfId="13" applyFont="1" applyFill="1" applyBorder="1" applyAlignment="1">
      <alignment horizontal="center" vertical="center"/>
    </xf>
    <xf numFmtId="38" fontId="5" fillId="3" borderId="3" xfId="27" applyFont="1" applyFill="1" applyBorder="1" applyAlignment="1">
      <alignment horizontal="center" vertical="center"/>
    </xf>
    <xf numFmtId="0" fontId="5" fillId="3" borderId="4" xfId="24" applyNumberFormat="1" applyFont="1" applyFill="1" applyBorder="1" applyAlignment="1">
      <alignment vertical="center"/>
    </xf>
    <xf numFmtId="38" fontId="5" fillId="3" borderId="1" xfId="24" applyFont="1" applyFill="1" applyBorder="1" applyAlignment="1" applyProtection="1">
      <alignment vertical="center"/>
      <protection locked="0"/>
    </xf>
    <xf numFmtId="38" fontId="5" fillId="3" borderId="1" xfId="24" applyFont="1" applyFill="1" applyBorder="1" applyAlignment="1" applyProtection="1">
      <alignment horizontal="right" vertical="center" wrapText="1"/>
      <protection locked="0"/>
    </xf>
    <xf numFmtId="2" fontId="5" fillId="3" borderId="1" xfId="28" applyNumberFormat="1" applyFont="1" applyFill="1" applyBorder="1" applyAlignment="1">
      <alignment horizontal="right" vertical="center"/>
    </xf>
    <xf numFmtId="0" fontId="5" fillId="3" borderId="4" xfId="25" applyNumberFormat="1" applyFont="1" applyFill="1" applyBorder="1" applyAlignment="1">
      <alignment vertical="center"/>
    </xf>
    <xf numFmtId="38" fontId="5" fillId="3" borderId="1" xfId="25" applyFont="1" applyFill="1" applyBorder="1" applyAlignment="1" applyProtection="1">
      <alignment vertical="center"/>
      <protection locked="0"/>
    </xf>
    <xf numFmtId="38" fontId="5" fillId="3" borderId="1" xfId="25" applyFont="1" applyFill="1" applyBorder="1" applyAlignment="1" applyProtection="1">
      <alignment horizontal="right" vertical="center" wrapText="1"/>
      <protection locked="0"/>
    </xf>
    <xf numFmtId="2" fontId="5" fillId="3" borderId="1" xfId="29" applyNumberFormat="1" applyFont="1" applyFill="1" applyBorder="1" applyAlignment="1">
      <alignment horizontal="right" vertical="center"/>
    </xf>
    <xf numFmtId="0" fontId="5" fillId="3" borderId="4" xfId="26" applyNumberFormat="1" applyFont="1" applyFill="1" applyBorder="1" applyAlignment="1">
      <alignment vertical="center"/>
    </xf>
    <xf numFmtId="38" fontId="5" fillId="3" borderId="1" xfId="26" applyFont="1" applyFill="1" applyBorder="1" applyAlignment="1" applyProtection="1">
      <alignment vertical="center"/>
      <protection locked="0"/>
    </xf>
    <xf numFmtId="38" fontId="5" fillId="3" borderId="1" xfId="26" applyFont="1" applyFill="1" applyBorder="1" applyAlignment="1" applyProtection="1">
      <alignment horizontal="right" vertical="center" wrapText="1"/>
      <protection locked="0"/>
    </xf>
    <xf numFmtId="2" fontId="5" fillId="3" borderId="1" xfId="30" applyNumberFormat="1" applyFont="1" applyFill="1" applyBorder="1" applyAlignment="1">
      <alignment horizontal="right" vertical="center"/>
    </xf>
    <xf numFmtId="0" fontId="5" fillId="3" borderId="4" xfId="13" applyNumberFormat="1" applyFont="1" applyFill="1" applyBorder="1" applyAlignment="1">
      <alignment vertical="center"/>
    </xf>
    <xf numFmtId="2" fontId="5" fillId="3" borderId="1" xfId="18" applyNumberFormat="1" applyFont="1" applyFill="1" applyBorder="1" applyAlignment="1">
      <alignment horizontal="right" vertical="center"/>
    </xf>
    <xf numFmtId="0" fontId="5" fillId="3" borderId="4" xfId="27" applyNumberFormat="1" applyFont="1" applyFill="1" applyBorder="1" applyAlignment="1">
      <alignment vertical="center"/>
    </xf>
    <xf numFmtId="38" fontId="5" fillId="3" borderId="1" xfId="27" applyFont="1" applyFill="1" applyBorder="1" applyAlignment="1" applyProtection="1">
      <alignment vertical="center"/>
      <protection locked="0"/>
    </xf>
    <xf numFmtId="38" fontId="5" fillId="3" borderId="1" xfId="27" applyFont="1" applyFill="1" applyBorder="1" applyAlignment="1" applyProtection="1">
      <alignment horizontal="right" vertical="center" wrapText="1"/>
      <protection locked="0"/>
    </xf>
    <xf numFmtId="2" fontId="5" fillId="3" borderId="1" xfId="31" applyNumberFormat="1" applyFont="1" applyFill="1" applyBorder="1" applyAlignment="1">
      <alignment horizontal="right" vertical="center"/>
    </xf>
    <xf numFmtId="38" fontId="5" fillId="3" borderId="1" xfId="24" applyFont="1" applyFill="1" applyBorder="1" applyAlignment="1" applyProtection="1">
      <alignment vertical="center" wrapText="1"/>
      <protection locked="0"/>
    </xf>
    <xf numFmtId="38" fontId="5" fillId="3" borderId="1" xfId="25" applyFont="1" applyFill="1" applyBorder="1" applyAlignment="1" applyProtection="1">
      <alignment vertical="center" wrapText="1"/>
      <protection locked="0"/>
    </xf>
    <xf numFmtId="38" fontId="5" fillId="3" borderId="1" xfId="26" applyFont="1" applyFill="1" applyBorder="1" applyAlignment="1" applyProtection="1">
      <alignment vertical="center" wrapText="1"/>
      <protection locked="0"/>
    </xf>
    <xf numFmtId="38" fontId="5" fillId="3" borderId="1" xfId="27" applyFont="1" applyFill="1" applyBorder="1" applyAlignment="1" applyProtection="1">
      <alignment vertical="center" wrapText="1"/>
      <protection locked="0"/>
    </xf>
    <xf numFmtId="38" fontId="5" fillId="3" borderId="4" xfId="24" applyFont="1" applyFill="1" applyBorder="1" applyAlignment="1">
      <alignment horizontal="right" vertical="center"/>
    </xf>
    <xf numFmtId="38" fontId="5" fillId="3" borderId="1" xfId="24" applyFont="1" applyFill="1" applyBorder="1" applyAlignment="1">
      <alignment vertical="center"/>
    </xf>
    <xf numFmtId="38" fontId="5" fillId="3" borderId="4" xfId="25" applyFont="1" applyFill="1" applyBorder="1" applyAlignment="1">
      <alignment horizontal="right" vertical="center"/>
    </xf>
    <xf numFmtId="38" fontId="5" fillId="3" borderId="1" xfId="25" applyFont="1" applyFill="1" applyBorder="1" applyAlignment="1">
      <alignment vertical="center"/>
    </xf>
    <xf numFmtId="38" fontId="5" fillId="3" borderId="4" xfId="26" applyFont="1" applyFill="1" applyBorder="1" applyAlignment="1">
      <alignment horizontal="right" vertical="center"/>
    </xf>
    <xf numFmtId="38" fontId="5" fillId="3" borderId="1" xfId="26" applyFont="1" applyFill="1" applyBorder="1" applyAlignment="1">
      <alignment vertical="center"/>
    </xf>
    <xf numFmtId="38" fontId="5" fillId="3" borderId="4" xfId="13" applyFont="1" applyFill="1" applyBorder="1" applyAlignment="1">
      <alignment horizontal="right" vertical="center"/>
    </xf>
    <xf numFmtId="38" fontId="5" fillId="3" borderId="1" xfId="13" applyFont="1" applyFill="1" applyBorder="1" applyAlignment="1">
      <alignment vertical="center"/>
    </xf>
    <xf numFmtId="38" fontId="5" fillId="3" borderId="4" xfId="27" applyFont="1" applyFill="1" applyBorder="1" applyAlignment="1">
      <alignment horizontal="right" vertical="center"/>
    </xf>
    <xf numFmtId="38" fontId="5" fillId="3" borderId="1" xfId="27" applyFont="1" applyFill="1" applyBorder="1" applyAlignment="1">
      <alignment vertical="center"/>
    </xf>
    <xf numFmtId="38" fontId="5" fillId="3" borderId="2" xfId="24" quotePrefix="1" applyFont="1" applyFill="1" applyBorder="1" applyAlignment="1">
      <alignment vertical="center"/>
    </xf>
    <xf numFmtId="38" fontId="5" fillId="3" borderId="7" xfId="24" applyFont="1" applyFill="1" applyBorder="1" applyAlignment="1">
      <alignment vertical="center"/>
    </xf>
    <xf numFmtId="38" fontId="5" fillId="3" borderId="2" xfId="25" quotePrefix="1" applyFont="1" applyFill="1" applyBorder="1" applyAlignment="1">
      <alignment vertical="center"/>
    </xf>
    <xf numFmtId="38" fontId="5" fillId="3" borderId="7" xfId="25" applyFont="1" applyFill="1" applyBorder="1" applyAlignment="1">
      <alignment vertical="center"/>
    </xf>
    <xf numFmtId="38" fontId="5" fillId="3" borderId="2" xfId="26" quotePrefix="1" applyFont="1" applyFill="1" applyBorder="1" applyAlignment="1">
      <alignment vertical="center"/>
    </xf>
    <xf numFmtId="38" fontId="5" fillId="3" borderId="7" xfId="26" applyFont="1" applyFill="1" applyBorder="1" applyAlignment="1">
      <alignment vertical="center"/>
    </xf>
    <xf numFmtId="38" fontId="5" fillId="3" borderId="2" xfId="13" quotePrefix="1" applyFont="1" applyFill="1" applyBorder="1" applyAlignment="1">
      <alignment vertical="center"/>
    </xf>
    <xf numFmtId="38" fontId="5" fillId="3" borderId="7" xfId="13" applyFont="1" applyFill="1" applyBorder="1" applyAlignment="1">
      <alignment vertical="center"/>
    </xf>
    <xf numFmtId="38" fontId="5" fillId="3" borderId="2" xfId="27" quotePrefix="1" applyFont="1" applyFill="1" applyBorder="1" applyAlignment="1">
      <alignment vertical="center"/>
    </xf>
    <xf numFmtId="38" fontId="5" fillId="3" borderId="7" xfId="27" applyFont="1" applyFill="1" applyBorder="1" applyAlignment="1">
      <alignment vertical="center"/>
    </xf>
    <xf numFmtId="0" fontId="5" fillId="3" borderId="1" xfId="22" applyFont="1" applyFill="1" applyBorder="1" applyAlignment="1">
      <alignment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5" fillId="3" borderId="2" xfId="27" applyFont="1" applyFill="1" applyBorder="1" applyAlignment="1">
      <alignment horizontal="center" vertical="center"/>
    </xf>
    <xf numFmtId="38" fontId="8" fillId="3" borderId="1" xfId="24" applyFont="1" applyFill="1" applyBorder="1" applyAlignment="1">
      <alignment horizontal="right" vertical="center" wrapText="1"/>
    </xf>
    <xf numFmtId="38" fontId="8" fillId="3" borderId="1" xfId="25" applyFont="1" applyFill="1" applyBorder="1" applyAlignment="1">
      <alignment horizontal="right" vertical="center" wrapText="1"/>
    </xf>
    <xf numFmtId="38" fontId="8" fillId="3" borderId="1" xfId="26" applyFont="1" applyFill="1" applyBorder="1" applyAlignment="1">
      <alignment horizontal="right" vertical="center" wrapText="1"/>
    </xf>
    <xf numFmtId="38" fontId="8" fillId="3" borderId="1" xfId="13" applyFont="1" applyFill="1" applyBorder="1" applyAlignment="1">
      <alignment horizontal="right" vertical="center" wrapText="1"/>
    </xf>
    <xf numFmtId="38" fontId="8" fillId="3" borderId="1" xfId="27" applyFont="1" applyFill="1" applyBorder="1" applyAlignment="1">
      <alignment horizontal="right" vertical="center" wrapText="1"/>
    </xf>
    <xf numFmtId="38" fontId="8" fillId="3" borderId="1" xfId="24" applyFont="1" applyFill="1" applyBorder="1" applyAlignment="1" applyProtection="1">
      <alignment vertical="center" wrapText="1"/>
      <protection locked="0"/>
    </xf>
    <xf numFmtId="38" fontId="8" fillId="3" borderId="1" xfId="25" applyFont="1" applyFill="1" applyBorder="1" applyAlignment="1" applyProtection="1">
      <alignment vertical="center" wrapText="1"/>
      <protection locked="0"/>
    </xf>
    <xf numFmtId="38" fontId="8" fillId="3" borderId="1" xfId="26" applyFont="1" applyFill="1" applyBorder="1" applyAlignment="1" applyProtection="1">
      <alignment vertical="center" wrapText="1"/>
      <protection locked="0"/>
    </xf>
    <xf numFmtId="38" fontId="8" fillId="3" borderId="1" xfId="13" applyFont="1" applyFill="1" applyBorder="1" applyAlignment="1" applyProtection="1">
      <alignment vertical="center" wrapText="1"/>
      <protection locked="0"/>
    </xf>
    <xf numFmtId="38" fontId="8" fillId="3" borderId="1" xfId="27" applyFont="1" applyFill="1" applyBorder="1" applyAlignment="1" applyProtection="1">
      <alignment vertical="center" wrapText="1"/>
      <protection locked="0"/>
    </xf>
    <xf numFmtId="2" fontId="5" fillId="3" borderId="8" xfId="28" applyNumberFormat="1" applyFont="1" applyFill="1" applyBorder="1" applyAlignment="1">
      <alignment horizontal="right" vertical="center"/>
    </xf>
    <xf numFmtId="2" fontId="5" fillId="3" borderId="8" xfId="29" applyNumberFormat="1" applyFont="1" applyFill="1" applyBorder="1" applyAlignment="1">
      <alignment horizontal="right" vertical="center"/>
    </xf>
    <xf numFmtId="2" fontId="5" fillId="3" borderId="8" xfId="30" applyNumberFormat="1" applyFont="1" applyFill="1" applyBorder="1" applyAlignment="1">
      <alignment horizontal="right" vertical="center"/>
    </xf>
    <xf numFmtId="2" fontId="5" fillId="3" borderId="8" xfId="18" applyNumberFormat="1" applyFont="1" applyFill="1" applyBorder="1" applyAlignment="1">
      <alignment horizontal="right" vertical="center"/>
    </xf>
    <xf numFmtId="2" fontId="5" fillId="3" borderId="8" xfId="31" applyNumberFormat="1" applyFont="1" applyFill="1" applyBorder="1" applyAlignment="1">
      <alignment horizontal="right" vertical="center"/>
    </xf>
    <xf numFmtId="2" fontId="5" fillId="3" borderId="0" xfId="28" applyNumberFormat="1" applyFont="1" applyFill="1" applyBorder="1" applyAlignment="1">
      <alignment horizontal="right" vertical="center"/>
    </xf>
    <xf numFmtId="2" fontId="5" fillId="3" borderId="0" xfId="29" applyNumberFormat="1" applyFont="1" applyFill="1" applyBorder="1" applyAlignment="1">
      <alignment horizontal="right" vertical="center"/>
    </xf>
    <xf numFmtId="2" fontId="5" fillId="3" borderId="0" xfId="30" applyNumberFormat="1" applyFont="1" applyFill="1" applyBorder="1" applyAlignment="1">
      <alignment horizontal="right" vertical="center"/>
    </xf>
    <xf numFmtId="2" fontId="5" fillId="3" borderId="0" xfId="18" applyNumberFormat="1" applyFont="1" applyFill="1" applyBorder="1" applyAlignment="1">
      <alignment horizontal="right" vertical="center"/>
    </xf>
    <xf numFmtId="2" fontId="5" fillId="3" borderId="0" xfId="31" applyNumberFormat="1" applyFont="1" applyFill="1" applyBorder="1" applyAlignment="1">
      <alignment horizontal="right" vertical="center"/>
    </xf>
    <xf numFmtId="0" fontId="5" fillId="3" borderId="0" xfId="19" applyFont="1" applyFill="1" applyAlignment="1">
      <alignment vertical="center"/>
    </xf>
    <xf numFmtId="0" fontId="5" fillId="3" borderId="0" xfId="20" applyFont="1" applyFill="1" applyAlignment="1">
      <alignment vertical="center"/>
    </xf>
    <xf numFmtId="0" fontId="5" fillId="3" borderId="0" xfId="21" applyFont="1" applyFill="1" applyAlignment="1">
      <alignment vertical="center"/>
    </xf>
    <xf numFmtId="0" fontId="5" fillId="3" borderId="0" xfId="22" applyFont="1" applyFill="1" applyAlignment="1">
      <alignment vertical="center"/>
    </xf>
    <xf numFmtId="0" fontId="5" fillId="3" borderId="0" xfId="23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8" fontId="5" fillId="3" borderId="4" xfId="12" applyFont="1" applyFill="1" applyBorder="1" applyAlignment="1">
      <alignment horizontal="center" vertical="center"/>
    </xf>
    <xf numFmtId="38" fontId="5" fillId="3" borderId="2" xfId="12" applyFont="1" applyFill="1" applyBorder="1" applyAlignment="1">
      <alignment horizontal="center" vertical="center"/>
    </xf>
    <xf numFmtId="38" fontId="5" fillId="3" borderId="5" xfId="12" applyFont="1" applyFill="1" applyBorder="1" applyAlignment="1">
      <alignment horizontal="center" vertical="center"/>
    </xf>
    <xf numFmtId="38" fontId="5" fillId="2" borderId="3" xfId="13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38" fontId="5" fillId="2" borderId="4" xfId="13" applyFont="1" applyFill="1" applyBorder="1" applyAlignment="1">
      <alignment horizontal="center" vertical="center"/>
    </xf>
    <xf numFmtId="38" fontId="5" fillId="2" borderId="2" xfId="13" applyFont="1" applyFill="1" applyBorder="1" applyAlignment="1">
      <alignment horizontal="center" vertical="center"/>
    </xf>
    <xf numFmtId="38" fontId="5" fillId="2" borderId="5" xfId="13" applyFont="1" applyFill="1" applyBorder="1" applyAlignment="1">
      <alignment horizontal="center" vertical="center"/>
    </xf>
    <xf numFmtId="38" fontId="5" fillId="3" borderId="3" xfId="11" applyFont="1" applyFill="1" applyBorder="1" applyAlignment="1">
      <alignment horizontal="center" vertical="center"/>
    </xf>
    <xf numFmtId="0" fontId="5" fillId="3" borderId="6" xfId="7" applyFont="1" applyFill="1" applyBorder="1" applyAlignment="1">
      <alignment horizontal="center" vertical="center"/>
    </xf>
    <xf numFmtId="38" fontId="5" fillId="3" borderId="4" xfId="11" applyFont="1" applyFill="1" applyBorder="1" applyAlignment="1">
      <alignment horizontal="center" vertical="center"/>
    </xf>
    <xf numFmtId="38" fontId="5" fillId="3" borderId="2" xfId="11" applyFont="1" applyFill="1" applyBorder="1" applyAlignment="1">
      <alignment horizontal="center" vertical="center"/>
    </xf>
    <xf numFmtId="38" fontId="5" fillId="3" borderId="5" xfId="11" applyFont="1" applyFill="1" applyBorder="1" applyAlignment="1">
      <alignment horizontal="center" vertical="center"/>
    </xf>
    <xf numFmtId="38" fontId="5" fillId="3" borderId="3" xfId="12" applyFont="1" applyFill="1" applyBorder="1" applyAlignment="1">
      <alignment horizontal="center" vertical="center"/>
    </xf>
    <xf numFmtId="0" fontId="5" fillId="3" borderId="6" xfId="8" applyFont="1" applyFill="1" applyBorder="1" applyAlignment="1">
      <alignment horizontal="center" vertical="center"/>
    </xf>
    <xf numFmtId="38" fontId="5" fillId="3" borderId="3" xfId="9" applyFont="1" applyFill="1" applyBorder="1" applyAlignment="1">
      <alignment horizontal="center" vertical="center"/>
    </xf>
    <xf numFmtId="0" fontId="5" fillId="3" borderId="6" xfId="4" applyFont="1" applyFill="1" applyBorder="1" applyAlignment="1">
      <alignment horizontal="center" vertical="center"/>
    </xf>
    <xf numFmtId="38" fontId="5" fillId="3" borderId="4" xfId="9" applyFont="1" applyFill="1" applyBorder="1" applyAlignment="1">
      <alignment horizontal="center"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5" xfId="9" applyFont="1" applyFill="1" applyBorder="1" applyAlignment="1">
      <alignment horizontal="center" vertical="center"/>
    </xf>
    <xf numFmtId="38" fontId="5" fillId="3" borderId="3" xfId="10" applyFont="1" applyFill="1" applyBorder="1" applyAlignment="1">
      <alignment horizontal="center" vertical="center"/>
    </xf>
    <xf numFmtId="0" fontId="5" fillId="3" borderId="6" xfId="6" applyFont="1" applyFill="1" applyBorder="1" applyAlignment="1">
      <alignment horizontal="center" vertical="center"/>
    </xf>
    <xf numFmtId="38" fontId="5" fillId="3" borderId="4" xfId="10" applyFont="1" applyFill="1" applyBorder="1" applyAlignment="1">
      <alignment horizontal="center" vertical="center"/>
    </xf>
    <xf numFmtId="38" fontId="5" fillId="3" borderId="2" xfId="10" applyFont="1" applyFill="1" applyBorder="1" applyAlignment="1">
      <alignment horizontal="center" vertical="center"/>
    </xf>
    <xf numFmtId="38" fontId="5" fillId="3" borderId="5" xfId="10" applyFont="1" applyFill="1" applyBorder="1" applyAlignment="1">
      <alignment horizontal="center" vertical="center"/>
    </xf>
    <xf numFmtId="38" fontId="5" fillId="3" borderId="4" xfId="13" applyFont="1" applyFill="1" applyBorder="1" applyAlignment="1">
      <alignment horizontal="center" vertical="center"/>
    </xf>
    <xf numFmtId="38" fontId="5" fillId="3" borderId="2" xfId="13" applyFont="1" applyFill="1" applyBorder="1" applyAlignment="1">
      <alignment horizontal="center" vertical="center"/>
    </xf>
    <xf numFmtId="38" fontId="5" fillId="3" borderId="5" xfId="13" applyFont="1" applyFill="1" applyBorder="1" applyAlignment="1">
      <alignment horizontal="center" vertical="center"/>
    </xf>
    <xf numFmtId="38" fontId="5" fillId="3" borderId="3" xfId="27" applyFont="1" applyFill="1" applyBorder="1" applyAlignment="1">
      <alignment horizontal="center" vertical="center"/>
    </xf>
    <xf numFmtId="38" fontId="5" fillId="3" borderId="6" xfId="27" applyFont="1" applyFill="1" applyBorder="1" applyAlignment="1">
      <alignment horizontal="center" vertical="center"/>
    </xf>
    <xf numFmtId="38" fontId="5" fillId="3" borderId="4" xfId="27" applyFont="1" applyFill="1" applyBorder="1" applyAlignment="1">
      <alignment horizontal="center" vertical="center"/>
    </xf>
    <xf numFmtId="38" fontId="5" fillId="3" borderId="2" xfId="27" applyFont="1" applyFill="1" applyBorder="1" applyAlignment="1">
      <alignment horizontal="center" vertical="center"/>
    </xf>
    <xf numFmtId="38" fontId="5" fillId="3" borderId="5" xfId="27" applyFont="1" applyFill="1" applyBorder="1" applyAlignment="1">
      <alignment horizontal="center" vertical="center"/>
    </xf>
    <xf numFmtId="38" fontId="5" fillId="3" borderId="3" xfId="26" applyFont="1" applyFill="1" applyBorder="1" applyAlignment="1">
      <alignment horizontal="center" vertical="center"/>
    </xf>
    <xf numFmtId="38" fontId="5" fillId="3" borderId="6" xfId="26" applyFont="1" applyFill="1" applyBorder="1" applyAlignment="1">
      <alignment horizontal="center" vertical="center"/>
    </xf>
    <xf numFmtId="38" fontId="5" fillId="3" borderId="4" xfId="26" applyFont="1" applyFill="1" applyBorder="1" applyAlignment="1">
      <alignment horizontal="center" vertical="center"/>
    </xf>
    <xf numFmtId="38" fontId="5" fillId="3" borderId="2" xfId="26" applyFont="1" applyFill="1" applyBorder="1" applyAlignment="1">
      <alignment horizontal="center" vertical="center"/>
    </xf>
    <xf numFmtId="38" fontId="5" fillId="3" borderId="5" xfId="26" applyFont="1" applyFill="1" applyBorder="1" applyAlignment="1">
      <alignment horizontal="center" vertical="center"/>
    </xf>
    <xf numFmtId="38" fontId="5" fillId="3" borderId="3" xfId="13" applyFont="1" applyFill="1" applyBorder="1" applyAlignment="1">
      <alignment horizontal="center" vertical="center"/>
    </xf>
    <xf numFmtId="38" fontId="5" fillId="3" borderId="6" xfId="13" applyFont="1" applyFill="1" applyBorder="1" applyAlignment="1">
      <alignment horizontal="center" vertical="center"/>
    </xf>
    <xf numFmtId="38" fontId="5" fillId="3" borderId="3" xfId="24" applyFont="1" applyFill="1" applyBorder="1" applyAlignment="1">
      <alignment horizontal="center" vertical="center"/>
    </xf>
    <xf numFmtId="38" fontId="5" fillId="3" borderId="6" xfId="24" applyFont="1" applyFill="1" applyBorder="1" applyAlignment="1">
      <alignment horizontal="center" vertical="center"/>
    </xf>
    <xf numFmtId="38" fontId="5" fillId="3" borderId="4" xfId="24" applyFont="1" applyFill="1" applyBorder="1" applyAlignment="1">
      <alignment horizontal="center" vertical="center"/>
    </xf>
    <xf numFmtId="38" fontId="5" fillId="3" borderId="2" xfId="24" applyFont="1" applyFill="1" applyBorder="1" applyAlignment="1">
      <alignment horizontal="center" vertical="center"/>
    </xf>
    <xf numFmtId="38" fontId="5" fillId="3" borderId="5" xfId="24" applyFont="1" applyFill="1" applyBorder="1" applyAlignment="1">
      <alignment horizontal="center" vertical="center"/>
    </xf>
    <xf numFmtId="38" fontId="5" fillId="3" borderId="3" xfId="25" applyFont="1" applyFill="1" applyBorder="1" applyAlignment="1">
      <alignment horizontal="center" vertical="center"/>
    </xf>
    <xf numFmtId="38" fontId="5" fillId="3" borderId="6" xfId="25" applyFont="1" applyFill="1" applyBorder="1" applyAlignment="1">
      <alignment horizontal="center" vertical="center"/>
    </xf>
    <xf numFmtId="38" fontId="5" fillId="3" borderId="4" xfId="25" applyFont="1" applyFill="1" applyBorder="1" applyAlignment="1">
      <alignment horizontal="center" vertical="center"/>
    </xf>
    <xf numFmtId="38" fontId="5" fillId="3" borderId="2" xfId="25" applyFont="1" applyFill="1" applyBorder="1" applyAlignment="1">
      <alignment horizontal="center" vertical="center"/>
    </xf>
    <xf numFmtId="38" fontId="5" fillId="3" borderId="5" xfId="25" applyFont="1" applyFill="1" applyBorder="1" applyAlignment="1">
      <alignment horizontal="center" vertical="center"/>
    </xf>
  </cellXfs>
  <cellStyles count="68">
    <cellStyle name="パーセント" xfId="1" builtinId="5"/>
    <cellStyle name="パーセント 10" xfId="18"/>
    <cellStyle name="パーセント 12" xfId="31"/>
    <cellStyle name="パーセント 13" xfId="32"/>
    <cellStyle name="パーセント 14" xfId="33"/>
    <cellStyle name="パーセント 16" xfId="34"/>
    <cellStyle name="パーセント 17" xfId="35"/>
    <cellStyle name="パーセント 18" xfId="36"/>
    <cellStyle name="パーセント 2" xfId="14"/>
    <cellStyle name="パーセント 3" xfId="15"/>
    <cellStyle name="パーセント 4" xfId="16"/>
    <cellStyle name="パーセント 5" xfId="17"/>
    <cellStyle name="パーセント 6" xfId="37"/>
    <cellStyle name="パーセント 7" xfId="28"/>
    <cellStyle name="パーセント 8" xfId="29"/>
    <cellStyle name="パーセント 9" xfId="30"/>
    <cellStyle name="桁区切り" xfId="2" builtinId="6"/>
    <cellStyle name="桁区切り 10" xfId="13"/>
    <cellStyle name="桁区切り 12" xfId="27"/>
    <cellStyle name="桁区切り 13" xfId="38"/>
    <cellStyle name="桁区切り 14" xfId="39"/>
    <cellStyle name="桁区切り 16" xfId="40"/>
    <cellStyle name="桁区切り 17" xfId="41"/>
    <cellStyle name="桁区切り 18" xfId="42"/>
    <cellStyle name="桁区切り 2" xfId="9"/>
    <cellStyle name="桁区切り 3" xfId="10"/>
    <cellStyle name="桁区切り 4" xfId="11"/>
    <cellStyle name="桁区切り 5" xfId="12"/>
    <cellStyle name="桁区切り 6" xfId="43"/>
    <cellStyle name="桁区切り 7" xfId="24"/>
    <cellStyle name="桁区切り 8" xfId="25"/>
    <cellStyle name="桁区切り 9" xfId="26"/>
    <cellStyle name="標準" xfId="0" builtinId="0"/>
    <cellStyle name="標準 10" xfId="22"/>
    <cellStyle name="標準 12" xfId="23"/>
    <cellStyle name="標準 13" xfId="44"/>
    <cellStyle name="標準 14" xfId="45"/>
    <cellStyle name="標準 15" xfId="46"/>
    <cellStyle name="標準 16" xfId="47"/>
    <cellStyle name="標準 17" xfId="48"/>
    <cellStyle name="標準 18" xfId="49"/>
    <cellStyle name="標準 2" xfId="4"/>
    <cellStyle name="標準 2 10" xfId="50"/>
    <cellStyle name="標準 2 11" xfId="51"/>
    <cellStyle name="標準 2 12" xfId="52"/>
    <cellStyle name="標準 2 13" xfId="53"/>
    <cellStyle name="標準 2 14" xfId="54"/>
    <cellStyle name="標準 2 15" xfId="55"/>
    <cellStyle name="標準 2 16" xfId="56"/>
    <cellStyle name="標準 2 17" xfId="57"/>
    <cellStyle name="標準 2 18" xfId="58"/>
    <cellStyle name="標準 2 2" xfId="59"/>
    <cellStyle name="標準 2 3" xfId="60"/>
    <cellStyle name="標準 2 4" xfId="61"/>
    <cellStyle name="標準 2 5" xfId="62"/>
    <cellStyle name="標準 2 6" xfId="63"/>
    <cellStyle name="標準 2 7" xfId="64"/>
    <cellStyle name="標準 2 8" xfId="65"/>
    <cellStyle name="標準 2 9" xfId="66"/>
    <cellStyle name="標準 3" xfId="5"/>
    <cellStyle name="標準 3 2" xfId="6"/>
    <cellStyle name="標準 4" xfId="7"/>
    <cellStyle name="標準 5" xfId="8"/>
    <cellStyle name="標準 6" xfId="67"/>
    <cellStyle name="標準 7" xfId="19"/>
    <cellStyle name="標準 8" xfId="20"/>
    <cellStyle name="標準 9" xfId="21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tabSelected="1" view="pageBreakPreview" workbookViewId="0">
      <selection activeCell="B20" sqref="B20:B21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29</v>
      </c>
    </row>
    <row r="6" spans="2:11" ht="15.95" customHeight="1">
      <c r="B6" s="227" t="s">
        <v>7</v>
      </c>
      <c r="C6" s="227" t="s">
        <v>0</v>
      </c>
      <c r="D6" s="227"/>
      <c r="E6" s="227"/>
      <c r="F6" s="227" t="s">
        <v>5</v>
      </c>
      <c r="G6" s="227"/>
      <c r="H6" s="227"/>
      <c r="I6" s="227" t="s">
        <v>6</v>
      </c>
      <c r="J6" s="227"/>
      <c r="K6" s="227"/>
    </row>
    <row r="7" spans="2:11" ht="15.95" customHeight="1">
      <c r="B7" s="228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1">
        <v>4207</v>
      </c>
      <c r="D8" s="11">
        <v>2128</v>
      </c>
      <c r="E8" s="11">
        <v>2079</v>
      </c>
      <c r="F8" s="12">
        <v>174</v>
      </c>
      <c r="G8" s="12">
        <v>110</v>
      </c>
      <c r="H8" s="12">
        <v>64</v>
      </c>
      <c r="I8" s="14">
        <v>4.135963869740908</v>
      </c>
      <c r="J8" s="14">
        <v>5.1691729323308264</v>
      </c>
      <c r="K8" s="14">
        <v>3.0784030784030785</v>
      </c>
    </row>
    <row r="9" spans="2:11" ht="15.95" customHeight="1">
      <c r="B9" s="1" t="s">
        <v>31</v>
      </c>
      <c r="C9" s="11">
        <v>82777</v>
      </c>
      <c r="D9" s="11">
        <v>42160</v>
      </c>
      <c r="E9" s="11">
        <v>40617</v>
      </c>
      <c r="F9" s="12">
        <v>2840</v>
      </c>
      <c r="G9" s="12">
        <v>1774</v>
      </c>
      <c r="H9" s="12">
        <v>1066</v>
      </c>
      <c r="I9" s="14">
        <v>3.4309047199101204</v>
      </c>
      <c r="J9" s="14">
        <v>4.2077798861480078</v>
      </c>
      <c r="K9" s="14">
        <v>2.6245168279291922</v>
      </c>
    </row>
    <row r="10" spans="2:11" ht="15.95" customHeight="1">
      <c r="B10" s="1" t="s">
        <v>32</v>
      </c>
      <c r="C10" s="11">
        <v>241426</v>
      </c>
      <c r="D10" s="11">
        <v>123332</v>
      </c>
      <c r="E10" s="11">
        <v>118094</v>
      </c>
      <c r="F10" s="12">
        <v>8188</v>
      </c>
      <c r="G10" s="12">
        <v>5208</v>
      </c>
      <c r="H10" s="12">
        <v>2980</v>
      </c>
      <c r="I10" s="14">
        <v>3.3915154125901932</v>
      </c>
      <c r="J10" s="14">
        <v>4.22274835403626</v>
      </c>
      <c r="K10" s="14">
        <v>2.5234135519162701</v>
      </c>
    </row>
    <row r="11" spans="2:11" ht="15.95" customHeight="1">
      <c r="B11" s="1" t="s">
        <v>33</v>
      </c>
      <c r="C11" s="11">
        <v>258283</v>
      </c>
      <c r="D11" s="11">
        <v>132686</v>
      </c>
      <c r="E11" s="11">
        <v>125597</v>
      </c>
      <c r="F11" s="12">
        <v>7971</v>
      </c>
      <c r="G11" s="12">
        <v>5217</v>
      </c>
      <c r="H11" s="12">
        <v>2754</v>
      </c>
      <c r="I11" s="14">
        <v>3.0861496885199569</v>
      </c>
      <c r="J11" s="14">
        <v>3.9318390787272208</v>
      </c>
      <c r="K11" s="14">
        <v>2.1927275333009546</v>
      </c>
    </row>
    <row r="12" spans="2:11" ht="15.95" customHeight="1">
      <c r="B12" s="1" t="s">
        <v>34</v>
      </c>
      <c r="C12" s="11">
        <v>227118</v>
      </c>
      <c r="D12" s="11">
        <v>116154</v>
      </c>
      <c r="E12" s="11">
        <v>110964</v>
      </c>
      <c r="F12" s="12">
        <v>7004</v>
      </c>
      <c r="G12" s="12">
        <v>4562</v>
      </c>
      <c r="H12" s="12">
        <v>2442</v>
      </c>
      <c r="I12" s="14">
        <v>3.0838594915418418</v>
      </c>
      <c r="J12" s="14">
        <v>3.9275444668285204</v>
      </c>
      <c r="K12" s="14">
        <v>2.200713744998378</v>
      </c>
    </row>
    <row r="13" spans="2:11" ht="15.95" customHeight="1">
      <c r="B13" s="1" t="s">
        <v>26</v>
      </c>
      <c r="C13" s="11">
        <v>143466</v>
      </c>
      <c r="D13" s="11">
        <v>73536</v>
      </c>
      <c r="E13" s="11">
        <v>69930</v>
      </c>
      <c r="F13" s="12">
        <v>4893</v>
      </c>
      <c r="G13" s="11">
        <v>3172</v>
      </c>
      <c r="H13" s="11">
        <v>1721</v>
      </c>
      <c r="I13" s="14">
        <v>3.4105641754840867</v>
      </c>
      <c r="J13" s="14">
        <v>4.3135335073977368</v>
      </c>
      <c r="K13" s="14">
        <v>2.461032461032461</v>
      </c>
    </row>
    <row r="14" spans="2:11" ht="15.95" customHeight="1">
      <c r="B14" s="1" t="s">
        <v>22</v>
      </c>
      <c r="C14" s="11">
        <v>47174</v>
      </c>
      <c r="D14" s="11">
        <v>24148</v>
      </c>
      <c r="E14" s="11">
        <v>23026</v>
      </c>
      <c r="F14" s="12">
        <v>1835</v>
      </c>
      <c r="G14" s="11">
        <v>1151</v>
      </c>
      <c r="H14" s="11">
        <v>684</v>
      </c>
      <c r="I14" s="14">
        <v>3.889854580913215</v>
      </c>
      <c r="J14" s="14">
        <v>4.7664402849097236</v>
      </c>
      <c r="K14" s="14">
        <v>2.9705550247546251</v>
      </c>
    </row>
    <row r="15" spans="2:11" ht="15.95" customHeight="1">
      <c r="B15" s="1" t="s">
        <v>12</v>
      </c>
      <c r="C15" s="11">
        <v>11250</v>
      </c>
      <c r="D15" s="11">
        <v>5744</v>
      </c>
      <c r="E15" s="11">
        <v>5506</v>
      </c>
      <c r="F15" s="12">
        <v>478</v>
      </c>
      <c r="G15" s="11">
        <v>311</v>
      </c>
      <c r="H15" s="11">
        <v>167</v>
      </c>
      <c r="I15" s="14">
        <v>4.2488888888888887</v>
      </c>
      <c r="J15" s="14">
        <v>5.4143454038997216</v>
      </c>
      <c r="K15" s="14">
        <v>3.0330548492553575</v>
      </c>
    </row>
    <row r="16" spans="2:11" ht="15.95" customHeight="1">
      <c r="B16" s="1" t="s">
        <v>13</v>
      </c>
      <c r="C16" s="11">
        <v>16</v>
      </c>
      <c r="D16" s="11">
        <v>10</v>
      </c>
      <c r="E16" s="11">
        <v>6</v>
      </c>
      <c r="F16" s="12">
        <v>0</v>
      </c>
      <c r="G16" s="12">
        <v>0</v>
      </c>
      <c r="H16" s="12">
        <v>0</v>
      </c>
      <c r="I16" s="14">
        <v>0</v>
      </c>
      <c r="J16" s="14">
        <v>0</v>
      </c>
      <c r="K16" s="14">
        <v>0</v>
      </c>
    </row>
    <row r="17" spans="2:11" ht="15.95" customHeight="1">
      <c r="B17" s="1" t="s">
        <v>35</v>
      </c>
      <c r="C17" s="11">
        <v>4092</v>
      </c>
      <c r="D17" s="11">
        <v>2120</v>
      </c>
      <c r="E17" s="11">
        <v>1972</v>
      </c>
      <c r="F17" s="12">
        <v>130</v>
      </c>
      <c r="G17" s="11">
        <v>83</v>
      </c>
      <c r="H17" s="11">
        <v>47</v>
      </c>
      <c r="I17" s="14">
        <v>3.1769305962854348</v>
      </c>
      <c r="J17" s="14">
        <v>3.9150943396226414</v>
      </c>
      <c r="K17" s="14">
        <v>2.3833671399594318</v>
      </c>
    </row>
    <row r="18" spans="2:11" s="6" customFormat="1" ht="15.95" customHeight="1">
      <c r="B18" s="2" t="s">
        <v>36</v>
      </c>
      <c r="C18" s="13">
        <v>1019809</v>
      </c>
      <c r="D18" s="13">
        <v>522018</v>
      </c>
      <c r="E18" s="13">
        <v>497791</v>
      </c>
      <c r="F18" s="13">
        <v>33513</v>
      </c>
      <c r="G18" s="13">
        <v>21588</v>
      </c>
      <c r="H18" s="13">
        <v>11925</v>
      </c>
      <c r="I18" s="14">
        <v>3.2862035930257529</v>
      </c>
      <c r="J18" s="14">
        <v>4.1354895808190522</v>
      </c>
      <c r="K18" s="14">
        <v>2.3955836887368394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27" t="s">
        <v>8</v>
      </c>
      <c r="C20" s="227" t="s">
        <v>0</v>
      </c>
      <c r="D20" s="227"/>
      <c r="E20" s="227"/>
      <c r="F20" s="227" t="s">
        <v>5</v>
      </c>
      <c r="G20" s="227"/>
      <c r="H20" s="227"/>
      <c r="I20" s="227" t="s">
        <v>6</v>
      </c>
      <c r="J20" s="227"/>
      <c r="K20" s="227"/>
    </row>
    <row r="21" spans="2:11" ht="15.95" customHeight="1">
      <c r="B21" s="228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5">
        <v>23645</v>
      </c>
      <c r="D22" s="16">
        <v>12110</v>
      </c>
      <c r="E22" s="16">
        <v>11535</v>
      </c>
      <c r="F22" s="16">
        <v>839</v>
      </c>
      <c r="G22" s="16">
        <v>522</v>
      </c>
      <c r="H22" s="16">
        <v>317</v>
      </c>
      <c r="I22" s="14">
        <v>3.5483188834848809</v>
      </c>
      <c r="J22" s="14">
        <v>4.310487200660611</v>
      </c>
      <c r="K22" s="14">
        <v>2.7481577806675332</v>
      </c>
    </row>
    <row r="23" spans="2:11" ht="15.95" customHeight="1">
      <c r="B23" s="1" t="s">
        <v>38</v>
      </c>
      <c r="C23" s="15">
        <v>242307</v>
      </c>
      <c r="D23" s="16">
        <v>123542</v>
      </c>
      <c r="E23" s="16">
        <v>118765</v>
      </c>
      <c r="F23" s="16">
        <v>8236</v>
      </c>
      <c r="G23" s="16">
        <v>5244</v>
      </c>
      <c r="H23" s="16">
        <v>2992</v>
      </c>
      <c r="I23" s="14">
        <v>3.3989938383950937</v>
      </c>
      <c r="J23" s="14">
        <v>4.2447103009502847</v>
      </c>
      <c r="K23" s="14">
        <v>2.5192607249610575</v>
      </c>
    </row>
    <row r="24" spans="2:11" ht="15.95" customHeight="1">
      <c r="B24" s="1" t="s">
        <v>39</v>
      </c>
      <c r="C24" s="15">
        <v>310755</v>
      </c>
      <c r="D24" s="16">
        <v>159501</v>
      </c>
      <c r="E24" s="16">
        <v>151254</v>
      </c>
      <c r="F24" s="16">
        <v>9685</v>
      </c>
      <c r="G24" s="16">
        <v>6254</v>
      </c>
      <c r="H24" s="16">
        <v>3431</v>
      </c>
      <c r="I24" s="14">
        <v>3.1166031117761581</v>
      </c>
      <c r="J24" s="14">
        <v>3.9209785518586089</v>
      </c>
      <c r="K24" s="14">
        <v>2.2683697621219934</v>
      </c>
    </row>
    <row r="25" spans="2:11" ht="15.95" customHeight="1">
      <c r="B25" s="1" t="s">
        <v>40</v>
      </c>
      <c r="C25" s="15">
        <v>222019</v>
      </c>
      <c r="D25" s="16">
        <v>113628</v>
      </c>
      <c r="E25" s="16">
        <v>108391</v>
      </c>
      <c r="F25" s="16">
        <v>6893</v>
      </c>
      <c r="G25" s="16">
        <v>4524</v>
      </c>
      <c r="H25" s="16">
        <v>2369</v>
      </c>
      <c r="I25" s="14">
        <v>3.104689238308433</v>
      </c>
      <c r="J25" s="14">
        <v>3.9814130319991552</v>
      </c>
      <c r="K25" s="14">
        <v>2.1856058159810314</v>
      </c>
    </row>
    <row r="26" spans="2:11" ht="15.95" customHeight="1">
      <c r="B26" s="1" t="s">
        <v>27</v>
      </c>
      <c r="C26" s="15">
        <v>147867</v>
      </c>
      <c r="D26" s="16">
        <v>75868</v>
      </c>
      <c r="E26" s="16">
        <v>71999</v>
      </c>
      <c r="F26" s="16">
        <v>5097</v>
      </c>
      <c r="G26" s="15">
        <v>3312</v>
      </c>
      <c r="H26" s="15">
        <v>1785</v>
      </c>
      <c r="I26" s="14">
        <v>3.447016575706547</v>
      </c>
      <c r="J26" s="14">
        <v>4.3654768808984024</v>
      </c>
      <c r="K26" s="14">
        <v>2.479201100015278</v>
      </c>
    </row>
    <row r="27" spans="2:11" ht="15.95" customHeight="1">
      <c r="B27" s="1" t="s">
        <v>18</v>
      </c>
      <c r="C27" s="15">
        <v>48366</v>
      </c>
      <c r="D27" s="16">
        <v>24631</v>
      </c>
      <c r="E27" s="16">
        <v>23735</v>
      </c>
      <c r="F27" s="16">
        <v>1757</v>
      </c>
      <c r="G27" s="15">
        <v>1091</v>
      </c>
      <c r="H27" s="15">
        <v>666</v>
      </c>
      <c r="I27" s="14">
        <v>3.632717198031675</v>
      </c>
      <c r="J27" s="14">
        <v>4.4293776135763876</v>
      </c>
      <c r="K27" s="14">
        <v>2.8059827259321679</v>
      </c>
    </row>
    <row r="28" spans="2:11" ht="15.95" customHeight="1">
      <c r="B28" s="7" t="s">
        <v>14</v>
      </c>
      <c r="C28" s="15">
        <v>20230</v>
      </c>
      <c r="D28" s="15">
        <v>10353</v>
      </c>
      <c r="E28" s="16">
        <v>9877</v>
      </c>
      <c r="F28" s="16">
        <v>852</v>
      </c>
      <c r="G28" s="16">
        <v>543</v>
      </c>
      <c r="H28" s="16">
        <v>309</v>
      </c>
      <c r="I28" s="14">
        <v>4.2115669797330693</v>
      </c>
      <c r="J28" s="14">
        <v>5.2448565633149808</v>
      </c>
      <c r="K28" s="14">
        <v>3.128480307785765</v>
      </c>
    </row>
    <row r="29" spans="2:11" ht="15.95" customHeight="1">
      <c r="B29" s="7" t="s">
        <v>15</v>
      </c>
      <c r="C29" s="15">
        <v>512</v>
      </c>
      <c r="D29" s="15">
        <v>255</v>
      </c>
      <c r="E29" s="16">
        <v>257</v>
      </c>
      <c r="F29" s="16">
        <v>24</v>
      </c>
      <c r="G29" s="16">
        <v>15</v>
      </c>
      <c r="H29" s="16">
        <v>9</v>
      </c>
      <c r="I29" s="14">
        <v>4.6875</v>
      </c>
      <c r="J29" s="14">
        <v>5.8823529411764701</v>
      </c>
      <c r="K29" s="14">
        <v>3.5019455252918288</v>
      </c>
    </row>
    <row r="30" spans="2:11" ht="15.95" customHeight="1">
      <c r="B30" s="7" t="s">
        <v>16</v>
      </c>
      <c r="C30" s="15">
        <v>16</v>
      </c>
      <c r="D30" s="15">
        <v>10</v>
      </c>
      <c r="E30" s="16">
        <v>6</v>
      </c>
      <c r="F30" s="16">
        <v>0</v>
      </c>
      <c r="G30" s="16">
        <v>0</v>
      </c>
      <c r="H30" s="16">
        <v>0</v>
      </c>
      <c r="I30" s="14">
        <v>0</v>
      </c>
      <c r="J30" s="14">
        <v>0</v>
      </c>
      <c r="K30" s="14">
        <v>0</v>
      </c>
    </row>
    <row r="31" spans="2:11" s="6" customFormat="1" ht="15.95" customHeight="1">
      <c r="B31" s="1" t="s">
        <v>35</v>
      </c>
      <c r="C31" s="15">
        <v>4092</v>
      </c>
      <c r="D31" s="16">
        <v>2120</v>
      </c>
      <c r="E31" s="16">
        <v>1972</v>
      </c>
      <c r="F31" s="16">
        <v>130</v>
      </c>
      <c r="G31" s="15">
        <v>83</v>
      </c>
      <c r="H31" s="15">
        <v>47</v>
      </c>
      <c r="I31" s="14">
        <v>3.1769305962854348</v>
      </c>
      <c r="J31" s="14">
        <v>3.9150943396226414</v>
      </c>
      <c r="K31" s="14">
        <v>2.3833671399594318</v>
      </c>
    </row>
    <row r="32" spans="2:11" ht="15.95" customHeight="1">
      <c r="B32" s="2" t="s">
        <v>36</v>
      </c>
      <c r="C32" s="17">
        <v>1019809</v>
      </c>
      <c r="D32" s="17">
        <v>522018</v>
      </c>
      <c r="E32" s="17">
        <v>497791</v>
      </c>
      <c r="F32" s="17">
        <v>33513</v>
      </c>
      <c r="G32" s="17">
        <v>21588</v>
      </c>
      <c r="H32" s="17">
        <v>11925</v>
      </c>
      <c r="I32" s="14">
        <v>3.2862035930257529</v>
      </c>
      <c r="J32" s="14">
        <v>4.1354895808190522</v>
      </c>
      <c r="K32" s="14">
        <v>2.3955836887368394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27" t="s">
        <v>9</v>
      </c>
      <c r="C34" s="227" t="s">
        <v>0</v>
      </c>
      <c r="D34" s="227"/>
      <c r="E34" s="227"/>
      <c r="F34" s="227" t="s">
        <v>5</v>
      </c>
      <c r="G34" s="227"/>
      <c r="H34" s="227"/>
      <c r="I34" s="227" t="s">
        <v>6</v>
      </c>
      <c r="J34" s="227"/>
      <c r="K34" s="227"/>
    </row>
    <row r="35" spans="2:11" ht="15.95" customHeight="1">
      <c r="B35" s="228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5">
        <v>594913</v>
      </c>
      <c r="D36" s="16">
        <v>304695</v>
      </c>
      <c r="E36" s="16">
        <v>290218</v>
      </c>
      <c r="F36" s="16">
        <v>19735</v>
      </c>
      <c r="G36" s="16">
        <v>12652</v>
      </c>
      <c r="H36" s="16">
        <v>7083</v>
      </c>
      <c r="I36" s="14">
        <v>3.3172917720742356</v>
      </c>
      <c r="J36" s="14">
        <v>4.1523490703818577</v>
      </c>
      <c r="K36" s="14">
        <v>2.4405791508452266</v>
      </c>
    </row>
    <row r="37" spans="2:11" ht="15.95" customHeight="1">
      <c r="B37" s="1" t="s">
        <v>42</v>
      </c>
      <c r="C37" s="15">
        <v>420168</v>
      </c>
      <c r="D37" s="16">
        <v>214879</v>
      </c>
      <c r="E37" s="16">
        <v>205289</v>
      </c>
      <c r="F37" s="16">
        <v>13622</v>
      </c>
      <c r="G37" s="16">
        <v>8838</v>
      </c>
      <c r="H37" s="16">
        <v>4784</v>
      </c>
      <c r="I37" s="14">
        <v>3.2420365187258429</v>
      </c>
      <c r="J37" s="14">
        <v>4.1130124395590082</v>
      </c>
      <c r="K37" s="14">
        <v>2.330373278646201</v>
      </c>
    </row>
    <row r="38" spans="2:11" ht="15.95" customHeight="1">
      <c r="B38" s="1" t="s">
        <v>17</v>
      </c>
      <c r="C38" s="15">
        <v>636</v>
      </c>
      <c r="D38" s="16">
        <v>324</v>
      </c>
      <c r="E38" s="16">
        <v>312</v>
      </c>
      <c r="F38" s="16">
        <v>26</v>
      </c>
      <c r="G38" s="15">
        <v>15</v>
      </c>
      <c r="H38" s="15">
        <v>11</v>
      </c>
      <c r="I38" s="14">
        <v>4.0880503144654083</v>
      </c>
      <c r="J38" s="14">
        <v>4.6296296296296298</v>
      </c>
      <c r="K38" s="14">
        <v>3.5256410256410255</v>
      </c>
    </row>
    <row r="39" spans="2:11" s="6" customFormat="1" ht="15.95" customHeight="1">
      <c r="B39" s="1" t="s">
        <v>35</v>
      </c>
      <c r="C39" s="15">
        <v>4092</v>
      </c>
      <c r="D39" s="16">
        <v>2120</v>
      </c>
      <c r="E39" s="16">
        <v>1972</v>
      </c>
      <c r="F39" s="16">
        <v>130</v>
      </c>
      <c r="G39" s="15">
        <v>83</v>
      </c>
      <c r="H39" s="15">
        <v>47</v>
      </c>
      <c r="I39" s="14">
        <v>3.1769305962854348</v>
      </c>
      <c r="J39" s="14">
        <v>3.9150943396226414</v>
      </c>
      <c r="K39" s="14">
        <v>2.3833671399594318</v>
      </c>
    </row>
    <row r="40" spans="2:11" ht="15.95" customHeight="1">
      <c r="B40" s="2" t="s">
        <v>36</v>
      </c>
      <c r="C40" s="17">
        <v>1019809</v>
      </c>
      <c r="D40" s="17">
        <v>522018</v>
      </c>
      <c r="E40" s="17">
        <v>497791</v>
      </c>
      <c r="F40" s="17">
        <v>33513</v>
      </c>
      <c r="G40" s="17">
        <v>21588</v>
      </c>
      <c r="H40" s="17">
        <v>11925</v>
      </c>
      <c r="I40" s="14">
        <v>3.2862035930257529</v>
      </c>
      <c r="J40" s="14">
        <v>4.1354895808190522</v>
      </c>
      <c r="K40" s="14">
        <v>2.3955836887368394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27" t="s">
        <v>4</v>
      </c>
      <c r="C42" s="227" t="s">
        <v>0</v>
      </c>
      <c r="D42" s="227"/>
      <c r="E42" s="227"/>
      <c r="F42" s="227" t="s">
        <v>5</v>
      </c>
      <c r="G42" s="227"/>
      <c r="H42" s="227"/>
      <c r="I42" s="227" t="s">
        <v>6</v>
      </c>
      <c r="J42" s="227"/>
      <c r="K42" s="227"/>
    </row>
    <row r="43" spans="2:11" ht="15.95" customHeight="1">
      <c r="B43" s="228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28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4">
        <v>0</v>
      </c>
      <c r="J44" s="14">
        <v>0</v>
      </c>
      <c r="K44" s="14">
        <v>0</v>
      </c>
    </row>
    <row r="45" spans="2:11" ht="15.95" customHeight="1">
      <c r="B45" s="1" t="s">
        <v>23</v>
      </c>
      <c r="C45" s="15">
        <v>1069</v>
      </c>
      <c r="D45" s="15">
        <v>547</v>
      </c>
      <c r="E45" s="15">
        <v>522</v>
      </c>
      <c r="F45" s="15">
        <v>44</v>
      </c>
      <c r="G45" s="18">
        <v>20</v>
      </c>
      <c r="H45" s="18">
        <v>24</v>
      </c>
      <c r="I45" s="14">
        <v>4.1159962581852199</v>
      </c>
      <c r="J45" s="14">
        <v>3.6563071297989032</v>
      </c>
      <c r="K45" s="14">
        <v>4.5977011494252871</v>
      </c>
    </row>
    <row r="46" spans="2:11" ht="15.95" customHeight="1">
      <c r="B46" s="1" t="s">
        <v>43</v>
      </c>
      <c r="C46" s="15">
        <v>9608</v>
      </c>
      <c r="D46" s="15">
        <v>4934</v>
      </c>
      <c r="E46" s="15">
        <v>4674</v>
      </c>
      <c r="F46" s="15">
        <v>264</v>
      </c>
      <c r="G46" s="18">
        <v>175</v>
      </c>
      <c r="H46" s="18">
        <v>89</v>
      </c>
      <c r="I46" s="14">
        <v>2.7477102414654455</v>
      </c>
      <c r="J46" s="14">
        <v>3.5468179975678962</v>
      </c>
      <c r="K46" s="14">
        <v>1.9041506204535728</v>
      </c>
    </row>
    <row r="47" spans="2:11" ht="15.95" customHeight="1">
      <c r="B47" s="1" t="s">
        <v>44</v>
      </c>
      <c r="C47" s="15">
        <v>91797</v>
      </c>
      <c r="D47" s="15">
        <v>46979</v>
      </c>
      <c r="E47" s="15">
        <v>44818</v>
      </c>
      <c r="F47" s="15">
        <v>2841</v>
      </c>
      <c r="G47" s="18">
        <v>1817</v>
      </c>
      <c r="H47" s="18">
        <v>1024</v>
      </c>
      <c r="I47" s="14">
        <v>3.0948723814503745</v>
      </c>
      <c r="J47" s="14">
        <v>3.8676855616339219</v>
      </c>
      <c r="K47" s="14">
        <v>2.2847962872060332</v>
      </c>
    </row>
    <row r="48" spans="2:11" ht="15.95" customHeight="1">
      <c r="B48" s="1" t="s">
        <v>45</v>
      </c>
      <c r="C48" s="15">
        <v>236470</v>
      </c>
      <c r="D48" s="15">
        <v>121033</v>
      </c>
      <c r="E48" s="15">
        <v>115437</v>
      </c>
      <c r="F48" s="15">
        <v>7441</v>
      </c>
      <c r="G48" s="18">
        <v>4771</v>
      </c>
      <c r="H48" s="18">
        <v>2670</v>
      </c>
      <c r="I48" s="14">
        <v>3.1466993698989301</v>
      </c>
      <c r="J48" s="14">
        <v>3.9419001429362241</v>
      </c>
      <c r="K48" s="14">
        <v>2.3129499207359858</v>
      </c>
    </row>
    <row r="49" spans="2:11" ht="15.95" customHeight="1">
      <c r="B49" s="1" t="s">
        <v>46</v>
      </c>
      <c r="C49" s="15">
        <v>244965</v>
      </c>
      <c r="D49" s="15">
        <v>125832</v>
      </c>
      <c r="E49" s="15">
        <v>119133</v>
      </c>
      <c r="F49" s="15">
        <v>7827</v>
      </c>
      <c r="G49" s="18">
        <v>5135</v>
      </c>
      <c r="H49" s="18">
        <v>2692</v>
      </c>
      <c r="I49" s="14">
        <v>3.1951503275978199</v>
      </c>
      <c r="J49" s="14">
        <v>4.0808379426536971</v>
      </c>
      <c r="K49" s="14">
        <v>2.2596593722981879</v>
      </c>
    </row>
    <row r="50" spans="2:11" ht="15.95" customHeight="1">
      <c r="B50" s="1" t="s">
        <v>47</v>
      </c>
      <c r="C50" s="15">
        <v>193214</v>
      </c>
      <c r="D50" s="15">
        <v>98610</v>
      </c>
      <c r="E50" s="15">
        <v>94604</v>
      </c>
      <c r="F50" s="15">
        <v>6645</v>
      </c>
      <c r="G50" s="15">
        <v>4220</v>
      </c>
      <c r="H50" s="15">
        <v>2425</v>
      </c>
      <c r="I50" s="14">
        <v>3.4391917769933853</v>
      </c>
      <c r="J50" s="14">
        <v>4.2794848392657947</v>
      </c>
      <c r="K50" s="14">
        <v>2.5633165616675826</v>
      </c>
    </row>
    <row r="51" spans="2:11" ht="15.95" customHeight="1">
      <c r="B51" s="1" t="s">
        <v>25</v>
      </c>
      <c r="C51" s="15">
        <v>118758</v>
      </c>
      <c r="D51" s="15">
        <v>60631</v>
      </c>
      <c r="E51" s="15">
        <v>58127</v>
      </c>
      <c r="F51" s="15">
        <v>3934</v>
      </c>
      <c r="G51" s="15">
        <v>2538</v>
      </c>
      <c r="H51" s="15">
        <v>1396</v>
      </c>
      <c r="I51" s="14">
        <v>3.3126189393556644</v>
      </c>
      <c r="J51" s="14">
        <v>4.1859774702709833</v>
      </c>
      <c r="K51" s="14">
        <v>2.4016377931081943</v>
      </c>
    </row>
    <row r="52" spans="2:11" ht="15.95" customHeight="1">
      <c r="B52" s="1" t="s">
        <v>24</v>
      </c>
      <c r="C52" s="15">
        <v>67376</v>
      </c>
      <c r="D52" s="19">
        <v>34504</v>
      </c>
      <c r="E52" s="19">
        <v>32872</v>
      </c>
      <c r="F52" s="15">
        <v>2332</v>
      </c>
      <c r="G52" s="19">
        <v>1517</v>
      </c>
      <c r="H52" s="19">
        <v>815</v>
      </c>
      <c r="I52" s="14">
        <v>3.4611731180242225</v>
      </c>
      <c r="J52" s="14">
        <v>4.3965916995130998</v>
      </c>
      <c r="K52" s="14">
        <v>2.4793137016305673</v>
      </c>
    </row>
    <row r="53" spans="2:11" ht="15.95" customHeight="1">
      <c r="B53" s="1" t="s">
        <v>19</v>
      </c>
      <c r="C53" s="15">
        <v>30309</v>
      </c>
      <c r="D53" s="19">
        <v>15501</v>
      </c>
      <c r="E53" s="19">
        <v>14808</v>
      </c>
      <c r="F53" s="15">
        <v>1202</v>
      </c>
      <c r="G53" s="19">
        <v>772</v>
      </c>
      <c r="H53" s="19">
        <v>430</v>
      </c>
      <c r="I53" s="14">
        <v>3.9658187337094595</v>
      </c>
      <c r="J53" s="14">
        <v>4.9803238500741882</v>
      </c>
      <c r="K53" s="14">
        <v>2.9038357644516477</v>
      </c>
    </row>
    <row r="54" spans="2:11" ht="15.95" customHeight="1">
      <c r="B54" s="1" t="s">
        <v>20</v>
      </c>
      <c r="C54" s="15">
        <v>13289</v>
      </c>
      <c r="D54" s="19">
        <v>6831</v>
      </c>
      <c r="E54" s="19">
        <v>6458</v>
      </c>
      <c r="F54" s="15">
        <v>510</v>
      </c>
      <c r="G54" s="19">
        <v>328</v>
      </c>
      <c r="H54" s="19">
        <v>182</v>
      </c>
      <c r="I54" s="14">
        <v>3.8377605538415231</v>
      </c>
      <c r="J54" s="14">
        <v>4.8016395842482806</v>
      </c>
      <c r="K54" s="14">
        <v>2.8182099721275935</v>
      </c>
    </row>
    <row r="55" spans="2:11" ht="15.95" customHeight="1">
      <c r="B55" s="1" t="s">
        <v>21</v>
      </c>
      <c r="C55" s="15">
        <v>2581</v>
      </c>
      <c r="D55" s="15">
        <v>1331</v>
      </c>
      <c r="E55" s="15">
        <v>1250</v>
      </c>
      <c r="F55" s="15">
        <v>127</v>
      </c>
      <c r="G55" s="15">
        <v>83</v>
      </c>
      <c r="H55" s="15">
        <v>44</v>
      </c>
      <c r="I55" s="14">
        <v>4.9205734211545913</v>
      </c>
      <c r="J55" s="14">
        <v>6.2359128474830952</v>
      </c>
      <c r="K55" s="14">
        <v>3.52</v>
      </c>
    </row>
    <row r="56" spans="2:11" ht="15.95" customHeight="1">
      <c r="B56" s="21" t="s">
        <v>48</v>
      </c>
      <c r="C56" s="17">
        <v>10373</v>
      </c>
      <c r="D56" s="17">
        <v>5285</v>
      </c>
      <c r="E56" s="17">
        <v>5088</v>
      </c>
      <c r="F56" s="17">
        <v>346</v>
      </c>
      <c r="G56" s="17">
        <v>212</v>
      </c>
      <c r="H56" s="17">
        <v>134</v>
      </c>
      <c r="I56" s="14">
        <v>3.3355827629422539</v>
      </c>
      <c r="J56" s="14">
        <v>4.0113528855250715</v>
      </c>
      <c r="K56" s="14">
        <v>2.6336477987421385</v>
      </c>
    </row>
    <row r="57" spans="2:11" ht="15.95" customHeight="1">
      <c r="B57" s="20" t="s">
        <v>36</v>
      </c>
      <c r="C57" s="1">
        <v>1019809</v>
      </c>
      <c r="D57" s="1">
        <v>522018</v>
      </c>
      <c r="E57" s="1">
        <v>497791</v>
      </c>
      <c r="F57" s="1">
        <v>33513</v>
      </c>
      <c r="G57" s="1">
        <v>21588</v>
      </c>
      <c r="H57" s="1">
        <v>11925</v>
      </c>
      <c r="I57" s="22">
        <v>3.2862035930257529</v>
      </c>
      <c r="J57" s="22">
        <v>4.1354895808190522</v>
      </c>
      <c r="K57" s="22">
        <v>2.3955836887368394</v>
      </c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58"/>
  <sheetViews>
    <sheetView workbookViewId="0"/>
  </sheetViews>
  <sheetFormatPr defaultRowHeight="13.5"/>
  <cols>
    <col min="1" max="1" width="24.25" style="25" bestFit="1" customWidth="1"/>
    <col min="2" max="11" width="9" style="25"/>
    <col min="12" max="12" width="25.875" style="25" bestFit="1" customWidth="1"/>
    <col min="13" max="22" width="9" style="25"/>
    <col min="23" max="23" width="25.875" style="25" bestFit="1" customWidth="1"/>
    <col min="24" max="33" width="9" style="25"/>
    <col min="34" max="34" width="25.125" style="25" bestFit="1" customWidth="1"/>
    <col min="35" max="44" width="9" style="25"/>
    <col min="45" max="45" width="24.625" style="33" customWidth="1"/>
    <col min="46" max="54" width="8.625" style="33" customWidth="1"/>
    <col min="55" max="16384" width="9" style="25"/>
  </cols>
  <sheetData>
    <row r="1" spans="1:54" ht="17.25">
      <c r="A1" s="23" t="s">
        <v>49</v>
      </c>
      <c r="B1" s="24"/>
      <c r="C1" s="24"/>
      <c r="D1" s="24"/>
      <c r="E1" s="24"/>
      <c r="F1" s="24"/>
      <c r="G1" s="24"/>
      <c r="H1" s="24"/>
      <c r="I1" s="24"/>
      <c r="J1" s="24"/>
      <c r="L1" s="26" t="s">
        <v>50</v>
      </c>
      <c r="M1" s="27"/>
      <c r="N1" s="27"/>
      <c r="O1" s="27"/>
      <c r="P1" s="27"/>
      <c r="Q1" s="27"/>
      <c r="R1" s="27"/>
      <c r="S1" s="27"/>
      <c r="T1" s="27"/>
      <c r="U1" s="27"/>
      <c r="W1" s="28" t="s">
        <v>51</v>
      </c>
      <c r="X1" s="29"/>
      <c r="Y1" s="29"/>
      <c r="Z1" s="29"/>
      <c r="AA1" s="29"/>
      <c r="AB1" s="29"/>
      <c r="AC1" s="29"/>
      <c r="AD1" s="29"/>
      <c r="AE1" s="29"/>
      <c r="AF1" s="29"/>
      <c r="AH1" s="30" t="s">
        <v>52</v>
      </c>
      <c r="AI1" s="31"/>
      <c r="AJ1" s="31"/>
      <c r="AK1" s="31"/>
      <c r="AL1" s="31"/>
      <c r="AM1" s="31"/>
      <c r="AN1" s="31"/>
      <c r="AO1" s="31"/>
      <c r="AP1" s="31"/>
      <c r="AQ1" s="31"/>
      <c r="AS1" s="32" t="s">
        <v>53</v>
      </c>
    </row>
    <row r="2" spans="1:54" ht="14.25">
      <c r="A2" s="34"/>
      <c r="B2" s="35"/>
      <c r="C2" s="24"/>
      <c r="D2" s="35"/>
      <c r="E2" s="35"/>
      <c r="F2" s="35"/>
      <c r="G2" s="35"/>
      <c r="H2" s="35"/>
      <c r="I2" s="35"/>
      <c r="J2" s="35"/>
      <c r="L2" s="36"/>
      <c r="M2" s="37"/>
      <c r="N2" s="27"/>
      <c r="O2" s="37"/>
      <c r="P2" s="37"/>
      <c r="Q2" s="37"/>
      <c r="R2" s="37"/>
      <c r="S2" s="37"/>
      <c r="T2" s="37"/>
      <c r="U2" s="37"/>
      <c r="W2" s="38"/>
      <c r="X2" s="39"/>
      <c r="Y2" s="29"/>
      <c r="Z2" s="39"/>
      <c r="AA2" s="39"/>
      <c r="AB2" s="39"/>
      <c r="AC2" s="39"/>
      <c r="AD2" s="39"/>
      <c r="AE2" s="39"/>
      <c r="AF2" s="39"/>
      <c r="AH2" s="40"/>
      <c r="AI2" s="41"/>
      <c r="AJ2" s="31"/>
      <c r="AK2" s="41"/>
      <c r="AL2" s="41"/>
      <c r="AM2" s="41"/>
      <c r="AN2" s="41"/>
      <c r="AO2" s="41"/>
      <c r="AP2" s="41"/>
      <c r="AQ2" s="41"/>
      <c r="AS2" s="42"/>
      <c r="AT2" s="43"/>
      <c r="AV2" s="43"/>
      <c r="AW2" s="43"/>
      <c r="AX2" s="43"/>
      <c r="AY2" s="43"/>
      <c r="AZ2" s="43"/>
      <c r="BA2" s="43"/>
      <c r="BB2" s="43"/>
    </row>
    <row r="3" spans="1:54" ht="14.25">
      <c r="A3" s="34" t="s">
        <v>54</v>
      </c>
      <c r="B3" s="35"/>
      <c r="C3" s="35"/>
      <c r="D3" s="35"/>
      <c r="E3" s="35"/>
      <c r="F3" s="35"/>
      <c r="G3" s="35"/>
      <c r="H3" s="35"/>
      <c r="I3" s="35"/>
      <c r="J3" s="35"/>
      <c r="L3" s="36" t="s">
        <v>54</v>
      </c>
      <c r="M3" s="37"/>
      <c r="N3" s="37"/>
      <c r="O3" s="37"/>
      <c r="P3" s="37"/>
      <c r="Q3" s="37"/>
      <c r="R3" s="37"/>
      <c r="S3" s="37"/>
      <c r="T3" s="37"/>
      <c r="U3" s="37"/>
      <c r="W3" s="38" t="s">
        <v>54</v>
      </c>
      <c r="X3" s="39"/>
      <c r="Y3" s="39"/>
      <c r="Z3" s="39"/>
      <c r="AA3" s="39"/>
      <c r="AB3" s="39"/>
      <c r="AC3" s="39"/>
      <c r="AD3" s="39"/>
      <c r="AE3" s="39"/>
      <c r="AF3" s="39"/>
      <c r="AH3" s="40" t="s">
        <v>54</v>
      </c>
      <c r="AI3" s="41"/>
      <c r="AJ3" s="41"/>
      <c r="AK3" s="41"/>
      <c r="AL3" s="41"/>
      <c r="AM3" s="41"/>
      <c r="AN3" s="41"/>
      <c r="AO3" s="41"/>
      <c r="AP3" s="41"/>
      <c r="AQ3" s="41"/>
      <c r="AS3" s="42" t="s">
        <v>55</v>
      </c>
      <c r="AT3" s="43"/>
      <c r="AU3" s="43"/>
      <c r="AV3" s="43"/>
      <c r="AW3" s="43"/>
      <c r="AX3" s="43"/>
      <c r="AY3" s="43"/>
      <c r="AZ3" s="43"/>
      <c r="BA3" s="43"/>
      <c r="BB3" s="43"/>
    </row>
    <row r="4" spans="1:54">
      <c r="A4" s="244" t="s">
        <v>56</v>
      </c>
      <c r="B4" s="246" t="s">
        <v>0</v>
      </c>
      <c r="C4" s="247"/>
      <c r="D4" s="248"/>
      <c r="E4" s="246" t="s">
        <v>5</v>
      </c>
      <c r="F4" s="247"/>
      <c r="G4" s="248"/>
      <c r="H4" s="246" t="s">
        <v>57</v>
      </c>
      <c r="I4" s="247"/>
      <c r="J4" s="248"/>
      <c r="L4" s="249" t="s">
        <v>56</v>
      </c>
      <c r="M4" s="251" t="s">
        <v>0</v>
      </c>
      <c r="N4" s="252"/>
      <c r="O4" s="253"/>
      <c r="P4" s="251" t="s">
        <v>5</v>
      </c>
      <c r="Q4" s="252"/>
      <c r="R4" s="253"/>
      <c r="S4" s="251" t="s">
        <v>57</v>
      </c>
      <c r="T4" s="252"/>
      <c r="U4" s="253"/>
      <c r="W4" s="237" t="s">
        <v>56</v>
      </c>
      <c r="X4" s="239" t="s">
        <v>0</v>
      </c>
      <c r="Y4" s="240"/>
      <c r="Z4" s="241"/>
      <c r="AA4" s="239" t="s">
        <v>5</v>
      </c>
      <c r="AB4" s="240"/>
      <c r="AC4" s="241"/>
      <c r="AD4" s="239" t="s">
        <v>57</v>
      </c>
      <c r="AE4" s="240"/>
      <c r="AF4" s="241"/>
      <c r="AH4" s="242" t="s">
        <v>56</v>
      </c>
      <c r="AI4" s="229" t="s">
        <v>0</v>
      </c>
      <c r="AJ4" s="230"/>
      <c r="AK4" s="231"/>
      <c r="AL4" s="229" t="s">
        <v>5</v>
      </c>
      <c r="AM4" s="230"/>
      <c r="AN4" s="231"/>
      <c r="AO4" s="229" t="s">
        <v>57</v>
      </c>
      <c r="AP4" s="230"/>
      <c r="AQ4" s="231"/>
      <c r="AS4" s="232" t="s">
        <v>58</v>
      </c>
      <c r="AT4" s="234" t="s">
        <v>0</v>
      </c>
      <c r="AU4" s="235"/>
      <c r="AV4" s="236"/>
      <c r="AW4" s="234" t="s">
        <v>5</v>
      </c>
      <c r="AX4" s="235"/>
      <c r="AY4" s="236"/>
      <c r="AZ4" s="234" t="s">
        <v>59</v>
      </c>
      <c r="BA4" s="235"/>
      <c r="BB4" s="236"/>
    </row>
    <row r="5" spans="1:54">
      <c r="A5" s="245"/>
      <c r="B5" s="44" t="s">
        <v>1</v>
      </c>
      <c r="C5" s="44" t="s">
        <v>2</v>
      </c>
      <c r="D5" s="44" t="s">
        <v>3</v>
      </c>
      <c r="E5" s="44" t="s">
        <v>1</v>
      </c>
      <c r="F5" s="44" t="s">
        <v>2</v>
      </c>
      <c r="G5" s="44" t="s">
        <v>3</v>
      </c>
      <c r="H5" s="44" t="s">
        <v>1</v>
      </c>
      <c r="I5" s="44" t="s">
        <v>2</v>
      </c>
      <c r="J5" s="44" t="s">
        <v>3</v>
      </c>
      <c r="L5" s="250"/>
      <c r="M5" s="45" t="s">
        <v>1</v>
      </c>
      <c r="N5" s="45" t="s">
        <v>2</v>
      </c>
      <c r="O5" s="45" t="s">
        <v>3</v>
      </c>
      <c r="P5" s="45" t="s">
        <v>1</v>
      </c>
      <c r="Q5" s="45" t="s">
        <v>2</v>
      </c>
      <c r="R5" s="45" t="s">
        <v>3</v>
      </c>
      <c r="S5" s="45" t="s">
        <v>1</v>
      </c>
      <c r="T5" s="45" t="s">
        <v>2</v>
      </c>
      <c r="U5" s="45" t="s">
        <v>3</v>
      </c>
      <c r="W5" s="238"/>
      <c r="X5" s="46" t="s">
        <v>1</v>
      </c>
      <c r="Y5" s="46" t="s">
        <v>2</v>
      </c>
      <c r="Z5" s="46" t="s">
        <v>3</v>
      </c>
      <c r="AA5" s="46" t="s">
        <v>1</v>
      </c>
      <c r="AB5" s="46" t="s">
        <v>2</v>
      </c>
      <c r="AC5" s="46" t="s">
        <v>3</v>
      </c>
      <c r="AD5" s="46" t="s">
        <v>1</v>
      </c>
      <c r="AE5" s="46" t="s">
        <v>2</v>
      </c>
      <c r="AF5" s="46" t="s">
        <v>3</v>
      </c>
      <c r="AH5" s="243"/>
      <c r="AI5" s="47" t="s">
        <v>1</v>
      </c>
      <c r="AJ5" s="47" t="s">
        <v>2</v>
      </c>
      <c r="AK5" s="47" t="s">
        <v>3</v>
      </c>
      <c r="AL5" s="47" t="s">
        <v>1</v>
      </c>
      <c r="AM5" s="47" t="s">
        <v>2</v>
      </c>
      <c r="AN5" s="47" t="s">
        <v>3</v>
      </c>
      <c r="AO5" s="47" t="s">
        <v>1</v>
      </c>
      <c r="AP5" s="47" t="s">
        <v>2</v>
      </c>
      <c r="AQ5" s="47" t="s">
        <v>3</v>
      </c>
      <c r="AS5" s="233"/>
      <c r="AT5" s="48" t="s">
        <v>1</v>
      </c>
      <c r="AU5" s="48" t="s">
        <v>2</v>
      </c>
      <c r="AV5" s="48" t="s">
        <v>3</v>
      </c>
      <c r="AW5" s="48" t="s">
        <v>1</v>
      </c>
      <c r="AX5" s="48" t="s">
        <v>2</v>
      </c>
      <c r="AY5" s="48" t="s">
        <v>3</v>
      </c>
      <c r="AZ5" s="48" t="s">
        <v>1</v>
      </c>
      <c r="BA5" s="48" t="s">
        <v>2</v>
      </c>
      <c r="BB5" s="48" t="s">
        <v>3</v>
      </c>
    </row>
    <row r="6" spans="1:54">
      <c r="A6" s="49" t="s">
        <v>60</v>
      </c>
      <c r="B6" s="50">
        <v>706</v>
      </c>
      <c r="C6" s="50">
        <v>386</v>
      </c>
      <c r="D6" s="50">
        <v>320</v>
      </c>
      <c r="E6" s="51">
        <v>29</v>
      </c>
      <c r="F6" s="51">
        <v>22</v>
      </c>
      <c r="G6" s="51">
        <v>7</v>
      </c>
      <c r="H6" s="52">
        <v>4.1076487252124654</v>
      </c>
      <c r="I6" s="52">
        <v>5.6994818652849739</v>
      </c>
      <c r="J6" s="52">
        <v>2.1875</v>
      </c>
      <c r="L6" s="53" t="s">
        <v>61</v>
      </c>
      <c r="M6" s="54">
        <v>403</v>
      </c>
      <c r="N6" s="54">
        <v>195</v>
      </c>
      <c r="O6" s="54">
        <v>208</v>
      </c>
      <c r="P6" s="55">
        <v>18</v>
      </c>
      <c r="Q6" s="55">
        <v>7</v>
      </c>
      <c r="R6" s="55">
        <v>11</v>
      </c>
      <c r="S6" s="56">
        <v>4.4665012406947886</v>
      </c>
      <c r="T6" s="56">
        <v>3.5897435897435894</v>
      </c>
      <c r="U6" s="56">
        <v>5.2884615384615383</v>
      </c>
      <c r="W6" s="57" t="s">
        <v>62</v>
      </c>
      <c r="X6" s="58">
        <v>544</v>
      </c>
      <c r="Y6" s="58">
        <v>282</v>
      </c>
      <c r="Z6" s="58">
        <v>262</v>
      </c>
      <c r="AA6" s="59">
        <v>25</v>
      </c>
      <c r="AB6" s="59">
        <v>18</v>
      </c>
      <c r="AC6" s="59">
        <v>7</v>
      </c>
      <c r="AD6" s="60">
        <v>4.5955882352941178</v>
      </c>
      <c r="AE6" s="60">
        <v>6.3829787234042552</v>
      </c>
      <c r="AF6" s="60">
        <v>2.6717557251908395</v>
      </c>
      <c r="AH6" s="61" t="s">
        <v>63</v>
      </c>
      <c r="AI6" s="62">
        <v>632</v>
      </c>
      <c r="AJ6" s="62">
        <v>306</v>
      </c>
      <c r="AK6" s="62">
        <v>326</v>
      </c>
      <c r="AL6" s="63">
        <v>36</v>
      </c>
      <c r="AM6" s="63">
        <v>25</v>
      </c>
      <c r="AN6" s="63">
        <v>11</v>
      </c>
      <c r="AO6" s="64">
        <v>5.6962025316455698</v>
      </c>
      <c r="AP6" s="64">
        <v>8.1699346405228752</v>
      </c>
      <c r="AQ6" s="64">
        <v>3.3742331288343559</v>
      </c>
      <c r="AS6" s="65" t="str">
        <f>CONCATENATE("0～4ppb","(n=",AT6,")")</f>
        <v>0～4ppb(n=1876)</v>
      </c>
      <c r="AT6" s="66">
        <v>1876</v>
      </c>
      <c r="AU6" s="66">
        <v>935</v>
      </c>
      <c r="AV6" s="66">
        <v>941</v>
      </c>
      <c r="AW6" s="67">
        <v>66</v>
      </c>
      <c r="AX6" s="67">
        <v>38</v>
      </c>
      <c r="AY6" s="67">
        <v>28</v>
      </c>
      <c r="AZ6" s="68">
        <f t="shared" ref="AZ6:BB16" si="0">IF(ISERROR(AW6/AT6*100),"",AW6/AT6*100)</f>
        <v>3.5181236673773988</v>
      </c>
      <c r="BA6" s="69">
        <f t="shared" si="0"/>
        <v>4.0641711229946527</v>
      </c>
      <c r="BB6" s="69">
        <f t="shared" si="0"/>
        <v>2.9755579171094579</v>
      </c>
    </row>
    <row r="7" spans="1:54">
      <c r="A7" s="49" t="s">
        <v>64</v>
      </c>
      <c r="B7" s="50">
        <v>9536</v>
      </c>
      <c r="C7" s="50">
        <v>4795</v>
      </c>
      <c r="D7" s="50">
        <v>4741</v>
      </c>
      <c r="E7" s="51">
        <v>312</v>
      </c>
      <c r="F7" s="51">
        <v>177</v>
      </c>
      <c r="G7" s="51">
        <v>135</v>
      </c>
      <c r="H7" s="52">
        <v>3.2718120805369129</v>
      </c>
      <c r="I7" s="52">
        <v>3.6913451511991657</v>
      </c>
      <c r="J7" s="52">
        <v>2.8475005273149128</v>
      </c>
      <c r="L7" s="53" t="s">
        <v>65</v>
      </c>
      <c r="M7" s="54">
        <v>7756</v>
      </c>
      <c r="N7" s="54">
        <v>3904</v>
      </c>
      <c r="O7" s="54">
        <v>3852</v>
      </c>
      <c r="P7" s="55">
        <v>325</v>
      </c>
      <c r="Q7" s="55">
        <v>206</v>
      </c>
      <c r="R7" s="55">
        <v>119</v>
      </c>
      <c r="S7" s="56">
        <v>4.1903042805569886</v>
      </c>
      <c r="T7" s="56">
        <v>5.2766393442622954</v>
      </c>
      <c r="U7" s="56">
        <v>3.0893042575285565</v>
      </c>
      <c r="W7" s="57" t="s">
        <v>66</v>
      </c>
      <c r="X7" s="58">
        <v>9952</v>
      </c>
      <c r="Y7" s="58">
        <v>5061</v>
      </c>
      <c r="Z7" s="58">
        <v>4891</v>
      </c>
      <c r="AA7" s="59">
        <v>413</v>
      </c>
      <c r="AB7" s="59">
        <v>264</v>
      </c>
      <c r="AC7" s="59">
        <v>149</v>
      </c>
      <c r="AD7" s="60">
        <v>4.14991961414791</v>
      </c>
      <c r="AE7" s="60">
        <v>5.2163604030823949</v>
      </c>
      <c r="AF7" s="60">
        <v>3.0464117767327745</v>
      </c>
      <c r="AH7" s="61" t="s">
        <v>67</v>
      </c>
      <c r="AI7" s="62">
        <v>14878</v>
      </c>
      <c r="AJ7" s="62">
        <v>7506</v>
      </c>
      <c r="AK7" s="62">
        <v>7372</v>
      </c>
      <c r="AL7" s="63">
        <v>584</v>
      </c>
      <c r="AM7" s="63">
        <v>362</v>
      </c>
      <c r="AN7" s="63">
        <v>222</v>
      </c>
      <c r="AO7" s="64">
        <v>3.9252587713402334</v>
      </c>
      <c r="AP7" s="64">
        <v>4.8228084199307224</v>
      </c>
      <c r="AQ7" s="64">
        <v>3.0113944655453069</v>
      </c>
      <c r="AS7" s="65" t="str">
        <f>CONCATENATE("5～9ppb","(n=",AT7,")")</f>
        <v>5～9ppb(n=40715)</v>
      </c>
      <c r="AT7" s="66">
        <v>40715</v>
      </c>
      <c r="AU7" s="66">
        <v>20914</v>
      </c>
      <c r="AV7" s="66">
        <v>19801</v>
      </c>
      <c r="AW7" s="67">
        <v>1208</v>
      </c>
      <c r="AX7" s="67">
        <v>767</v>
      </c>
      <c r="AY7" s="67">
        <v>441</v>
      </c>
      <c r="AZ7" s="68">
        <f t="shared" si="0"/>
        <v>2.9669654918334767</v>
      </c>
      <c r="BA7" s="69">
        <f t="shared" si="0"/>
        <v>3.6673998278665008</v>
      </c>
      <c r="BB7" s="69">
        <f t="shared" si="0"/>
        <v>2.2271602444320995</v>
      </c>
    </row>
    <row r="8" spans="1:54">
      <c r="A8" s="49" t="s">
        <v>68</v>
      </c>
      <c r="B8" s="70">
        <v>35208</v>
      </c>
      <c r="C8" s="70">
        <v>17841</v>
      </c>
      <c r="D8" s="70">
        <v>17367</v>
      </c>
      <c r="E8" s="51">
        <v>1394</v>
      </c>
      <c r="F8" s="51">
        <v>868</v>
      </c>
      <c r="G8" s="51">
        <v>526</v>
      </c>
      <c r="H8" s="52">
        <v>3.9593274255850943</v>
      </c>
      <c r="I8" s="52">
        <v>4.8651981391177621</v>
      </c>
      <c r="J8" s="52">
        <v>3.0287326538838024</v>
      </c>
      <c r="L8" s="53" t="s">
        <v>69</v>
      </c>
      <c r="M8" s="71">
        <v>38576</v>
      </c>
      <c r="N8" s="71">
        <v>19670</v>
      </c>
      <c r="O8" s="71">
        <v>18906</v>
      </c>
      <c r="P8" s="55">
        <v>1400</v>
      </c>
      <c r="Q8" s="55">
        <v>899</v>
      </c>
      <c r="R8" s="55">
        <v>501</v>
      </c>
      <c r="S8" s="56">
        <v>3.6291995022812116</v>
      </c>
      <c r="T8" s="56">
        <v>4.5704117946110827</v>
      </c>
      <c r="U8" s="56">
        <v>2.6499523960647413</v>
      </c>
      <c r="W8" s="57" t="s">
        <v>70</v>
      </c>
      <c r="X8" s="72">
        <v>43008</v>
      </c>
      <c r="Y8" s="72">
        <v>22158</v>
      </c>
      <c r="Z8" s="72">
        <v>20850</v>
      </c>
      <c r="AA8" s="59">
        <v>1568</v>
      </c>
      <c r="AB8" s="59">
        <v>998</v>
      </c>
      <c r="AC8" s="59">
        <v>570</v>
      </c>
      <c r="AD8" s="60">
        <v>3.6458333333333335</v>
      </c>
      <c r="AE8" s="60">
        <v>4.5040166079971122</v>
      </c>
      <c r="AF8" s="60">
        <v>2.7338129496402876</v>
      </c>
      <c r="AH8" s="61" t="s">
        <v>71</v>
      </c>
      <c r="AI8" s="73">
        <v>44255</v>
      </c>
      <c r="AJ8" s="73">
        <v>22737</v>
      </c>
      <c r="AK8" s="73">
        <v>21518</v>
      </c>
      <c r="AL8" s="63">
        <v>1529</v>
      </c>
      <c r="AM8" s="63">
        <v>998</v>
      </c>
      <c r="AN8" s="63">
        <v>531</v>
      </c>
      <c r="AO8" s="64">
        <v>3.4549768387752797</v>
      </c>
      <c r="AP8" s="64">
        <v>4.3893213704534455</v>
      </c>
      <c r="AQ8" s="64">
        <v>2.4677014592434241</v>
      </c>
      <c r="AS8" s="65" t="str">
        <f>CONCATENATE("10～14ppb","(n=",AT8,")")</f>
        <v>10～14ppb(n=80566)</v>
      </c>
      <c r="AT8" s="74">
        <v>80566</v>
      </c>
      <c r="AU8" s="74">
        <v>41026</v>
      </c>
      <c r="AV8" s="74">
        <v>39540</v>
      </c>
      <c r="AW8" s="67">
        <v>2303</v>
      </c>
      <c r="AX8" s="67">
        <v>1449</v>
      </c>
      <c r="AY8" s="67">
        <v>854</v>
      </c>
      <c r="AZ8" s="68">
        <f t="shared" si="0"/>
        <v>2.8585259290519573</v>
      </c>
      <c r="BA8" s="69">
        <f t="shared" si="0"/>
        <v>3.5319065958172864</v>
      </c>
      <c r="BB8" s="69">
        <f t="shared" si="0"/>
        <v>2.159838138593829</v>
      </c>
    </row>
    <row r="9" spans="1:54">
      <c r="A9" s="49" t="s">
        <v>72</v>
      </c>
      <c r="B9" s="70">
        <v>35929</v>
      </c>
      <c r="C9" s="70">
        <v>18543</v>
      </c>
      <c r="D9" s="70">
        <v>17386</v>
      </c>
      <c r="E9" s="51">
        <v>1064</v>
      </c>
      <c r="F9" s="51">
        <v>698</v>
      </c>
      <c r="G9" s="51">
        <v>366</v>
      </c>
      <c r="H9" s="52">
        <v>2.9613960867265998</v>
      </c>
      <c r="I9" s="52">
        <v>3.7642236962735263</v>
      </c>
      <c r="J9" s="52">
        <v>2.1051420683308408</v>
      </c>
      <c r="L9" s="53" t="s">
        <v>73</v>
      </c>
      <c r="M9" s="71">
        <v>41191</v>
      </c>
      <c r="N9" s="71">
        <v>21138</v>
      </c>
      <c r="O9" s="71">
        <v>20053</v>
      </c>
      <c r="P9" s="55">
        <v>1382</v>
      </c>
      <c r="Q9" s="55">
        <v>919</v>
      </c>
      <c r="R9" s="55">
        <v>463</v>
      </c>
      <c r="S9" s="56">
        <v>3.355101842635527</v>
      </c>
      <c r="T9" s="56">
        <v>4.3476203992809159</v>
      </c>
      <c r="U9" s="56">
        <v>2.3088814641200819</v>
      </c>
      <c r="W9" s="57" t="s">
        <v>74</v>
      </c>
      <c r="X9" s="72">
        <v>52279</v>
      </c>
      <c r="Y9" s="72">
        <v>26840</v>
      </c>
      <c r="Z9" s="72">
        <v>25439</v>
      </c>
      <c r="AA9" s="59">
        <v>1819</v>
      </c>
      <c r="AB9" s="59">
        <v>1147</v>
      </c>
      <c r="AC9" s="59">
        <v>672</v>
      </c>
      <c r="AD9" s="60">
        <v>3.4794085579295704</v>
      </c>
      <c r="AE9" s="60">
        <v>4.273472429210134</v>
      </c>
      <c r="AF9" s="60">
        <v>2.6416132709619089</v>
      </c>
      <c r="AH9" s="61" t="s">
        <v>75</v>
      </c>
      <c r="AI9" s="73">
        <v>51080</v>
      </c>
      <c r="AJ9" s="73">
        <v>26134</v>
      </c>
      <c r="AK9" s="73">
        <v>24946</v>
      </c>
      <c r="AL9" s="63">
        <v>1581</v>
      </c>
      <c r="AM9" s="63">
        <v>1030</v>
      </c>
      <c r="AN9" s="63">
        <v>551</v>
      </c>
      <c r="AO9" s="64">
        <v>3.0951448707909162</v>
      </c>
      <c r="AP9" s="64">
        <v>3.94122598913293</v>
      </c>
      <c r="AQ9" s="64">
        <v>2.2087709452417221</v>
      </c>
      <c r="AS9" s="65" t="str">
        <f>CONCATENATE("15～19ppb","(n=",AT9,")")</f>
        <v>15～19ppb(n=77804)</v>
      </c>
      <c r="AT9" s="74">
        <v>77804</v>
      </c>
      <c r="AU9" s="74">
        <v>40031</v>
      </c>
      <c r="AV9" s="74">
        <v>37773</v>
      </c>
      <c r="AW9" s="67">
        <v>2125</v>
      </c>
      <c r="AX9" s="67">
        <v>1423</v>
      </c>
      <c r="AY9" s="67">
        <v>702</v>
      </c>
      <c r="AZ9" s="68">
        <f t="shared" si="0"/>
        <v>2.7312220451390674</v>
      </c>
      <c r="BA9" s="69">
        <f t="shared" si="0"/>
        <v>3.5547450725687595</v>
      </c>
      <c r="BB9" s="69">
        <f t="shared" si="0"/>
        <v>1.8584703359542529</v>
      </c>
    </row>
    <row r="10" spans="1:54">
      <c r="A10" s="49" t="s">
        <v>76</v>
      </c>
      <c r="B10" s="70">
        <v>36394</v>
      </c>
      <c r="C10" s="70">
        <v>18601</v>
      </c>
      <c r="D10" s="70">
        <v>17793</v>
      </c>
      <c r="E10" s="51">
        <v>1218</v>
      </c>
      <c r="F10" s="51">
        <v>810</v>
      </c>
      <c r="G10" s="51">
        <v>408</v>
      </c>
      <c r="H10" s="52">
        <v>3.3467055009067428</v>
      </c>
      <c r="I10" s="52">
        <v>4.3546045911510136</v>
      </c>
      <c r="J10" s="52">
        <v>2.2930365874220198</v>
      </c>
      <c r="L10" s="53" t="s">
        <v>77</v>
      </c>
      <c r="M10" s="71">
        <v>42607</v>
      </c>
      <c r="N10" s="71">
        <v>21753</v>
      </c>
      <c r="O10" s="71">
        <v>20854</v>
      </c>
      <c r="P10" s="55">
        <v>1393</v>
      </c>
      <c r="Q10" s="55">
        <v>904</v>
      </c>
      <c r="R10" s="55">
        <v>489</v>
      </c>
      <c r="S10" s="56">
        <v>3.269415823690943</v>
      </c>
      <c r="T10" s="56">
        <v>4.1557486323725463</v>
      </c>
      <c r="U10" s="56">
        <v>2.3448738851059749</v>
      </c>
      <c r="W10" s="57" t="s">
        <v>78</v>
      </c>
      <c r="X10" s="72">
        <v>45186</v>
      </c>
      <c r="Y10" s="72">
        <v>23122</v>
      </c>
      <c r="Z10" s="72">
        <v>22064</v>
      </c>
      <c r="AA10" s="59">
        <v>1535</v>
      </c>
      <c r="AB10" s="59">
        <v>980</v>
      </c>
      <c r="AC10" s="59">
        <v>555</v>
      </c>
      <c r="AD10" s="60">
        <v>3.3970698889036428</v>
      </c>
      <c r="AE10" s="60">
        <v>4.2383876827264082</v>
      </c>
      <c r="AF10" s="60">
        <v>2.5154097171863667</v>
      </c>
      <c r="AH10" s="61" t="s">
        <v>79</v>
      </c>
      <c r="AI10" s="73">
        <v>50591</v>
      </c>
      <c r="AJ10" s="73">
        <v>25950</v>
      </c>
      <c r="AK10" s="73">
        <v>24641</v>
      </c>
      <c r="AL10" s="63">
        <v>1480</v>
      </c>
      <c r="AM10" s="63">
        <v>958</v>
      </c>
      <c r="AN10" s="63">
        <v>522</v>
      </c>
      <c r="AO10" s="64">
        <v>2.9254215176612441</v>
      </c>
      <c r="AP10" s="64">
        <v>3.6917148362235066</v>
      </c>
      <c r="AQ10" s="64">
        <v>2.118420518647782</v>
      </c>
      <c r="AS10" s="65" t="str">
        <f>CONCATENATE("20～24ppb","(n=",AT10,")")</f>
        <v>20～24ppb(n=52340)</v>
      </c>
      <c r="AT10" s="74">
        <v>52340</v>
      </c>
      <c r="AU10" s="74">
        <v>26728</v>
      </c>
      <c r="AV10" s="74">
        <v>25612</v>
      </c>
      <c r="AW10" s="67">
        <v>1378</v>
      </c>
      <c r="AX10" s="67">
        <v>910</v>
      </c>
      <c r="AY10" s="67">
        <v>468</v>
      </c>
      <c r="AZ10" s="68">
        <f t="shared" si="0"/>
        <v>2.6327856324035155</v>
      </c>
      <c r="BA10" s="69">
        <f t="shared" si="0"/>
        <v>3.404669260700389</v>
      </c>
      <c r="BB10" s="69">
        <f t="shared" si="0"/>
        <v>1.8272684679056694</v>
      </c>
    </row>
    <row r="11" spans="1:54">
      <c r="A11" s="49" t="s">
        <v>80</v>
      </c>
      <c r="B11" s="50">
        <v>28857</v>
      </c>
      <c r="C11" s="50">
        <v>14784</v>
      </c>
      <c r="D11" s="50">
        <v>14073</v>
      </c>
      <c r="E11" s="51">
        <v>978</v>
      </c>
      <c r="F11" s="70">
        <v>634</v>
      </c>
      <c r="G11" s="70">
        <v>344</v>
      </c>
      <c r="H11" s="52">
        <v>3.3891256887410335</v>
      </c>
      <c r="I11" s="52">
        <v>4.2884199134199132</v>
      </c>
      <c r="J11" s="52">
        <v>2.4443970724081576</v>
      </c>
      <c r="L11" s="53" t="s">
        <v>81</v>
      </c>
      <c r="M11" s="54">
        <v>39573</v>
      </c>
      <c r="N11" s="54">
        <v>20213</v>
      </c>
      <c r="O11" s="54">
        <v>19360</v>
      </c>
      <c r="P11" s="55">
        <v>1392</v>
      </c>
      <c r="Q11" s="71">
        <v>874</v>
      </c>
      <c r="R11" s="71">
        <v>518</v>
      </c>
      <c r="S11" s="56">
        <v>3.5175498445910094</v>
      </c>
      <c r="T11" s="56">
        <v>4.3239499332113001</v>
      </c>
      <c r="U11" s="56">
        <v>2.6756198347107438</v>
      </c>
      <c r="W11" s="57" t="s">
        <v>82</v>
      </c>
      <c r="X11" s="58">
        <v>39803</v>
      </c>
      <c r="Y11" s="58">
        <v>20420</v>
      </c>
      <c r="Z11" s="58">
        <v>19383</v>
      </c>
      <c r="AA11" s="59">
        <v>1343</v>
      </c>
      <c r="AB11" s="72">
        <v>891</v>
      </c>
      <c r="AC11" s="72">
        <v>452</v>
      </c>
      <c r="AD11" s="60">
        <v>3.3741175288294851</v>
      </c>
      <c r="AE11" s="60">
        <v>4.3633692458374149</v>
      </c>
      <c r="AF11" s="60">
        <v>2.3319403601093742</v>
      </c>
      <c r="AH11" s="61" t="s">
        <v>83</v>
      </c>
      <c r="AI11" s="62">
        <v>30006</v>
      </c>
      <c r="AJ11" s="62">
        <v>15434</v>
      </c>
      <c r="AK11" s="62">
        <v>14572</v>
      </c>
      <c r="AL11" s="63">
        <v>1046</v>
      </c>
      <c r="AM11" s="73">
        <v>677</v>
      </c>
      <c r="AN11" s="73">
        <v>369</v>
      </c>
      <c r="AO11" s="64">
        <v>3.4859694727721124</v>
      </c>
      <c r="AP11" s="64">
        <v>4.3864195931061296</v>
      </c>
      <c r="AQ11" s="64">
        <v>2.5322536371122704</v>
      </c>
      <c r="AS11" s="65" t="str">
        <f>CONCATENATE("25～29ppb","(n=",AT11,")")</f>
        <v>25～29ppb(n=5227)</v>
      </c>
      <c r="AT11" s="66">
        <v>5227</v>
      </c>
      <c r="AU11" s="66">
        <v>2685</v>
      </c>
      <c r="AV11" s="66">
        <v>2542</v>
      </c>
      <c r="AW11" s="67">
        <v>134</v>
      </c>
      <c r="AX11" s="74">
        <v>96</v>
      </c>
      <c r="AY11" s="74">
        <v>38</v>
      </c>
      <c r="AZ11" s="68">
        <f t="shared" si="0"/>
        <v>2.5636120145398889</v>
      </c>
      <c r="BA11" s="69">
        <f t="shared" si="0"/>
        <v>3.5754189944134076</v>
      </c>
      <c r="BB11" s="69">
        <f t="shared" si="0"/>
        <v>1.4948859166011015</v>
      </c>
    </row>
    <row r="12" spans="1:54">
      <c r="A12" s="49" t="s">
        <v>84</v>
      </c>
      <c r="B12" s="50">
        <v>22186</v>
      </c>
      <c r="C12" s="50">
        <v>11315</v>
      </c>
      <c r="D12" s="50">
        <v>10871</v>
      </c>
      <c r="E12" s="51">
        <v>850</v>
      </c>
      <c r="F12" s="70">
        <v>543</v>
      </c>
      <c r="G12" s="70">
        <v>307</v>
      </c>
      <c r="H12" s="52">
        <v>3.8312449292346527</v>
      </c>
      <c r="I12" s="52">
        <v>4.7989394608926208</v>
      </c>
      <c r="J12" s="52">
        <v>2.8240272284058503</v>
      </c>
      <c r="L12" s="53" t="s">
        <v>85</v>
      </c>
      <c r="M12" s="54">
        <v>14964</v>
      </c>
      <c r="N12" s="54">
        <v>7691</v>
      </c>
      <c r="O12" s="54">
        <v>7273</v>
      </c>
      <c r="P12" s="55">
        <v>602</v>
      </c>
      <c r="Q12" s="71">
        <v>384</v>
      </c>
      <c r="R12" s="71">
        <v>218</v>
      </c>
      <c r="S12" s="56">
        <v>4.0229885057471266</v>
      </c>
      <c r="T12" s="56">
        <v>4.9928487842933302</v>
      </c>
      <c r="U12" s="56">
        <v>2.9973875979650764</v>
      </c>
      <c r="W12" s="57" t="s">
        <v>86</v>
      </c>
      <c r="X12" s="58">
        <v>9338</v>
      </c>
      <c r="Y12" s="58">
        <v>4769</v>
      </c>
      <c r="Z12" s="58">
        <v>4569</v>
      </c>
      <c r="AA12" s="59">
        <v>362</v>
      </c>
      <c r="AB12" s="72">
        <v>209</v>
      </c>
      <c r="AC12" s="72">
        <v>153</v>
      </c>
      <c r="AD12" s="60">
        <v>3.8766331120154209</v>
      </c>
      <c r="AE12" s="60">
        <v>4.3824701195219129</v>
      </c>
      <c r="AF12" s="60">
        <v>3.3486539724228499</v>
      </c>
      <c r="AH12" s="61" t="s">
        <v>87</v>
      </c>
      <c r="AI12" s="62">
        <v>686</v>
      </c>
      <c r="AJ12" s="62">
        <v>373</v>
      </c>
      <c r="AK12" s="62">
        <v>313</v>
      </c>
      <c r="AL12" s="63">
        <v>21</v>
      </c>
      <c r="AM12" s="73">
        <v>15</v>
      </c>
      <c r="AN12" s="73">
        <v>6</v>
      </c>
      <c r="AO12" s="64">
        <v>3.0612244897959182</v>
      </c>
      <c r="AP12" s="64">
        <v>4.0214477211796247</v>
      </c>
      <c r="AQ12" s="64">
        <v>1.9169329073482428</v>
      </c>
      <c r="AS12" s="65" t="str">
        <f>CONCATENATE("30～34ppb","(n=",AT12,")")</f>
        <v>30～34ppb(n=)</v>
      </c>
      <c r="AT12" s="66"/>
      <c r="AU12" s="66"/>
      <c r="AV12" s="66"/>
      <c r="AW12" s="67"/>
      <c r="AX12" s="74"/>
      <c r="AY12" s="74"/>
      <c r="AZ12" s="68" t="str">
        <f t="shared" si="0"/>
        <v/>
      </c>
      <c r="BA12" s="69" t="str">
        <f t="shared" si="0"/>
        <v/>
      </c>
      <c r="BB12" s="69" t="str">
        <f t="shared" si="0"/>
        <v/>
      </c>
    </row>
    <row r="13" spans="1:54">
      <c r="A13" s="49" t="s">
        <v>88</v>
      </c>
      <c r="B13" s="50">
        <v>9663</v>
      </c>
      <c r="C13" s="50">
        <v>4952</v>
      </c>
      <c r="D13" s="50">
        <v>4711</v>
      </c>
      <c r="E13" s="51">
        <v>423</v>
      </c>
      <c r="F13" s="70">
        <v>272</v>
      </c>
      <c r="G13" s="70">
        <v>151</v>
      </c>
      <c r="H13" s="52">
        <v>4.3775225085377212</v>
      </c>
      <c r="I13" s="52">
        <v>5.4927302100161546</v>
      </c>
      <c r="J13" s="52">
        <v>3.2052642751008276</v>
      </c>
      <c r="L13" s="53" t="s">
        <v>89</v>
      </c>
      <c r="M13" s="54">
        <v>1587</v>
      </c>
      <c r="N13" s="54">
        <v>792</v>
      </c>
      <c r="O13" s="54">
        <v>795</v>
      </c>
      <c r="P13" s="55">
        <v>55</v>
      </c>
      <c r="Q13" s="71">
        <v>39</v>
      </c>
      <c r="R13" s="71">
        <v>16</v>
      </c>
      <c r="S13" s="56">
        <v>3.465658475110271</v>
      </c>
      <c r="T13" s="56">
        <v>4.9242424242424239</v>
      </c>
      <c r="U13" s="56">
        <v>2.0125786163522013</v>
      </c>
      <c r="W13" s="57" t="s">
        <v>90</v>
      </c>
      <c r="X13" s="58"/>
      <c r="Y13" s="58"/>
      <c r="Z13" s="58"/>
      <c r="AA13" s="59"/>
      <c r="AB13" s="72"/>
      <c r="AC13" s="72"/>
      <c r="AD13" s="60" t="s">
        <v>91</v>
      </c>
      <c r="AE13" s="60" t="s">
        <v>91</v>
      </c>
      <c r="AF13" s="60" t="s">
        <v>91</v>
      </c>
      <c r="AH13" s="61" t="s">
        <v>90</v>
      </c>
      <c r="AI13" s="62"/>
      <c r="AJ13" s="62"/>
      <c r="AK13" s="62"/>
      <c r="AL13" s="63"/>
      <c r="AM13" s="73"/>
      <c r="AN13" s="73"/>
      <c r="AO13" s="64" t="s">
        <v>91</v>
      </c>
      <c r="AP13" s="64" t="s">
        <v>91</v>
      </c>
      <c r="AQ13" s="64" t="s">
        <v>91</v>
      </c>
      <c r="AS13" s="65" t="str">
        <f>CONCATENATE("35～39ppb","(n=",AT13,")")</f>
        <v>35～39ppb(n=)</v>
      </c>
      <c r="AT13" s="66"/>
      <c r="AU13" s="66"/>
      <c r="AV13" s="66"/>
      <c r="AW13" s="67"/>
      <c r="AX13" s="74"/>
      <c r="AY13" s="74"/>
      <c r="AZ13" s="68" t="str">
        <f t="shared" si="0"/>
        <v/>
      </c>
      <c r="BA13" s="69" t="str">
        <f t="shared" si="0"/>
        <v/>
      </c>
      <c r="BB13" s="69" t="str">
        <f t="shared" si="0"/>
        <v/>
      </c>
    </row>
    <row r="14" spans="1:54">
      <c r="A14" s="49" t="s">
        <v>92</v>
      </c>
      <c r="B14" s="50"/>
      <c r="C14" s="50"/>
      <c r="D14" s="50"/>
      <c r="E14" s="51"/>
      <c r="F14" s="51"/>
      <c r="G14" s="51"/>
      <c r="H14" s="52" t="s">
        <v>91</v>
      </c>
      <c r="I14" s="52" t="s">
        <v>91</v>
      </c>
      <c r="J14" s="52" t="s">
        <v>91</v>
      </c>
      <c r="L14" s="53" t="s">
        <v>13</v>
      </c>
      <c r="M14" s="54">
        <v>16</v>
      </c>
      <c r="N14" s="54">
        <v>10</v>
      </c>
      <c r="O14" s="54">
        <v>6</v>
      </c>
      <c r="P14" s="55"/>
      <c r="Q14" s="55"/>
      <c r="R14" s="55"/>
      <c r="S14" s="56">
        <v>0</v>
      </c>
      <c r="T14" s="56">
        <v>0</v>
      </c>
      <c r="U14" s="56">
        <v>0</v>
      </c>
      <c r="W14" s="57" t="s">
        <v>92</v>
      </c>
      <c r="X14" s="58"/>
      <c r="Y14" s="58"/>
      <c r="Z14" s="58"/>
      <c r="AA14" s="59"/>
      <c r="AB14" s="59"/>
      <c r="AC14" s="59"/>
      <c r="AD14" s="60" t="s">
        <v>91</v>
      </c>
      <c r="AE14" s="60" t="s">
        <v>91</v>
      </c>
      <c r="AF14" s="60" t="s">
        <v>91</v>
      </c>
      <c r="AH14" s="61" t="s">
        <v>92</v>
      </c>
      <c r="AI14" s="62"/>
      <c r="AJ14" s="62"/>
      <c r="AK14" s="62"/>
      <c r="AL14" s="63"/>
      <c r="AM14" s="63"/>
      <c r="AN14" s="63"/>
      <c r="AO14" s="64" t="s">
        <v>91</v>
      </c>
      <c r="AP14" s="64" t="s">
        <v>91</v>
      </c>
      <c r="AQ14" s="64" t="s">
        <v>91</v>
      </c>
      <c r="AS14" s="65" t="str">
        <f>CONCATENATE("40～44ppb","(n=",AT14,")")</f>
        <v>40～44ppb(n=)</v>
      </c>
      <c r="AT14" s="66"/>
      <c r="AU14" s="66"/>
      <c r="AV14" s="66"/>
      <c r="AW14" s="67"/>
      <c r="AX14" s="67"/>
      <c r="AY14" s="67"/>
      <c r="AZ14" s="68" t="str">
        <f t="shared" si="0"/>
        <v/>
      </c>
      <c r="BA14" s="69" t="str">
        <f t="shared" si="0"/>
        <v/>
      </c>
      <c r="BB14" s="69" t="str">
        <f t="shared" si="0"/>
        <v/>
      </c>
    </row>
    <row r="15" spans="1:54">
      <c r="A15" s="49" t="s">
        <v>93</v>
      </c>
      <c r="B15" s="50">
        <v>364</v>
      </c>
      <c r="C15" s="50">
        <v>188</v>
      </c>
      <c r="D15" s="50">
        <v>176</v>
      </c>
      <c r="E15" s="51">
        <v>6</v>
      </c>
      <c r="F15" s="70">
        <v>5</v>
      </c>
      <c r="G15" s="70">
        <v>1</v>
      </c>
      <c r="H15" s="52">
        <v>1.6483516483516485</v>
      </c>
      <c r="I15" s="52">
        <v>2.6595744680851063</v>
      </c>
      <c r="J15" s="52">
        <v>0.56818181818181823</v>
      </c>
      <c r="L15" s="53" t="s">
        <v>94</v>
      </c>
      <c r="M15" s="54">
        <v>335</v>
      </c>
      <c r="N15" s="54">
        <v>180</v>
      </c>
      <c r="O15" s="54">
        <v>155</v>
      </c>
      <c r="P15" s="55">
        <v>16</v>
      </c>
      <c r="Q15" s="55">
        <v>8</v>
      </c>
      <c r="R15" s="55">
        <v>8</v>
      </c>
      <c r="S15" s="56">
        <v>4.7761194029850751</v>
      </c>
      <c r="T15" s="56">
        <v>4.4444444444444446</v>
      </c>
      <c r="U15" s="56">
        <v>5.161290322580645</v>
      </c>
      <c r="W15" s="57" t="s">
        <v>95</v>
      </c>
      <c r="X15" s="58">
        <v>725</v>
      </c>
      <c r="Y15" s="58">
        <v>357</v>
      </c>
      <c r="Z15" s="58">
        <v>368</v>
      </c>
      <c r="AA15" s="59">
        <v>18</v>
      </c>
      <c r="AB15" s="72">
        <v>11</v>
      </c>
      <c r="AC15" s="72">
        <v>7</v>
      </c>
      <c r="AD15" s="60">
        <v>2.4827586206896552</v>
      </c>
      <c r="AE15" s="60">
        <v>3.081232492997199</v>
      </c>
      <c r="AF15" s="60">
        <v>1.9021739130434785</v>
      </c>
      <c r="AH15" s="61" t="s">
        <v>96</v>
      </c>
      <c r="AI15" s="62">
        <v>1247</v>
      </c>
      <c r="AJ15" s="62">
        <v>677</v>
      </c>
      <c r="AK15" s="62">
        <v>570</v>
      </c>
      <c r="AL15" s="63">
        <v>44</v>
      </c>
      <c r="AM15" s="73">
        <v>32</v>
      </c>
      <c r="AN15" s="73">
        <v>12</v>
      </c>
      <c r="AO15" s="64">
        <v>3.5284683239775463</v>
      </c>
      <c r="AP15" s="64">
        <v>4.7267355982274744</v>
      </c>
      <c r="AQ15" s="64">
        <v>2.1052631578947367</v>
      </c>
      <c r="AS15" s="65" t="str">
        <f>CONCATENATE("不明","(n=",AT15,")")</f>
        <v>不明(n=1421)</v>
      </c>
      <c r="AT15" s="66">
        <v>1421</v>
      </c>
      <c r="AU15" s="66">
        <v>718</v>
      </c>
      <c r="AV15" s="66">
        <v>703</v>
      </c>
      <c r="AW15" s="67">
        <v>46</v>
      </c>
      <c r="AX15" s="74">
        <v>27</v>
      </c>
      <c r="AY15" s="74">
        <v>19</v>
      </c>
      <c r="AZ15" s="68">
        <f t="shared" si="0"/>
        <v>3.2371569317382125</v>
      </c>
      <c r="BA15" s="69">
        <f t="shared" si="0"/>
        <v>3.7604456824512535</v>
      </c>
      <c r="BB15" s="69">
        <f t="shared" si="0"/>
        <v>2.7027027027027026</v>
      </c>
    </row>
    <row r="16" spans="1:54">
      <c r="A16" s="75" t="s">
        <v>97</v>
      </c>
      <c r="B16" s="76">
        <v>178843</v>
      </c>
      <c r="C16" s="76">
        <v>91405</v>
      </c>
      <c r="D16" s="76">
        <v>87438</v>
      </c>
      <c r="E16" s="76">
        <v>6274</v>
      </c>
      <c r="F16" s="76">
        <v>4029</v>
      </c>
      <c r="G16" s="76">
        <v>2245</v>
      </c>
      <c r="H16" s="52">
        <v>3.5081048741074574</v>
      </c>
      <c r="I16" s="52">
        <v>4.4078551501558998</v>
      </c>
      <c r="J16" s="52">
        <v>2.5675335666415058</v>
      </c>
      <c r="L16" s="77" t="s">
        <v>97</v>
      </c>
      <c r="M16" s="78">
        <v>187008</v>
      </c>
      <c r="N16" s="78">
        <v>95546</v>
      </c>
      <c r="O16" s="78">
        <v>91462</v>
      </c>
      <c r="P16" s="78">
        <v>6583</v>
      </c>
      <c r="Q16" s="78">
        <v>4240</v>
      </c>
      <c r="R16" s="78">
        <v>2343</v>
      </c>
      <c r="S16" s="56">
        <v>3.5201702600958251</v>
      </c>
      <c r="T16" s="56">
        <v>4.4376530676323442</v>
      </c>
      <c r="U16" s="56">
        <v>2.5617196212634754</v>
      </c>
      <c r="W16" s="79" t="s">
        <v>97</v>
      </c>
      <c r="X16" s="80">
        <v>200835</v>
      </c>
      <c r="Y16" s="80">
        <v>103009</v>
      </c>
      <c r="Z16" s="80">
        <v>97826</v>
      </c>
      <c r="AA16" s="80">
        <v>7083</v>
      </c>
      <c r="AB16" s="80">
        <v>4518</v>
      </c>
      <c r="AC16" s="80">
        <v>2565</v>
      </c>
      <c r="AD16" s="60">
        <v>3.5267757114048846</v>
      </c>
      <c r="AE16" s="60">
        <v>4.3860245221291345</v>
      </c>
      <c r="AF16" s="60">
        <v>2.6220023306687383</v>
      </c>
      <c r="AH16" s="81" t="s">
        <v>97</v>
      </c>
      <c r="AI16" s="82">
        <v>193375</v>
      </c>
      <c r="AJ16" s="82">
        <v>99117</v>
      </c>
      <c r="AK16" s="82">
        <v>94258</v>
      </c>
      <c r="AL16" s="82">
        <v>6321</v>
      </c>
      <c r="AM16" s="82">
        <v>4097</v>
      </c>
      <c r="AN16" s="82">
        <v>2224</v>
      </c>
      <c r="AO16" s="64">
        <v>3.2687782805429868</v>
      </c>
      <c r="AP16" s="64">
        <v>4.1334987943541472</v>
      </c>
      <c r="AQ16" s="64">
        <v>2.359481423327463</v>
      </c>
      <c r="AS16" s="83" t="s">
        <v>97</v>
      </c>
      <c r="AT16" s="84">
        <f t="shared" ref="AT16:AY16" si="1">SUM(AT6:AT15)</f>
        <v>259949</v>
      </c>
      <c r="AU16" s="84">
        <f t="shared" si="1"/>
        <v>133037</v>
      </c>
      <c r="AV16" s="84">
        <f t="shared" si="1"/>
        <v>126912</v>
      </c>
      <c r="AW16" s="84">
        <f t="shared" si="1"/>
        <v>7260</v>
      </c>
      <c r="AX16" s="84">
        <f t="shared" si="1"/>
        <v>4710</v>
      </c>
      <c r="AY16" s="84">
        <f t="shared" si="1"/>
        <v>2550</v>
      </c>
      <c r="AZ16" s="69">
        <f t="shared" si="0"/>
        <v>2.7928555216600182</v>
      </c>
      <c r="BA16" s="69">
        <f t="shared" si="0"/>
        <v>3.5403684689221797</v>
      </c>
      <c r="BB16" s="69">
        <f t="shared" si="0"/>
        <v>2.0092662632375187</v>
      </c>
    </row>
    <row r="17" spans="1:54">
      <c r="A17" s="85"/>
      <c r="B17" s="86"/>
      <c r="C17" s="86"/>
      <c r="D17" s="86"/>
      <c r="E17" s="86"/>
      <c r="F17" s="86"/>
      <c r="G17" s="86"/>
      <c r="H17" s="86"/>
      <c r="I17" s="86"/>
      <c r="J17" s="86"/>
      <c r="L17" s="87"/>
      <c r="M17" s="88"/>
      <c r="N17" s="88"/>
      <c r="O17" s="88"/>
      <c r="P17" s="88"/>
      <c r="Q17" s="88"/>
      <c r="R17" s="88"/>
      <c r="S17" s="88"/>
      <c r="T17" s="88"/>
      <c r="U17" s="88"/>
      <c r="W17" s="89"/>
      <c r="X17" s="90"/>
      <c r="Y17" s="90"/>
      <c r="Z17" s="90"/>
      <c r="AA17" s="90"/>
      <c r="AB17" s="90"/>
      <c r="AC17" s="90"/>
      <c r="AD17" s="90"/>
      <c r="AE17" s="90"/>
      <c r="AF17" s="90"/>
      <c r="AH17" s="91"/>
      <c r="AI17" s="92"/>
      <c r="AJ17" s="92"/>
      <c r="AK17" s="92"/>
      <c r="AL17" s="92"/>
      <c r="AM17" s="92"/>
      <c r="AN17" s="92"/>
      <c r="AO17" s="92"/>
      <c r="AP17" s="92"/>
      <c r="AQ17" s="92"/>
      <c r="AS17" s="93"/>
      <c r="AT17" s="94"/>
      <c r="AU17" s="94"/>
      <c r="AV17" s="94"/>
      <c r="AW17" s="94"/>
      <c r="AX17" s="94"/>
      <c r="AY17" s="94"/>
      <c r="AZ17" s="94"/>
      <c r="BA17" s="94"/>
      <c r="BB17" s="94"/>
    </row>
    <row r="18" spans="1:54">
      <c r="A18" s="244" t="s">
        <v>98</v>
      </c>
      <c r="B18" s="246" t="s">
        <v>0</v>
      </c>
      <c r="C18" s="247"/>
      <c r="D18" s="248"/>
      <c r="E18" s="246" t="s">
        <v>5</v>
      </c>
      <c r="F18" s="247"/>
      <c r="G18" s="248"/>
      <c r="H18" s="246" t="s">
        <v>57</v>
      </c>
      <c r="I18" s="247"/>
      <c r="J18" s="248"/>
      <c r="L18" s="249" t="s">
        <v>98</v>
      </c>
      <c r="M18" s="251" t="s">
        <v>0</v>
      </c>
      <c r="N18" s="252"/>
      <c r="O18" s="253"/>
      <c r="P18" s="251" t="s">
        <v>5</v>
      </c>
      <c r="Q18" s="252"/>
      <c r="R18" s="253"/>
      <c r="S18" s="251" t="s">
        <v>57</v>
      </c>
      <c r="T18" s="252"/>
      <c r="U18" s="253"/>
      <c r="W18" s="237" t="s">
        <v>98</v>
      </c>
      <c r="X18" s="239" t="s">
        <v>0</v>
      </c>
      <c r="Y18" s="240"/>
      <c r="Z18" s="241"/>
      <c r="AA18" s="239" t="s">
        <v>5</v>
      </c>
      <c r="AB18" s="240"/>
      <c r="AC18" s="241"/>
      <c r="AD18" s="239" t="s">
        <v>57</v>
      </c>
      <c r="AE18" s="240"/>
      <c r="AF18" s="241"/>
      <c r="AH18" s="242" t="s">
        <v>98</v>
      </c>
      <c r="AI18" s="229" t="s">
        <v>0</v>
      </c>
      <c r="AJ18" s="230"/>
      <c r="AK18" s="231"/>
      <c r="AL18" s="229" t="s">
        <v>5</v>
      </c>
      <c r="AM18" s="230"/>
      <c r="AN18" s="231"/>
      <c r="AO18" s="229" t="s">
        <v>57</v>
      </c>
      <c r="AP18" s="230"/>
      <c r="AQ18" s="231"/>
      <c r="AS18" s="232" t="s">
        <v>99</v>
      </c>
      <c r="AT18" s="234" t="s">
        <v>0</v>
      </c>
      <c r="AU18" s="235"/>
      <c r="AV18" s="236"/>
      <c r="AW18" s="234" t="s">
        <v>5</v>
      </c>
      <c r="AX18" s="235"/>
      <c r="AY18" s="236"/>
      <c r="AZ18" s="234" t="s">
        <v>59</v>
      </c>
      <c r="BA18" s="235"/>
      <c r="BB18" s="236"/>
    </row>
    <row r="19" spans="1:54">
      <c r="A19" s="245"/>
      <c r="B19" s="44" t="s">
        <v>1</v>
      </c>
      <c r="C19" s="44" t="s">
        <v>2</v>
      </c>
      <c r="D19" s="44" t="s">
        <v>3</v>
      </c>
      <c r="E19" s="44" t="s">
        <v>1</v>
      </c>
      <c r="F19" s="44" t="s">
        <v>2</v>
      </c>
      <c r="G19" s="44" t="s">
        <v>3</v>
      </c>
      <c r="H19" s="44" t="s">
        <v>1</v>
      </c>
      <c r="I19" s="44" t="s">
        <v>2</v>
      </c>
      <c r="J19" s="44" t="s">
        <v>3</v>
      </c>
      <c r="L19" s="250"/>
      <c r="M19" s="45" t="s">
        <v>1</v>
      </c>
      <c r="N19" s="45" t="s">
        <v>2</v>
      </c>
      <c r="O19" s="45" t="s">
        <v>3</v>
      </c>
      <c r="P19" s="45" t="s">
        <v>1</v>
      </c>
      <c r="Q19" s="45" t="s">
        <v>2</v>
      </c>
      <c r="R19" s="45" t="s">
        <v>3</v>
      </c>
      <c r="S19" s="45" t="s">
        <v>1</v>
      </c>
      <c r="T19" s="45" t="s">
        <v>2</v>
      </c>
      <c r="U19" s="45" t="s">
        <v>3</v>
      </c>
      <c r="W19" s="238"/>
      <c r="X19" s="46" t="s">
        <v>1</v>
      </c>
      <c r="Y19" s="46" t="s">
        <v>2</v>
      </c>
      <c r="Z19" s="46" t="s">
        <v>3</v>
      </c>
      <c r="AA19" s="46" t="s">
        <v>1</v>
      </c>
      <c r="AB19" s="46" t="s">
        <v>2</v>
      </c>
      <c r="AC19" s="46" t="s">
        <v>3</v>
      </c>
      <c r="AD19" s="46" t="s">
        <v>1</v>
      </c>
      <c r="AE19" s="46" t="s">
        <v>2</v>
      </c>
      <c r="AF19" s="46" t="s">
        <v>3</v>
      </c>
      <c r="AH19" s="243"/>
      <c r="AI19" s="47" t="s">
        <v>1</v>
      </c>
      <c r="AJ19" s="47" t="s">
        <v>2</v>
      </c>
      <c r="AK19" s="47" t="s">
        <v>3</v>
      </c>
      <c r="AL19" s="47" t="s">
        <v>1</v>
      </c>
      <c r="AM19" s="47" t="s">
        <v>2</v>
      </c>
      <c r="AN19" s="47" t="s">
        <v>3</v>
      </c>
      <c r="AO19" s="47" t="s">
        <v>1</v>
      </c>
      <c r="AP19" s="47" t="s">
        <v>2</v>
      </c>
      <c r="AQ19" s="47" t="s">
        <v>3</v>
      </c>
      <c r="AS19" s="233"/>
      <c r="AT19" s="48" t="s">
        <v>1</v>
      </c>
      <c r="AU19" s="48" t="s">
        <v>2</v>
      </c>
      <c r="AV19" s="48" t="s">
        <v>3</v>
      </c>
      <c r="AW19" s="48" t="s">
        <v>1</v>
      </c>
      <c r="AX19" s="48" t="s">
        <v>2</v>
      </c>
      <c r="AY19" s="48" t="s">
        <v>3</v>
      </c>
      <c r="AZ19" s="48" t="s">
        <v>1</v>
      </c>
      <c r="BA19" s="48" t="s">
        <v>2</v>
      </c>
      <c r="BB19" s="48" t="s">
        <v>3</v>
      </c>
    </row>
    <row r="20" spans="1:54">
      <c r="A20" s="49" t="s">
        <v>100</v>
      </c>
      <c r="B20" s="70">
        <v>3014</v>
      </c>
      <c r="C20" s="51">
        <v>1512</v>
      </c>
      <c r="D20" s="51">
        <v>1502</v>
      </c>
      <c r="E20" s="51">
        <v>116</v>
      </c>
      <c r="F20" s="51">
        <v>71</v>
      </c>
      <c r="G20" s="51">
        <v>45</v>
      </c>
      <c r="H20" s="52">
        <v>3.8487060384870606</v>
      </c>
      <c r="I20" s="52">
        <v>4.6957671957671954</v>
      </c>
      <c r="J20" s="52">
        <v>2.9960053262316912</v>
      </c>
      <c r="L20" s="53" t="s">
        <v>101</v>
      </c>
      <c r="M20" s="71">
        <v>2268</v>
      </c>
      <c r="N20" s="55">
        <v>1151</v>
      </c>
      <c r="O20" s="55">
        <v>1117</v>
      </c>
      <c r="P20" s="55">
        <v>104</v>
      </c>
      <c r="Q20" s="55">
        <v>61</v>
      </c>
      <c r="R20" s="55">
        <v>43</v>
      </c>
      <c r="S20" s="56">
        <v>4.5855379188712515</v>
      </c>
      <c r="T20" s="56">
        <v>5.2997393570807994</v>
      </c>
      <c r="U20" s="56">
        <v>3.8495971351835272</v>
      </c>
      <c r="W20" s="57" t="s">
        <v>102</v>
      </c>
      <c r="X20" s="72">
        <v>2140</v>
      </c>
      <c r="Y20" s="59">
        <v>1112</v>
      </c>
      <c r="Z20" s="59">
        <v>1028</v>
      </c>
      <c r="AA20" s="59">
        <v>84</v>
      </c>
      <c r="AB20" s="59">
        <v>53</v>
      </c>
      <c r="AC20" s="59">
        <v>31</v>
      </c>
      <c r="AD20" s="60">
        <v>3.9252336448598131</v>
      </c>
      <c r="AE20" s="60">
        <v>4.7661870503597124</v>
      </c>
      <c r="AF20" s="60">
        <v>3.0155642023346303</v>
      </c>
      <c r="AH20" s="61" t="s">
        <v>103</v>
      </c>
      <c r="AI20" s="73">
        <v>4439</v>
      </c>
      <c r="AJ20" s="63">
        <v>2208</v>
      </c>
      <c r="AK20" s="63">
        <v>2231</v>
      </c>
      <c r="AL20" s="63">
        <v>177</v>
      </c>
      <c r="AM20" s="63">
        <v>113</v>
      </c>
      <c r="AN20" s="63">
        <v>64</v>
      </c>
      <c r="AO20" s="64">
        <v>3.9873845460689346</v>
      </c>
      <c r="AP20" s="64">
        <v>5.1177536231884053</v>
      </c>
      <c r="AQ20" s="64">
        <v>2.8686687584043034</v>
      </c>
      <c r="AS20" s="65" t="str">
        <f>CONCATENATE("0～9ppb","(n=",AT20,")")</f>
        <v>0～9ppb(n=11936)</v>
      </c>
      <c r="AT20" s="95">
        <v>11936</v>
      </c>
      <c r="AU20" s="96">
        <v>6200</v>
      </c>
      <c r="AV20" s="96">
        <v>5736</v>
      </c>
      <c r="AW20" s="96">
        <v>366</v>
      </c>
      <c r="AX20" s="96">
        <v>230</v>
      </c>
      <c r="AY20" s="96">
        <v>136</v>
      </c>
      <c r="AZ20" s="68">
        <f t="shared" ref="AZ20:BB30" si="2">IF(ISERROR(AW20/AT20*100),"",AW20/AT20*100)</f>
        <v>3.0663538873994636</v>
      </c>
      <c r="BA20" s="69">
        <f t="shared" si="2"/>
        <v>3.7096774193548385</v>
      </c>
      <c r="BB20" s="69">
        <f t="shared" si="2"/>
        <v>2.3709902370990235</v>
      </c>
    </row>
    <row r="21" spans="1:54">
      <c r="A21" s="49" t="s">
        <v>104</v>
      </c>
      <c r="B21" s="70">
        <v>26998</v>
      </c>
      <c r="C21" s="51">
        <v>13763</v>
      </c>
      <c r="D21" s="51">
        <v>13235</v>
      </c>
      <c r="E21" s="51">
        <v>1060</v>
      </c>
      <c r="F21" s="51">
        <v>664</v>
      </c>
      <c r="G21" s="51">
        <v>396</v>
      </c>
      <c r="H21" s="52">
        <v>3.9262167567968</v>
      </c>
      <c r="I21" s="52">
        <v>4.8245295357116902</v>
      </c>
      <c r="J21" s="52">
        <v>2.9920664903664527</v>
      </c>
      <c r="L21" s="53" t="s">
        <v>105</v>
      </c>
      <c r="M21" s="71">
        <v>27394</v>
      </c>
      <c r="N21" s="55">
        <v>13854</v>
      </c>
      <c r="O21" s="55">
        <v>13540</v>
      </c>
      <c r="P21" s="55">
        <v>1063</v>
      </c>
      <c r="Q21" s="55">
        <v>682</v>
      </c>
      <c r="R21" s="55">
        <v>381</v>
      </c>
      <c r="S21" s="56">
        <v>3.8804117690005109</v>
      </c>
      <c r="T21" s="56">
        <v>4.9227659881622632</v>
      </c>
      <c r="U21" s="56">
        <v>2.8138847858197931</v>
      </c>
      <c r="W21" s="57" t="s">
        <v>106</v>
      </c>
      <c r="X21" s="72">
        <v>34546</v>
      </c>
      <c r="Y21" s="59">
        <v>17657</v>
      </c>
      <c r="Z21" s="59">
        <v>16889</v>
      </c>
      <c r="AA21" s="59">
        <v>1411</v>
      </c>
      <c r="AB21" s="59">
        <v>903</v>
      </c>
      <c r="AC21" s="59">
        <v>508</v>
      </c>
      <c r="AD21" s="60">
        <v>4.0844091935390496</v>
      </c>
      <c r="AE21" s="60">
        <v>5.1141190462706012</v>
      </c>
      <c r="AF21" s="60">
        <v>3.0078749481911302</v>
      </c>
      <c r="AH21" s="61" t="s">
        <v>107</v>
      </c>
      <c r="AI21" s="73">
        <v>43340</v>
      </c>
      <c r="AJ21" s="63">
        <v>22192</v>
      </c>
      <c r="AK21" s="63">
        <v>21148</v>
      </c>
      <c r="AL21" s="63">
        <v>1568</v>
      </c>
      <c r="AM21" s="63">
        <v>1008</v>
      </c>
      <c r="AN21" s="63">
        <v>560</v>
      </c>
      <c r="AO21" s="64">
        <v>3.6179049377018919</v>
      </c>
      <c r="AP21" s="64">
        <v>4.5421773612112473</v>
      </c>
      <c r="AQ21" s="64">
        <v>2.6480045394363532</v>
      </c>
      <c r="AS21" s="65" t="str">
        <f>CONCATENATE("10～19ppb","(n=",AT21,")")</f>
        <v>10～19ppb(n=110078)</v>
      </c>
      <c r="AT21" s="95">
        <v>110078</v>
      </c>
      <c r="AU21" s="96">
        <v>56099</v>
      </c>
      <c r="AV21" s="96">
        <v>53979</v>
      </c>
      <c r="AW21" s="96">
        <v>3134</v>
      </c>
      <c r="AX21" s="96">
        <v>1987</v>
      </c>
      <c r="AY21" s="96">
        <v>1147</v>
      </c>
      <c r="AZ21" s="68">
        <f t="shared" si="2"/>
        <v>2.8470720761641743</v>
      </c>
      <c r="BA21" s="69">
        <f t="shared" si="2"/>
        <v>3.5419526194762829</v>
      </c>
      <c r="BB21" s="69">
        <f t="shared" si="2"/>
        <v>2.1249004242390561</v>
      </c>
    </row>
    <row r="22" spans="1:54">
      <c r="A22" s="49" t="s">
        <v>108</v>
      </c>
      <c r="B22" s="70">
        <v>38559</v>
      </c>
      <c r="C22" s="51">
        <v>19701</v>
      </c>
      <c r="D22" s="51">
        <v>18858</v>
      </c>
      <c r="E22" s="51">
        <v>1242</v>
      </c>
      <c r="F22" s="51">
        <v>785</v>
      </c>
      <c r="G22" s="51">
        <v>457</v>
      </c>
      <c r="H22" s="52">
        <v>3.2210378899867735</v>
      </c>
      <c r="I22" s="52">
        <v>3.9845693112024771</v>
      </c>
      <c r="J22" s="52">
        <v>2.4233746950896173</v>
      </c>
      <c r="L22" s="53" t="s">
        <v>109</v>
      </c>
      <c r="M22" s="71">
        <v>48169</v>
      </c>
      <c r="N22" s="55">
        <v>24777</v>
      </c>
      <c r="O22" s="55">
        <v>23392</v>
      </c>
      <c r="P22" s="55">
        <v>1630</v>
      </c>
      <c r="Q22" s="55">
        <v>1059</v>
      </c>
      <c r="R22" s="55">
        <v>571</v>
      </c>
      <c r="S22" s="56">
        <v>3.3839191181050055</v>
      </c>
      <c r="T22" s="56">
        <v>4.2741251967550546</v>
      </c>
      <c r="U22" s="56">
        <v>2.4410054719562244</v>
      </c>
      <c r="W22" s="57" t="s">
        <v>110</v>
      </c>
      <c r="X22" s="72">
        <v>65323</v>
      </c>
      <c r="Y22" s="59">
        <v>33563</v>
      </c>
      <c r="Z22" s="59">
        <v>31760</v>
      </c>
      <c r="AA22" s="59">
        <v>2185</v>
      </c>
      <c r="AB22" s="59">
        <v>1374</v>
      </c>
      <c r="AC22" s="59">
        <v>811</v>
      </c>
      <c r="AD22" s="60">
        <v>3.3449167980649999</v>
      </c>
      <c r="AE22" s="60">
        <v>4.0937937609868014</v>
      </c>
      <c r="AF22" s="60">
        <v>2.5535264483627205</v>
      </c>
      <c r="AH22" s="61" t="s">
        <v>111</v>
      </c>
      <c r="AI22" s="73">
        <v>65809</v>
      </c>
      <c r="AJ22" s="63">
        <v>33735</v>
      </c>
      <c r="AK22" s="63">
        <v>32074</v>
      </c>
      <c r="AL22" s="63">
        <v>2027</v>
      </c>
      <c r="AM22" s="63">
        <v>1320</v>
      </c>
      <c r="AN22" s="63">
        <v>707</v>
      </c>
      <c r="AO22" s="64">
        <v>3.0801258186570224</v>
      </c>
      <c r="AP22" s="64">
        <v>3.9128501556247217</v>
      </c>
      <c r="AQ22" s="64">
        <v>2.2042776080314272</v>
      </c>
      <c r="AS22" s="65" t="str">
        <f>CONCATENATE("20～29ppb","(n=",AT22,")")</f>
        <v>20～29ppb(n=92895)</v>
      </c>
      <c r="AT22" s="95">
        <v>92895</v>
      </c>
      <c r="AU22" s="96">
        <v>47725</v>
      </c>
      <c r="AV22" s="96">
        <v>45170</v>
      </c>
      <c r="AW22" s="96">
        <v>2601</v>
      </c>
      <c r="AX22" s="96">
        <v>1716</v>
      </c>
      <c r="AY22" s="96">
        <v>885</v>
      </c>
      <c r="AZ22" s="68">
        <f t="shared" si="2"/>
        <v>2.7999354109478443</v>
      </c>
      <c r="BA22" s="69">
        <f t="shared" si="2"/>
        <v>3.5955997904662125</v>
      </c>
      <c r="BB22" s="69">
        <f t="shared" si="2"/>
        <v>1.9592649988930706</v>
      </c>
    </row>
    <row r="23" spans="1:54">
      <c r="A23" s="49" t="s">
        <v>112</v>
      </c>
      <c r="B23" s="50">
        <v>37426</v>
      </c>
      <c r="C23" s="51">
        <v>19088</v>
      </c>
      <c r="D23" s="51">
        <v>18338</v>
      </c>
      <c r="E23" s="51">
        <v>1183</v>
      </c>
      <c r="F23" s="51">
        <v>777</v>
      </c>
      <c r="G23" s="51">
        <v>406</v>
      </c>
      <c r="H23" s="52">
        <v>3.1609041842569336</v>
      </c>
      <c r="I23" s="52">
        <v>4.0706202849958091</v>
      </c>
      <c r="J23" s="52">
        <v>2.2139818955175046</v>
      </c>
      <c r="L23" s="53" t="s">
        <v>113</v>
      </c>
      <c r="M23" s="54">
        <v>38510</v>
      </c>
      <c r="N23" s="55">
        <v>19647</v>
      </c>
      <c r="O23" s="55">
        <v>18863</v>
      </c>
      <c r="P23" s="55">
        <v>1195</v>
      </c>
      <c r="Q23" s="55">
        <v>801</v>
      </c>
      <c r="R23" s="55">
        <v>394</v>
      </c>
      <c r="S23" s="56">
        <v>3.1030901064658534</v>
      </c>
      <c r="T23" s="56">
        <v>4.0769583142464496</v>
      </c>
      <c r="U23" s="56">
        <v>2.0887451624874092</v>
      </c>
      <c r="W23" s="57" t="s">
        <v>114</v>
      </c>
      <c r="X23" s="58">
        <v>45555</v>
      </c>
      <c r="Y23" s="59">
        <v>23408</v>
      </c>
      <c r="Z23" s="59">
        <v>22147</v>
      </c>
      <c r="AA23" s="59">
        <v>1619</v>
      </c>
      <c r="AB23" s="59">
        <v>1039</v>
      </c>
      <c r="AC23" s="59">
        <v>580</v>
      </c>
      <c r="AD23" s="60">
        <v>3.553945779826583</v>
      </c>
      <c r="AE23" s="60">
        <v>4.438653451811347</v>
      </c>
      <c r="AF23" s="60">
        <v>2.618864857542782</v>
      </c>
      <c r="AH23" s="61" t="s">
        <v>115</v>
      </c>
      <c r="AI23" s="62">
        <v>57754</v>
      </c>
      <c r="AJ23" s="63">
        <v>29632</v>
      </c>
      <c r="AK23" s="63">
        <v>28122</v>
      </c>
      <c r="AL23" s="63">
        <v>1809</v>
      </c>
      <c r="AM23" s="63">
        <v>1171</v>
      </c>
      <c r="AN23" s="63">
        <v>638</v>
      </c>
      <c r="AO23" s="64">
        <v>3.1322505800464038</v>
      </c>
      <c r="AP23" s="64">
        <v>3.9518088552915769</v>
      </c>
      <c r="AQ23" s="64">
        <v>2.2686864376644618</v>
      </c>
      <c r="AS23" s="65" t="str">
        <f>CONCATENATE("30～39ppb","(n=",AT23,")")</f>
        <v>30～39ppb(n=42774)</v>
      </c>
      <c r="AT23" s="97">
        <v>42774</v>
      </c>
      <c r="AU23" s="96">
        <v>21853</v>
      </c>
      <c r="AV23" s="96">
        <v>20921</v>
      </c>
      <c r="AW23" s="96">
        <v>1087</v>
      </c>
      <c r="AX23" s="96">
        <v>736</v>
      </c>
      <c r="AY23" s="96">
        <v>351</v>
      </c>
      <c r="AZ23" s="68">
        <f t="shared" si="2"/>
        <v>2.541263384298873</v>
      </c>
      <c r="BA23" s="69">
        <f t="shared" si="2"/>
        <v>3.3679586326820119</v>
      </c>
      <c r="BB23" s="69">
        <f t="shared" si="2"/>
        <v>1.6777400697863389</v>
      </c>
    </row>
    <row r="24" spans="1:54">
      <c r="A24" s="49" t="s">
        <v>116</v>
      </c>
      <c r="B24" s="50">
        <v>35951</v>
      </c>
      <c r="C24" s="51">
        <v>18529</v>
      </c>
      <c r="D24" s="51">
        <v>17422</v>
      </c>
      <c r="E24" s="51">
        <v>1230</v>
      </c>
      <c r="F24" s="70">
        <v>819</v>
      </c>
      <c r="G24" s="70">
        <v>411</v>
      </c>
      <c r="H24" s="52">
        <v>3.4213234680537399</v>
      </c>
      <c r="I24" s="52">
        <v>4.4200982244049873</v>
      </c>
      <c r="J24" s="52">
        <v>2.3590862128343475</v>
      </c>
      <c r="L24" s="53" t="s">
        <v>117</v>
      </c>
      <c r="M24" s="54">
        <v>48265</v>
      </c>
      <c r="N24" s="55">
        <v>24679</v>
      </c>
      <c r="O24" s="55">
        <v>23586</v>
      </c>
      <c r="P24" s="55">
        <v>1740</v>
      </c>
      <c r="Q24" s="71">
        <v>1101</v>
      </c>
      <c r="R24" s="71">
        <v>639</v>
      </c>
      <c r="S24" s="56">
        <v>3.6050968610794571</v>
      </c>
      <c r="T24" s="56">
        <v>4.4612828720774749</v>
      </c>
      <c r="U24" s="56">
        <v>2.7092342915288734</v>
      </c>
      <c r="W24" s="57" t="s">
        <v>118</v>
      </c>
      <c r="X24" s="58">
        <v>42134</v>
      </c>
      <c r="Y24" s="59">
        <v>21606</v>
      </c>
      <c r="Z24" s="59">
        <v>20528</v>
      </c>
      <c r="AA24" s="59">
        <v>1406</v>
      </c>
      <c r="AB24" s="72">
        <v>926</v>
      </c>
      <c r="AC24" s="72">
        <v>480</v>
      </c>
      <c r="AD24" s="60">
        <v>3.3369725162576538</v>
      </c>
      <c r="AE24" s="60">
        <v>4.2858465241136718</v>
      </c>
      <c r="AF24" s="60">
        <v>2.3382696804364769</v>
      </c>
      <c r="AH24" s="61" t="s">
        <v>119</v>
      </c>
      <c r="AI24" s="62">
        <v>20672</v>
      </c>
      <c r="AJ24" s="63">
        <v>10612</v>
      </c>
      <c r="AK24" s="63">
        <v>10060</v>
      </c>
      <c r="AL24" s="63">
        <v>695</v>
      </c>
      <c r="AM24" s="73">
        <v>452</v>
      </c>
      <c r="AN24" s="73">
        <v>243</v>
      </c>
      <c r="AO24" s="64">
        <v>3.3620356037151704</v>
      </c>
      <c r="AP24" s="64">
        <v>4.2593290614398791</v>
      </c>
      <c r="AQ24" s="64">
        <v>2.4155069582504969</v>
      </c>
      <c r="AS24" s="65" t="str">
        <f>CONCATENATE("40～49ppb","(n=",AT24,")")</f>
        <v>40～49ppb(n=845)</v>
      </c>
      <c r="AT24" s="97">
        <v>845</v>
      </c>
      <c r="AU24" s="96">
        <v>442</v>
      </c>
      <c r="AV24" s="96">
        <v>403</v>
      </c>
      <c r="AW24" s="96">
        <v>26</v>
      </c>
      <c r="AX24" s="95">
        <v>14</v>
      </c>
      <c r="AY24" s="95">
        <v>12</v>
      </c>
      <c r="AZ24" s="68">
        <f t="shared" si="2"/>
        <v>3.0769230769230771</v>
      </c>
      <c r="BA24" s="69">
        <f t="shared" si="2"/>
        <v>3.1674208144796379</v>
      </c>
      <c r="BB24" s="69">
        <f t="shared" si="2"/>
        <v>2.9776674937965262</v>
      </c>
    </row>
    <row r="25" spans="1:54">
      <c r="A25" s="49" t="s">
        <v>120</v>
      </c>
      <c r="B25" s="50">
        <v>19205</v>
      </c>
      <c r="C25" s="51">
        <v>9736</v>
      </c>
      <c r="D25" s="51">
        <v>9469</v>
      </c>
      <c r="E25" s="51">
        <v>689</v>
      </c>
      <c r="F25" s="70">
        <v>430</v>
      </c>
      <c r="G25" s="70">
        <v>259</v>
      </c>
      <c r="H25" s="52">
        <v>3.5876073939078363</v>
      </c>
      <c r="I25" s="52">
        <v>4.4165981922760889</v>
      </c>
      <c r="J25" s="52">
        <v>2.7352413137606928</v>
      </c>
      <c r="L25" s="53" t="s">
        <v>121</v>
      </c>
      <c r="M25" s="54">
        <v>18689</v>
      </c>
      <c r="N25" s="55">
        <v>9549</v>
      </c>
      <c r="O25" s="55">
        <v>9140</v>
      </c>
      <c r="P25" s="55">
        <v>709</v>
      </c>
      <c r="Q25" s="71">
        <v>448</v>
      </c>
      <c r="R25" s="71">
        <v>261</v>
      </c>
      <c r="S25" s="56">
        <v>3.7936754240462305</v>
      </c>
      <c r="T25" s="56">
        <v>4.6915907424861247</v>
      </c>
      <c r="U25" s="56">
        <v>2.8555798687089715</v>
      </c>
      <c r="W25" s="57" t="s">
        <v>122</v>
      </c>
      <c r="X25" s="58">
        <v>10358</v>
      </c>
      <c r="Y25" s="59">
        <v>5285</v>
      </c>
      <c r="Z25" s="59">
        <v>5073</v>
      </c>
      <c r="AA25" s="59">
        <v>2</v>
      </c>
      <c r="AB25" s="72"/>
      <c r="AC25" s="72">
        <v>2</v>
      </c>
      <c r="AD25" s="60">
        <v>1.9308746862328634E-2</v>
      </c>
      <c r="AE25" s="60">
        <v>0</v>
      </c>
      <c r="AF25" s="60">
        <v>3.9424403705893951E-2</v>
      </c>
      <c r="AH25" s="61" t="s">
        <v>123</v>
      </c>
      <c r="AI25" s="62">
        <v>114</v>
      </c>
      <c r="AJ25" s="63">
        <v>61</v>
      </c>
      <c r="AK25" s="63">
        <v>53</v>
      </c>
      <c r="AL25" s="63">
        <v>1</v>
      </c>
      <c r="AM25" s="73">
        <v>1</v>
      </c>
      <c r="AN25" s="73"/>
      <c r="AO25" s="64">
        <v>0.8771929824561403</v>
      </c>
      <c r="AP25" s="64">
        <v>1.639344262295082</v>
      </c>
      <c r="AQ25" s="64">
        <v>0</v>
      </c>
      <c r="AS25" s="65" t="str">
        <f>CONCATENATE("50～59ppb","(n=",AT25,")")</f>
        <v>50～59ppb(n=)</v>
      </c>
      <c r="AT25" s="97"/>
      <c r="AU25" s="96"/>
      <c r="AV25" s="96"/>
      <c r="AW25" s="96"/>
      <c r="AX25" s="95"/>
      <c r="AY25" s="95"/>
      <c r="AZ25" s="68" t="str">
        <f t="shared" si="2"/>
        <v/>
      </c>
      <c r="BA25" s="69" t="str">
        <f t="shared" si="2"/>
        <v/>
      </c>
      <c r="BB25" s="69" t="str">
        <f t="shared" si="2"/>
        <v/>
      </c>
    </row>
    <row r="26" spans="1:54">
      <c r="A26" s="49" t="s">
        <v>124</v>
      </c>
      <c r="B26" s="50">
        <v>16927</v>
      </c>
      <c r="C26" s="50">
        <v>8694</v>
      </c>
      <c r="D26" s="51">
        <v>8233</v>
      </c>
      <c r="E26" s="51">
        <v>729</v>
      </c>
      <c r="F26" s="51">
        <v>465</v>
      </c>
      <c r="G26" s="51">
        <v>264</v>
      </c>
      <c r="H26" s="52">
        <v>4.3067288946653282</v>
      </c>
      <c r="I26" s="52">
        <v>5.3485162180814356</v>
      </c>
      <c r="J26" s="52">
        <v>3.2066075549617392</v>
      </c>
      <c r="L26" s="53" t="s">
        <v>125</v>
      </c>
      <c r="M26" s="54">
        <v>3249</v>
      </c>
      <c r="N26" s="54">
        <v>1638</v>
      </c>
      <c r="O26" s="55">
        <v>1611</v>
      </c>
      <c r="P26" s="55">
        <v>121</v>
      </c>
      <c r="Q26" s="55">
        <v>78</v>
      </c>
      <c r="R26" s="55">
        <v>43</v>
      </c>
      <c r="S26" s="56">
        <v>3.724222837796245</v>
      </c>
      <c r="T26" s="56">
        <v>4.7619047619047619</v>
      </c>
      <c r="U26" s="56">
        <v>2.6691495965238983</v>
      </c>
      <c r="W26" s="57" t="s">
        <v>126</v>
      </c>
      <c r="X26" s="58">
        <v>54</v>
      </c>
      <c r="Y26" s="58">
        <v>21</v>
      </c>
      <c r="Z26" s="59">
        <v>33</v>
      </c>
      <c r="AA26" s="59">
        <v>358</v>
      </c>
      <c r="AB26" s="59">
        <v>212</v>
      </c>
      <c r="AC26" s="59">
        <v>146</v>
      </c>
      <c r="AD26" s="60">
        <v>662.96296296296293</v>
      </c>
      <c r="AE26" s="60">
        <v>1009.5238095238095</v>
      </c>
      <c r="AF26" s="60">
        <v>442.42424242424238</v>
      </c>
      <c r="AH26" s="61" t="s">
        <v>127</v>
      </c>
      <c r="AI26" s="62"/>
      <c r="AJ26" s="62"/>
      <c r="AK26" s="63"/>
      <c r="AL26" s="63"/>
      <c r="AM26" s="63"/>
      <c r="AN26" s="63"/>
      <c r="AO26" s="64" t="s">
        <v>91</v>
      </c>
      <c r="AP26" s="64" t="s">
        <v>91</v>
      </c>
      <c r="AQ26" s="64" t="s">
        <v>91</v>
      </c>
      <c r="AS26" s="65" t="str">
        <f>CONCATENATE("60～69ppb","(n=",AT26,")")</f>
        <v>60～69ppb(n=)</v>
      </c>
      <c r="AT26" s="97"/>
      <c r="AU26" s="97"/>
      <c r="AV26" s="96"/>
      <c r="AW26" s="96"/>
      <c r="AX26" s="96"/>
      <c r="AY26" s="96"/>
      <c r="AZ26" s="68" t="str">
        <f t="shared" si="2"/>
        <v/>
      </c>
      <c r="BA26" s="69" t="str">
        <f t="shared" si="2"/>
        <v/>
      </c>
      <c r="BB26" s="69" t="str">
        <f t="shared" si="2"/>
        <v/>
      </c>
    </row>
    <row r="27" spans="1:54">
      <c r="A27" s="49" t="s">
        <v>128</v>
      </c>
      <c r="B27" s="50">
        <v>399</v>
      </c>
      <c r="C27" s="50">
        <v>194</v>
      </c>
      <c r="D27" s="51">
        <v>205</v>
      </c>
      <c r="E27" s="51">
        <v>19</v>
      </c>
      <c r="F27" s="51">
        <v>13</v>
      </c>
      <c r="G27" s="51">
        <v>6</v>
      </c>
      <c r="H27" s="52">
        <v>4.7619047619047619</v>
      </c>
      <c r="I27" s="52">
        <v>6.7010309278350517</v>
      </c>
      <c r="J27" s="52">
        <v>2.9268292682926833</v>
      </c>
      <c r="L27" s="53" t="s">
        <v>129</v>
      </c>
      <c r="M27" s="54">
        <v>113</v>
      </c>
      <c r="N27" s="54">
        <v>61</v>
      </c>
      <c r="O27" s="55">
        <v>52</v>
      </c>
      <c r="P27" s="55">
        <v>5</v>
      </c>
      <c r="Q27" s="55">
        <v>2</v>
      </c>
      <c r="R27" s="55">
        <v>3</v>
      </c>
      <c r="S27" s="56">
        <v>4.4247787610619467</v>
      </c>
      <c r="T27" s="56">
        <v>3.278688524590164</v>
      </c>
      <c r="U27" s="56">
        <v>5.7692307692307692</v>
      </c>
      <c r="W27" s="57" t="s">
        <v>130</v>
      </c>
      <c r="X27" s="58"/>
      <c r="Y27" s="58"/>
      <c r="Z27" s="59"/>
      <c r="AA27" s="59"/>
      <c r="AB27" s="59"/>
      <c r="AC27" s="59"/>
      <c r="AD27" s="60" t="s">
        <v>91</v>
      </c>
      <c r="AE27" s="60" t="s">
        <v>91</v>
      </c>
      <c r="AF27" s="60" t="s">
        <v>91</v>
      </c>
      <c r="AH27" s="61" t="s">
        <v>130</v>
      </c>
      <c r="AI27" s="62"/>
      <c r="AJ27" s="62"/>
      <c r="AK27" s="63"/>
      <c r="AL27" s="63"/>
      <c r="AM27" s="63"/>
      <c r="AN27" s="63"/>
      <c r="AO27" s="64" t="s">
        <v>91</v>
      </c>
      <c r="AP27" s="64" t="s">
        <v>91</v>
      </c>
      <c r="AQ27" s="64" t="s">
        <v>91</v>
      </c>
      <c r="AS27" s="65" t="str">
        <f>CONCATENATE("70～79ppb","(n=",AT27,")")</f>
        <v>70～79ppb(n=)</v>
      </c>
      <c r="AT27" s="97"/>
      <c r="AU27" s="97"/>
      <c r="AV27" s="96"/>
      <c r="AW27" s="96"/>
      <c r="AX27" s="96"/>
      <c r="AY27" s="96"/>
      <c r="AZ27" s="68" t="str">
        <f t="shared" si="2"/>
        <v/>
      </c>
      <c r="BA27" s="69" t="str">
        <f t="shared" si="2"/>
        <v/>
      </c>
      <c r="BB27" s="69" t="str">
        <f t="shared" si="2"/>
        <v/>
      </c>
    </row>
    <row r="28" spans="1:54">
      <c r="A28" s="49" t="s">
        <v>131</v>
      </c>
      <c r="B28" s="50"/>
      <c r="C28" s="50"/>
      <c r="D28" s="51"/>
      <c r="E28" s="51"/>
      <c r="F28" s="51"/>
      <c r="G28" s="51"/>
      <c r="H28" s="52" t="s">
        <v>91</v>
      </c>
      <c r="I28" s="52" t="s">
        <v>91</v>
      </c>
      <c r="J28" s="52" t="s">
        <v>91</v>
      </c>
      <c r="L28" s="53" t="s">
        <v>16</v>
      </c>
      <c r="M28" s="54">
        <v>16</v>
      </c>
      <c r="N28" s="54">
        <v>10</v>
      </c>
      <c r="O28" s="55">
        <v>6</v>
      </c>
      <c r="P28" s="55"/>
      <c r="Q28" s="55"/>
      <c r="R28" s="55"/>
      <c r="S28" s="56">
        <v>0</v>
      </c>
      <c r="T28" s="56">
        <v>0</v>
      </c>
      <c r="U28" s="56">
        <v>0</v>
      </c>
      <c r="W28" s="57" t="s">
        <v>131</v>
      </c>
      <c r="X28" s="58"/>
      <c r="Y28" s="58"/>
      <c r="Z28" s="59"/>
      <c r="AA28" s="59"/>
      <c r="AB28" s="59"/>
      <c r="AC28" s="59"/>
      <c r="AD28" s="60" t="s">
        <v>91</v>
      </c>
      <c r="AE28" s="60" t="s">
        <v>91</v>
      </c>
      <c r="AF28" s="60" t="s">
        <v>91</v>
      </c>
      <c r="AH28" s="61" t="s">
        <v>131</v>
      </c>
      <c r="AI28" s="62"/>
      <c r="AJ28" s="62"/>
      <c r="AK28" s="63"/>
      <c r="AL28" s="63"/>
      <c r="AM28" s="63"/>
      <c r="AN28" s="63"/>
      <c r="AO28" s="64" t="s">
        <v>91</v>
      </c>
      <c r="AP28" s="64" t="s">
        <v>91</v>
      </c>
      <c r="AQ28" s="64" t="s">
        <v>91</v>
      </c>
      <c r="AS28" s="65" t="str">
        <f>CONCATENATE("80～89ppb","(n=",AT28,")")</f>
        <v>80～89ppb(n=)</v>
      </c>
      <c r="AT28" s="97"/>
      <c r="AU28" s="97"/>
      <c r="AV28" s="96"/>
      <c r="AW28" s="96"/>
      <c r="AX28" s="96"/>
      <c r="AY28" s="96"/>
      <c r="AZ28" s="68" t="str">
        <f t="shared" si="2"/>
        <v/>
      </c>
      <c r="BA28" s="69" t="str">
        <f t="shared" si="2"/>
        <v/>
      </c>
      <c r="BB28" s="69" t="str">
        <f t="shared" si="2"/>
        <v/>
      </c>
    </row>
    <row r="29" spans="1:54">
      <c r="A29" s="49" t="s">
        <v>93</v>
      </c>
      <c r="B29" s="50">
        <v>364</v>
      </c>
      <c r="C29" s="51">
        <v>188</v>
      </c>
      <c r="D29" s="51">
        <v>176</v>
      </c>
      <c r="E29" s="51">
        <v>6</v>
      </c>
      <c r="F29" s="70">
        <v>5</v>
      </c>
      <c r="G29" s="70">
        <v>1</v>
      </c>
      <c r="H29" s="52">
        <v>1.6483516483516485</v>
      </c>
      <c r="I29" s="52">
        <v>2.6595744680851063</v>
      </c>
      <c r="J29" s="52">
        <v>0.56818181818181823</v>
      </c>
      <c r="L29" s="53" t="s">
        <v>94</v>
      </c>
      <c r="M29" s="54">
        <v>335</v>
      </c>
      <c r="N29" s="55">
        <v>180</v>
      </c>
      <c r="O29" s="55">
        <v>155</v>
      </c>
      <c r="P29" s="55">
        <v>16</v>
      </c>
      <c r="Q29" s="71">
        <v>8</v>
      </c>
      <c r="R29" s="71">
        <v>8</v>
      </c>
      <c r="S29" s="56">
        <v>4.7761194029850751</v>
      </c>
      <c r="T29" s="56">
        <v>4.4444444444444446</v>
      </c>
      <c r="U29" s="56">
        <v>5.161290322580645</v>
      </c>
      <c r="W29" s="57" t="s">
        <v>95</v>
      </c>
      <c r="X29" s="58">
        <v>725</v>
      </c>
      <c r="Y29" s="59">
        <v>357</v>
      </c>
      <c r="Z29" s="59">
        <v>368</v>
      </c>
      <c r="AA29" s="59">
        <v>18</v>
      </c>
      <c r="AB29" s="72">
        <v>11</v>
      </c>
      <c r="AC29" s="72">
        <v>7</v>
      </c>
      <c r="AD29" s="60">
        <v>2.4827586206896552</v>
      </c>
      <c r="AE29" s="60">
        <v>3.081232492997199</v>
      </c>
      <c r="AF29" s="60">
        <v>1.9021739130434785</v>
      </c>
      <c r="AH29" s="61" t="s">
        <v>96</v>
      </c>
      <c r="AI29" s="62">
        <v>1247</v>
      </c>
      <c r="AJ29" s="63">
        <v>677</v>
      </c>
      <c r="AK29" s="63">
        <v>570</v>
      </c>
      <c r="AL29" s="63">
        <v>44</v>
      </c>
      <c r="AM29" s="73">
        <v>32</v>
      </c>
      <c r="AN29" s="73">
        <v>12</v>
      </c>
      <c r="AO29" s="64">
        <v>3.5284683239775463</v>
      </c>
      <c r="AP29" s="64">
        <v>4.7267355982274744</v>
      </c>
      <c r="AQ29" s="64">
        <v>2.1052631578947367</v>
      </c>
      <c r="AS29" s="65" t="str">
        <f>CONCATENATE("不明","(n=",AT29,")")</f>
        <v>不明(n=1421)</v>
      </c>
      <c r="AT29" s="97">
        <v>1421</v>
      </c>
      <c r="AU29" s="96">
        <v>718</v>
      </c>
      <c r="AV29" s="96">
        <v>703</v>
      </c>
      <c r="AW29" s="96">
        <v>46</v>
      </c>
      <c r="AX29" s="95">
        <v>27</v>
      </c>
      <c r="AY29" s="95">
        <v>19</v>
      </c>
      <c r="AZ29" s="68">
        <f t="shared" si="2"/>
        <v>3.2371569317382125</v>
      </c>
      <c r="BA29" s="69">
        <f t="shared" si="2"/>
        <v>3.7604456824512535</v>
      </c>
      <c r="BB29" s="69">
        <f t="shared" si="2"/>
        <v>2.7027027027027026</v>
      </c>
    </row>
    <row r="30" spans="1:54">
      <c r="A30" s="75" t="s">
        <v>97</v>
      </c>
      <c r="B30" s="76">
        <v>178843</v>
      </c>
      <c r="C30" s="76">
        <v>91405</v>
      </c>
      <c r="D30" s="76">
        <v>87438</v>
      </c>
      <c r="E30" s="76">
        <v>6274</v>
      </c>
      <c r="F30" s="76">
        <v>4029</v>
      </c>
      <c r="G30" s="76">
        <v>2245</v>
      </c>
      <c r="H30" s="52">
        <v>3.5081048741074574</v>
      </c>
      <c r="I30" s="52">
        <v>4.4078551501558998</v>
      </c>
      <c r="J30" s="52">
        <v>2.5675335666415058</v>
      </c>
      <c r="L30" s="77" t="s">
        <v>97</v>
      </c>
      <c r="M30" s="78">
        <v>187008</v>
      </c>
      <c r="N30" s="78">
        <v>95546</v>
      </c>
      <c r="O30" s="78">
        <v>91462</v>
      </c>
      <c r="P30" s="78">
        <v>6583</v>
      </c>
      <c r="Q30" s="78">
        <v>4240</v>
      </c>
      <c r="R30" s="78">
        <v>2343</v>
      </c>
      <c r="S30" s="56">
        <v>3.5201702600958251</v>
      </c>
      <c r="T30" s="56">
        <v>4.4376530676323442</v>
      </c>
      <c r="U30" s="56">
        <v>2.5617196212634754</v>
      </c>
      <c r="W30" s="79" t="s">
        <v>97</v>
      </c>
      <c r="X30" s="80">
        <v>200835</v>
      </c>
      <c r="Y30" s="80">
        <v>103009</v>
      </c>
      <c r="Z30" s="80">
        <v>97826</v>
      </c>
      <c r="AA30" s="80">
        <v>7083</v>
      </c>
      <c r="AB30" s="80">
        <v>4518</v>
      </c>
      <c r="AC30" s="80">
        <v>2565</v>
      </c>
      <c r="AD30" s="60">
        <v>3.5267757114048846</v>
      </c>
      <c r="AE30" s="60">
        <v>4.3860245221291345</v>
      </c>
      <c r="AF30" s="60">
        <v>2.6220023306687383</v>
      </c>
      <c r="AH30" s="81" t="s">
        <v>97</v>
      </c>
      <c r="AI30" s="82">
        <v>193375</v>
      </c>
      <c r="AJ30" s="82">
        <v>99117</v>
      </c>
      <c r="AK30" s="82">
        <v>94258</v>
      </c>
      <c r="AL30" s="82">
        <v>6321</v>
      </c>
      <c r="AM30" s="82">
        <v>4097</v>
      </c>
      <c r="AN30" s="82">
        <v>2224</v>
      </c>
      <c r="AO30" s="64">
        <v>3.2687782805429868</v>
      </c>
      <c r="AP30" s="64">
        <v>4.1334987943541472</v>
      </c>
      <c r="AQ30" s="64">
        <v>2.359481423327463</v>
      </c>
      <c r="AS30" s="83" t="s">
        <v>97</v>
      </c>
      <c r="AT30" s="84">
        <f t="shared" ref="AT30:AY30" si="3">SUM(AT20:AT29)</f>
        <v>259949</v>
      </c>
      <c r="AU30" s="84">
        <f t="shared" si="3"/>
        <v>133037</v>
      </c>
      <c r="AV30" s="84">
        <f t="shared" si="3"/>
        <v>126912</v>
      </c>
      <c r="AW30" s="84">
        <f t="shared" si="3"/>
        <v>7260</v>
      </c>
      <c r="AX30" s="84">
        <f t="shared" si="3"/>
        <v>4710</v>
      </c>
      <c r="AY30" s="84">
        <f t="shared" si="3"/>
        <v>2550</v>
      </c>
      <c r="AZ30" s="69">
        <f t="shared" si="2"/>
        <v>2.7928555216600182</v>
      </c>
      <c r="BA30" s="69">
        <f t="shared" si="2"/>
        <v>3.5403684689221797</v>
      </c>
      <c r="BB30" s="69">
        <f t="shared" si="2"/>
        <v>2.0092662632375187</v>
      </c>
    </row>
    <row r="31" spans="1:54">
      <c r="A31" s="85"/>
      <c r="B31" s="86"/>
      <c r="C31" s="86"/>
      <c r="D31" s="86"/>
      <c r="E31" s="86"/>
      <c r="F31" s="86"/>
      <c r="G31" s="86"/>
      <c r="H31" s="86"/>
      <c r="I31" s="86"/>
      <c r="J31" s="86"/>
      <c r="L31" s="87"/>
      <c r="M31" s="88"/>
      <c r="N31" s="88"/>
      <c r="O31" s="88"/>
      <c r="P31" s="88"/>
      <c r="Q31" s="88"/>
      <c r="R31" s="88"/>
      <c r="S31" s="88"/>
      <c r="T31" s="88"/>
      <c r="U31" s="88"/>
      <c r="W31" s="89"/>
      <c r="X31" s="90"/>
      <c r="Y31" s="90"/>
      <c r="Z31" s="90"/>
      <c r="AA31" s="90"/>
      <c r="AB31" s="90"/>
      <c r="AC31" s="90"/>
      <c r="AD31" s="90"/>
      <c r="AE31" s="90"/>
      <c r="AF31" s="90"/>
      <c r="AH31" s="91"/>
      <c r="AI31" s="92"/>
      <c r="AJ31" s="92"/>
      <c r="AK31" s="92"/>
      <c r="AL31" s="92"/>
      <c r="AM31" s="92"/>
      <c r="AN31" s="92"/>
      <c r="AO31" s="92"/>
      <c r="AP31" s="92"/>
      <c r="AQ31" s="92"/>
      <c r="AS31" s="93"/>
      <c r="AT31" s="94"/>
      <c r="AU31" s="94"/>
      <c r="AV31" s="94"/>
      <c r="AW31" s="94"/>
      <c r="AX31" s="94"/>
      <c r="AY31" s="94"/>
      <c r="AZ31" s="94"/>
      <c r="BA31" s="94"/>
      <c r="BB31" s="94"/>
    </row>
    <row r="32" spans="1:54">
      <c r="A32" s="244" t="s">
        <v>132</v>
      </c>
      <c r="B32" s="246" t="s">
        <v>0</v>
      </c>
      <c r="C32" s="247"/>
      <c r="D32" s="248"/>
      <c r="E32" s="246" t="s">
        <v>5</v>
      </c>
      <c r="F32" s="247"/>
      <c r="G32" s="248"/>
      <c r="H32" s="246" t="s">
        <v>57</v>
      </c>
      <c r="I32" s="247"/>
      <c r="J32" s="248"/>
      <c r="L32" s="249" t="s">
        <v>132</v>
      </c>
      <c r="M32" s="251" t="s">
        <v>0</v>
      </c>
      <c r="N32" s="252"/>
      <c r="O32" s="253"/>
      <c r="P32" s="251" t="s">
        <v>5</v>
      </c>
      <c r="Q32" s="252"/>
      <c r="R32" s="253"/>
      <c r="S32" s="251" t="s">
        <v>57</v>
      </c>
      <c r="T32" s="252"/>
      <c r="U32" s="253"/>
      <c r="W32" s="237" t="s">
        <v>132</v>
      </c>
      <c r="X32" s="239" t="s">
        <v>0</v>
      </c>
      <c r="Y32" s="240"/>
      <c r="Z32" s="241"/>
      <c r="AA32" s="239" t="s">
        <v>5</v>
      </c>
      <c r="AB32" s="240"/>
      <c r="AC32" s="241"/>
      <c r="AD32" s="239" t="s">
        <v>57</v>
      </c>
      <c r="AE32" s="240"/>
      <c r="AF32" s="241"/>
      <c r="AH32" s="242" t="s">
        <v>132</v>
      </c>
      <c r="AI32" s="229" t="s">
        <v>0</v>
      </c>
      <c r="AJ32" s="230"/>
      <c r="AK32" s="231"/>
      <c r="AL32" s="229" t="s">
        <v>5</v>
      </c>
      <c r="AM32" s="230"/>
      <c r="AN32" s="231"/>
      <c r="AO32" s="229" t="s">
        <v>57</v>
      </c>
      <c r="AP32" s="230"/>
      <c r="AQ32" s="231"/>
      <c r="AS32" s="232" t="s">
        <v>9</v>
      </c>
      <c r="AT32" s="234" t="s">
        <v>0</v>
      </c>
      <c r="AU32" s="235"/>
      <c r="AV32" s="236"/>
      <c r="AW32" s="234" t="s">
        <v>5</v>
      </c>
      <c r="AX32" s="235"/>
      <c r="AY32" s="236"/>
      <c r="AZ32" s="234" t="s">
        <v>6</v>
      </c>
      <c r="BA32" s="235"/>
      <c r="BB32" s="236"/>
    </row>
    <row r="33" spans="1:54">
      <c r="A33" s="245"/>
      <c r="B33" s="44" t="s">
        <v>1</v>
      </c>
      <c r="C33" s="44" t="s">
        <v>2</v>
      </c>
      <c r="D33" s="44" t="s">
        <v>3</v>
      </c>
      <c r="E33" s="44" t="s">
        <v>1</v>
      </c>
      <c r="F33" s="44" t="s">
        <v>2</v>
      </c>
      <c r="G33" s="44" t="s">
        <v>3</v>
      </c>
      <c r="H33" s="44" t="s">
        <v>1</v>
      </c>
      <c r="I33" s="44" t="s">
        <v>2</v>
      </c>
      <c r="J33" s="44" t="s">
        <v>3</v>
      </c>
      <c r="L33" s="250"/>
      <c r="M33" s="45" t="s">
        <v>1</v>
      </c>
      <c r="N33" s="45" t="s">
        <v>2</v>
      </c>
      <c r="O33" s="45" t="s">
        <v>3</v>
      </c>
      <c r="P33" s="45" t="s">
        <v>1</v>
      </c>
      <c r="Q33" s="45" t="s">
        <v>2</v>
      </c>
      <c r="R33" s="45" t="s">
        <v>3</v>
      </c>
      <c r="S33" s="45" t="s">
        <v>1</v>
      </c>
      <c r="T33" s="45" t="s">
        <v>2</v>
      </c>
      <c r="U33" s="45" t="s">
        <v>3</v>
      </c>
      <c r="W33" s="238"/>
      <c r="X33" s="46" t="s">
        <v>1</v>
      </c>
      <c r="Y33" s="46" t="s">
        <v>2</v>
      </c>
      <c r="Z33" s="46" t="s">
        <v>3</v>
      </c>
      <c r="AA33" s="46" t="s">
        <v>1</v>
      </c>
      <c r="AB33" s="46" t="s">
        <v>2</v>
      </c>
      <c r="AC33" s="46" t="s">
        <v>3</v>
      </c>
      <c r="AD33" s="46" t="s">
        <v>1</v>
      </c>
      <c r="AE33" s="46" t="s">
        <v>2</v>
      </c>
      <c r="AF33" s="46" t="s">
        <v>3</v>
      </c>
      <c r="AH33" s="243"/>
      <c r="AI33" s="47" t="s">
        <v>1</v>
      </c>
      <c r="AJ33" s="47" t="s">
        <v>2</v>
      </c>
      <c r="AK33" s="47" t="s">
        <v>3</v>
      </c>
      <c r="AL33" s="47" t="s">
        <v>1</v>
      </c>
      <c r="AM33" s="47" t="s">
        <v>2</v>
      </c>
      <c r="AN33" s="47" t="s">
        <v>3</v>
      </c>
      <c r="AO33" s="47" t="s">
        <v>1</v>
      </c>
      <c r="AP33" s="47" t="s">
        <v>2</v>
      </c>
      <c r="AQ33" s="47" t="s">
        <v>3</v>
      </c>
      <c r="AS33" s="233"/>
      <c r="AT33" s="48" t="s">
        <v>1</v>
      </c>
      <c r="AU33" s="48" t="s">
        <v>2</v>
      </c>
      <c r="AV33" s="48" t="s">
        <v>3</v>
      </c>
      <c r="AW33" s="48" t="s">
        <v>1</v>
      </c>
      <c r="AX33" s="48" t="s">
        <v>2</v>
      </c>
      <c r="AY33" s="48" t="s">
        <v>3</v>
      </c>
      <c r="AZ33" s="48" t="s">
        <v>1</v>
      </c>
      <c r="BA33" s="48" t="s">
        <v>2</v>
      </c>
      <c r="BB33" s="48" t="s">
        <v>3</v>
      </c>
    </row>
    <row r="34" spans="1:54">
      <c r="A34" s="49" t="s">
        <v>133</v>
      </c>
      <c r="B34" s="50">
        <v>39705</v>
      </c>
      <c r="C34" s="51">
        <v>20157</v>
      </c>
      <c r="D34" s="51">
        <v>19548</v>
      </c>
      <c r="E34" s="51">
        <v>1541</v>
      </c>
      <c r="F34" s="51">
        <v>942</v>
      </c>
      <c r="G34" s="51">
        <v>599</v>
      </c>
      <c r="H34" s="52">
        <v>3.8811232842211307</v>
      </c>
      <c r="I34" s="52">
        <v>4.6733144813216256</v>
      </c>
      <c r="J34" s="52">
        <v>3.0642520974012686</v>
      </c>
      <c r="L34" s="53" t="s">
        <v>134</v>
      </c>
      <c r="M34" s="54">
        <v>81617</v>
      </c>
      <c r="N34" s="55">
        <v>41698</v>
      </c>
      <c r="O34" s="55">
        <v>39919</v>
      </c>
      <c r="P34" s="55">
        <v>3195</v>
      </c>
      <c r="Q34" s="55">
        <v>2060</v>
      </c>
      <c r="R34" s="55">
        <v>1135</v>
      </c>
      <c r="S34" s="56">
        <v>3.9146256294644499</v>
      </c>
      <c r="T34" s="56">
        <v>4.9402849057508753</v>
      </c>
      <c r="U34" s="56">
        <v>2.8432575966331823</v>
      </c>
      <c r="W34" s="57" t="s">
        <v>135</v>
      </c>
      <c r="X34" s="58">
        <v>105550</v>
      </c>
      <c r="Y34" s="59">
        <v>54297</v>
      </c>
      <c r="Z34" s="59">
        <v>51253</v>
      </c>
      <c r="AA34" s="59">
        <v>3986</v>
      </c>
      <c r="AB34" s="59">
        <v>2509</v>
      </c>
      <c r="AC34" s="59">
        <v>1477</v>
      </c>
      <c r="AD34" s="60">
        <v>3.776409284699195</v>
      </c>
      <c r="AE34" s="60">
        <v>4.6208814483304783</v>
      </c>
      <c r="AF34" s="60">
        <v>2.8817825298031332</v>
      </c>
      <c r="AH34" s="61" t="s">
        <v>136</v>
      </c>
      <c r="AI34" s="62">
        <v>134304</v>
      </c>
      <c r="AJ34" s="63">
        <v>68947</v>
      </c>
      <c r="AK34" s="63">
        <v>65357</v>
      </c>
      <c r="AL34" s="63">
        <v>4429</v>
      </c>
      <c r="AM34" s="63">
        <v>2884</v>
      </c>
      <c r="AN34" s="63">
        <v>1545</v>
      </c>
      <c r="AO34" s="64">
        <v>3.2977424350726712</v>
      </c>
      <c r="AP34" s="64">
        <v>4.1829231148563393</v>
      </c>
      <c r="AQ34" s="64">
        <v>2.3639395933105862</v>
      </c>
      <c r="AS34" s="65" t="str">
        <f>CONCATENATE("0～4ppb","(n=",AT34,")")</f>
        <v>0～4ppb(n=233938)</v>
      </c>
      <c r="AT34" s="97">
        <v>233938</v>
      </c>
      <c r="AU34" s="96">
        <v>119692</v>
      </c>
      <c r="AV34" s="96">
        <v>114246</v>
      </c>
      <c r="AW34" s="96">
        <v>6592</v>
      </c>
      <c r="AX34" s="96">
        <v>4263</v>
      </c>
      <c r="AY34" s="96">
        <v>2329</v>
      </c>
      <c r="AZ34" s="68">
        <f t="shared" ref="AZ34:BB38" si="4">IF(ISERROR(AW34/AT34*100),"",AW34/AT34*100)</f>
        <v>2.8178406244389538</v>
      </c>
      <c r="BA34" s="69">
        <f t="shared" si="4"/>
        <v>3.5616415466363667</v>
      </c>
      <c r="BB34" s="69">
        <f t="shared" si="4"/>
        <v>2.0385834077341878</v>
      </c>
    </row>
    <row r="35" spans="1:54">
      <c r="A35" s="49" t="s">
        <v>137</v>
      </c>
      <c r="B35" s="50">
        <v>138365</v>
      </c>
      <c r="C35" s="51">
        <v>70856</v>
      </c>
      <c r="D35" s="51">
        <v>67509</v>
      </c>
      <c r="E35" s="51">
        <v>4706</v>
      </c>
      <c r="F35" s="51">
        <v>3070</v>
      </c>
      <c r="G35" s="51">
        <v>1636</v>
      </c>
      <c r="H35" s="52">
        <v>3.4011491345354679</v>
      </c>
      <c r="I35" s="52">
        <v>4.3327311730834364</v>
      </c>
      <c r="J35" s="52">
        <v>2.4233805862921982</v>
      </c>
      <c r="L35" s="53" t="s">
        <v>138</v>
      </c>
      <c r="M35" s="54">
        <v>104878</v>
      </c>
      <c r="N35" s="55">
        <v>53574</v>
      </c>
      <c r="O35" s="55">
        <v>51304</v>
      </c>
      <c r="P35" s="55">
        <v>3367</v>
      </c>
      <c r="Q35" s="55">
        <v>2169</v>
      </c>
      <c r="R35" s="55">
        <v>1198</v>
      </c>
      <c r="S35" s="56">
        <v>3.2103968420450428</v>
      </c>
      <c r="T35" s="56">
        <v>4.0486056669279877</v>
      </c>
      <c r="U35" s="56">
        <v>2.3351005769530642</v>
      </c>
      <c r="W35" s="57" t="s">
        <v>139</v>
      </c>
      <c r="X35" s="58">
        <v>94511</v>
      </c>
      <c r="Y35" s="59">
        <v>48329</v>
      </c>
      <c r="Z35" s="59">
        <v>46182</v>
      </c>
      <c r="AA35" s="59">
        <v>3079</v>
      </c>
      <c r="AB35" s="59">
        <v>1998</v>
      </c>
      <c r="AC35" s="59">
        <v>1081</v>
      </c>
      <c r="AD35" s="60">
        <v>3.2578218408439228</v>
      </c>
      <c r="AE35" s="60">
        <v>4.1341637526123032</v>
      </c>
      <c r="AF35" s="60">
        <v>2.3407388159889133</v>
      </c>
      <c r="AH35" s="61" t="s">
        <v>140</v>
      </c>
      <c r="AI35" s="62">
        <v>57824</v>
      </c>
      <c r="AJ35" s="63">
        <v>29493</v>
      </c>
      <c r="AK35" s="63">
        <v>28331</v>
      </c>
      <c r="AL35" s="63">
        <v>1848</v>
      </c>
      <c r="AM35" s="63">
        <v>1181</v>
      </c>
      <c r="AN35" s="63">
        <v>667</v>
      </c>
      <c r="AO35" s="64">
        <v>3.1959048146098503</v>
      </c>
      <c r="AP35" s="64">
        <v>4.0043400128844127</v>
      </c>
      <c r="AQ35" s="64">
        <v>2.3543115315378915</v>
      </c>
      <c r="AS35" s="65" t="str">
        <f>CONCATENATE("5～9ppb","(n=",AT35,")")</f>
        <v>5～9ppb(n=24590)</v>
      </c>
      <c r="AT35" s="97">
        <v>24590</v>
      </c>
      <c r="AU35" s="96">
        <v>12627</v>
      </c>
      <c r="AV35" s="96">
        <v>11963</v>
      </c>
      <c r="AW35" s="96">
        <v>622</v>
      </c>
      <c r="AX35" s="96">
        <v>420</v>
      </c>
      <c r="AY35" s="96">
        <v>202</v>
      </c>
      <c r="AZ35" s="68">
        <f t="shared" si="4"/>
        <v>2.5294835298901992</v>
      </c>
      <c r="BA35" s="69">
        <f t="shared" si="4"/>
        <v>3.3262057495842239</v>
      </c>
      <c r="BB35" s="69">
        <f t="shared" si="4"/>
        <v>1.6885396639638888</v>
      </c>
    </row>
    <row r="36" spans="1:54">
      <c r="A36" s="49" t="s">
        <v>141</v>
      </c>
      <c r="B36" s="50">
        <v>409</v>
      </c>
      <c r="C36" s="51">
        <v>204</v>
      </c>
      <c r="D36" s="51">
        <v>205</v>
      </c>
      <c r="E36" s="51">
        <v>21</v>
      </c>
      <c r="F36" s="70">
        <v>12</v>
      </c>
      <c r="G36" s="70">
        <v>9</v>
      </c>
      <c r="H36" s="52">
        <v>5.1344743276283618</v>
      </c>
      <c r="I36" s="52">
        <v>5.8823529411764701</v>
      </c>
      <c r="J36" s="52">
        <v>4.3902439024390238</v>
      </c>
      <c r="L36" s="53" t="s">
        <v>142</v>
      </c>
      <c r="M36" s="54">
        <v>178</v>
      </c>
      <c r="N36" s="55">
        <v>94</v>
      </c>
      <c r="O36" s="55">
        <v>84</v>
      </c>
      <c r="P36" s="55">
        <v>5</v>
      </c>
      <c r="Q36" s="71">
        <v>3</v>
      </c>
      <c r="R36" s="71">
        <v>2</v>
      </c>
      <c r="S36" s="56">
        <v>2.8089887640449436</v>
      </c>
      <c r="T36" s="56">
        <v>3.1914893617021276</v>
      </c>
      <c r="U36" s="56">
        <v>2.3809523809523809</v>
      </c>
      <c r="W36" s="57" t="s">
        <v>143</v>
      </c>
      <c r="X36" s="58">
        <v>49</v>
      </c>
      <c r="Y36" s="59">
        <v>26</v>
      </c>
      <c r="Z36" s="59">
        <v>23</v>
      </c>
      <c r="AA36" s="59"/>
      <c r="AB36" s="72"/>
      <c r="AC36" s="72"/>
      <c r="AD36" s="60">
        <v>0</v>
      </c>
      <c r="AE36" s="60">
        <v>0</v>
      </c>
      <c r="AF36" s="60">
        <v>0</v>
      </c>
      <c r="AH36" s="61" t="s">
        <v>144</v>
      </c>
      <c r="AI36" s="98"/>
      <c r="AJ36" s="98"/>
      <c r="AK36" s="98"/>
      <c r="AL36" s="63"/>
      <c r="AM36" s="73"/>
      <c r="AN36" s="73"/>
      <c r="AO36" s="64">
        <v>0</v>
      </c>
      <c r="AP36" s="64">
        <v>0</v>
      </c>
      <c r="AQ36" s="64">
        <v>0</v>
      </c>
      <c r="AS36" s="65" t="str">
        <f>CONCATENATE("10～14ppb","(n=",AT36,")")</f>
        <v>10～14ppb(n=)</v>
      </c>
      <c r="AT36" s="97"/>
      <c r="AU36" s="96"/>
      <c r="AV36" s="96"/>
      <c r="AW36" s="96"/>
      <c r="AX36" s="95"/>
      <c r="AY36" s="95"/>
      <c r="AZ36" s="68" t="str">
        <f t="shared" si="4"/>
        <v/>
      </c>
      <c r="BA36" s="69" t="str">
        <f t="shared" si="4"/>
        <v/>
      </c>
      <c r="BB36" s="69" t="str">
        <f t="shared" si="4"/>
        <v/>
      </c>
    </row>
    <row r="37" spans="1:54">
      <c r="A37" s="49" t="s">
        <v>93</v>
      </c>
      <c r="B37" s="50">
        <v>364</v>
      </c>
      <c r="C37" s="51">
        <v>188</v>
      </c>
      <c r="D37" s="51">
        <v>176</v>
      </c>
      <c r="E37" s="51">
        <v>6</v>
      </c>
      <c r="F37" s="70">
        <v>5</v>
      </c>
      <c r="G37" s="70">
        <v>1</v>
      </c>
      <c r="H37" s="52">
        <v>1.6483516483516485</v>
      </c>
      <c r="I37" s="52">
        <v>2.6595744680851063</v>
      </c>
      <c r="J37" s="52">
        <v>0.56818181818181823</v>
      </c>
      <c r="L37" s="53" t="s">
        <v>94</v>
      </c>
      <c r="M37" s="54">
        <v>335</v>
      </c>
      <c r="N37" s="55">
        <v>180</v>
      </c>
      <c r="O37" s="55">
        <v>155</v>
      </c>
      <c r="P37" s="55">
        <v>16</v>
      </c>
      <c r="Q37" s="71">
        <v>8</v>
      </c>
      <c r="R37" s="71">
        <v>8</v>
      </c>
      <c r="S37" s="56">
        <v>4.7761194029850751</v>
      </c>
      <c r="T37" s="56">
        <v>4.4444444444444446</v>
      </c>
      <c r="U37" s="56">
        <v>5.161290322580645</v>
      </c>
      <c r="W37" s="57" t="s">
        <v>95</v>
      </c>
      <c r="X37" s="58">
        <v>725</v>
      </c>
      <c r="Y37" s="59">
        <v>357</v>
      </c>
      <c r="Z37" s="59">
        <v>368</v>
      </c>
      <c r="AA37" s="59">
        <v>18</v>
      </c>
      <c r="AB37" s="72">
        <v>11</v>
      </c>
      <c r="AC37" s="72">
        <v>7</v>
      </c>
      <c r="AD37" s="60">
        <v>2.4827586206896552</v>
      </c>
      <c r="AE37" s="60">
        <v>3.081232492997199</v>
      </c>
      <c r="AF37" s="60">
        <v>1.9021739130434785</v>
      </c>
      <c r="AH37" s="61" t="s">
        <v>96</v>
      </c>
      <c r="AI37" s="98">
        <v>1247</v>
      </c>
      <c r="AJ37" s="98">
        <v>677</v>
      </c>
      <c r="AK37" s="98">
        <v>570</v>
      </c>
      <c r="AL37" s="63">
        <v>44</v>
      </c>
      <c r="AM37" s="73">
        <v>32</v>
      </c>
      <c r="AN37" s="73">
        <v>12</v>
      </c>
      <c r="AO37" s="64" t="s">
        <v>91</v>
      </c>
      <c r="AP37" s="64" t="s">
        <v>91</v>
      </c>
      <c r="AQ37" s="64" t="s">
        <v>91</v>
      </c>
      <c r="AS37" s="65" t="str">
        <f>CONCATENATE("不明","(n=",AT37,")")</f>
        <v>不明(n=1421)</v>
      </c>
      <c r="AT37" s="97">
        <v>1421</v>
      </c>
      <c r="AU37" s="96">
        <v>718</v>
      </c>
      <c r="AV37" s="96">
        <v>703</v>
      </c>
      <c r="AW37" s="96">
        <v>46</v>
      </c>
      <c r="AX37" s="95">
        <v>27</v>
      </c>
      <c r="AY37" s="95">
        <v>19</v>
      </c>
      <c r="AZ37" s="68">
        <f t="shared" si="4"/>
        <v>3.2371569317382125</v>
      </c>
      <c r="BA37" s="69">
        <f t="shared" si="4"/>
        <v>3.7604456824512535</v>
      </c>
      <c r="BB37" s="69">
        <f t="shared" si="4"/>
        <v>2.7027027027027026</v>
      </c>
    </row>
    <row r="38" spans="1:54">
      <c r="A38" s="75" t="s">
        <v>97</v>
      </c>
      <c r="B38" s="76">
        <v>178843</v>
      </c>
      <c r="C38" s="76">
        <v>91405</v>
      </c>
      <c r="D38" s="76">
        <v>87438</v>
      </c>
      <c r="E38" s="76">
        <v>6274</v>
      </c>
      <c r="F38" s="76">
        <v>4029</v>
      </c>
      <c r="G38" s="76">
        <v>2245</v>
      </c>
      <c r="H38" s="52">
        <v>3.5081048741074574</v>
      </c>
      <c r="I38" s="52">
        <v>4.4078551501558998</v>
      </c>
      <c r="J38" s="52">
        <v>2.5675335666415058</v>
      </c>
      <c r="L38" s="77" t="s">
        <v>97</v>
      </c>
      <c r="M38" s="78">
        <v>187008</v>
      </c>
      <c r="N38" s="78">
        <v>95546</v>
      </c>
      <c r="O38" s="78">
        <v>91462</v>
      </c>
      <c r="P38" s="78">
        <v>6583</v>
      </c>
      <c r="Q38" s="78">
        <v>4240</v>
      </c>
      <c r="R38" s="78">
        <v>2343</v>
      </c>
      <c r="S38" s="56">
        <v>3.5201702600958251</v>
      </c>
      <c r="T38" s="56">
        <v>4.4376530676323442</v>
      </c>
      <c r="U38" s="56">
        <v>2.5617196212634754</v>
      </c>
      <c r="W38" s="79" t="s">
        <v>97</v>
      </c>
      <c r="X38" s="80">
        <v>200835</v>
      </c>
      <c r="Y38" s="80">
        <v>103009</v>
      </c>
      <c r="Z38" s="80">
        <v>97826</v>
      </c>
      <c r="AA38" s="80">
        <v>7083</v>
      </c>
      <c r="AB38" s="80">
        <v>4518</v>
      </c>
      <c r="AC38" s="80">
        <v>2565</v>
      </c>
      <c r="AD38" s="60">
        <v>3.5267757114048846</v>
      </c>
      <c r="AE38" s="60">
        <v>4.3860245221291345</v>
      </c>
      <c r="AF38" s="60">
        <v>2.6220023306687383</v>
      </c>
      <c r="AH38" s="81" t="s">
        <v>97</v>
      </c>
      <c r="AI38" s="82">
        <v>193375</v>
      </c>
      <c r="AJ38" s="82">
        <v>99117</v>
      </c>
      <c r="AK38" s="82">
        <v>94258</v>
      </c>
      <c r="AL38" s="82">
        <v>6321</v>
      </c>
      <c r="AM38" s="82">
        <v>4097</v>
      </c>
      <c r="AN38" s="82">
        <v>2224</v>
      </c>
      <c r="AO38" s="64">
        <v>3.2687782805429868</v>
      </c>
      <c r="AP38" s="64">
        <v>4.1334987943541472</v>
      </c>
      <c r="AQ38" s="64">
        <v>2.359481423327463</v>
      </c>
      <c r="AS38" s="83" t="s">
        <v>97</v>
      </c>
      <c r="AT38" s="84">
        <f t="shared" ref="AT38:AY38" si="5">SUM(AT34:AT37)</f>
        <v>259949</v>
      </c>
      <c r="AU38" s="84">
        <f t="shared" si="5"/>
        <v>133037</v>
      </c>
      <c r="AV38" s="84">
        <f t="shared" si="5"/>
        <v>126912</v>
      </c>
      <c r="AW38" s="84">
        <f t="shared" si="5"/>
        <v>7260</v>
      </c>
      <c r="AX38" s="84">
        <f t="shared" si="5"/>
        <v>4710</v>
      </c>
      <c r="AY38" s="84">
        <f t="shared" si="5"/>
        <v>2550</v>
      </c>
      <c r="AZ38" s="69">
        <f t="shared" si="4"/>
        <v>2.7928555216600182</v>
      </c>
      <c r="BA38" s="69">
        <f t="shared" si="4"/>
        <v>3.5403684689221797</v>
      </c>
      <c r="BB38" s="69">
        <f t="shared" si="4"/>
        <v>2.0092662632375187</v>
      </c>
    </row>
    <row r="39" spans="1:54">
      <c r="A39" s="99"/>
      <c r="B39" s="86"/>
      <c r="C39" s="86"/>
      <c r="D39" s="86"/>
      <c r="E39" s="86"/>
      <c r="F39" s="86"/>
      <c r="G39" s="86"/>
      <c r="H39" s="86"/>
      <c r="I39" s="86"/>
      <c r="J39" s="86"/>
      <c r="L39" s="100"/>
      <c r="M39" s="88"/>
      <c r="N39" s="88"/>
      <c r="O39" s="88"/>
      <c r="P39" s="88"/>
      <c r="Q39" s="88"/>
      <c r="R39" s="88"/>
      <c r="S39" s="88"/>
      <c r="T39" s="88"/>
      <c r="U39" s="88"/>
      <c r="W39" s="101"/>
      <c r="X39" s="90"/>
      <c r="Y39" s="90"/>
      <c r="Z39" s="90"/>
      <c r="AA39" s="90"/>
      <c r="AB39" s="90"/>
      <c r="AC39" s="90"/>
      <c r="AD39" s="90"/>
      <c r="AE39" s="90"/>
      <c r="AF39" s="90"/>
      <c r="AH39" s="102"/>
      <c r="AI39" s="92"/>
      <c r="AJ39" s="92"/>
      <c r="AK39" s="92"/>
      <c r="AL39" s="92"/>
      <c r="AM39" s="92"/>
      <c r="AN39" s="92"/>
      <c r="AO39" s="92"/>
      <c r="AP39" s="92"/>
      <c r="AQ39" s="92"/>
      <c r="AS39" s="103"/>
      <c r="AT39" s="94"/>
      <c r="AU39" s="94"/>
      <c r="AV39" s="94"/>
      <c r="AW39" s="94"/>
      <c r="AX39" s="94"/>
      <c r="AY39" s="94"/>
      <c r="AZ39" s="94"/>
      <c r="BA39" s="94"/>
      <c r="BB39" s="94"/>
    </row>
    <row r="40" spans="1:54">
      <c r="A40" s="244" t="s">
        <v>4</v>
      </c>
      <c r="B40" s="246" t="s">
        <v>0</v>
      </c>
      <c r="C40" s="247"/>
      <c r="D40" s="248"/>
      <c r="E40" s="246" t="s">
        <v>5</v>
      </c>
      <c r="F40" s="247"/>
      <c r="G40" s="248"/>
      <c r="H40" s="246" t="s">
        <v>57</v>
      </c>
      <c r="I40" s="247"/>
      <c r="J40" s="248"/>
      <c r="L40" s="249" t="s">
        <v>4</v>
      </c>
      <c r="M40" s="251" t="s">
        <v>0</v>
      </c>
      <c r="N40" s="252"/>
      <c r="O40" s="253"/>
      <c r="P40" s="251" t="s">
        <v>5</v>
      </c>
      <c r="Q40" s="252"/>
      <c r="R40" s="253"/>
      <c r="S40" s="251" t="s">
        <v>57</v>
      </c>
      <c r="T40" s="252"/>
      <c r="U40" s="253"/>
      <c r="W40" s="237" t="s">
        <v>4</v>
      </c>
      <c r="X40" s="239" t="s">
        <v>0</v>
      </c>
      <c r="Y40" s="240"/>
      <c r="Z40" s="241"/>
      <c r="AA40" s="239" t="s">
        <v>5</v>
      </c>
      <c r="AB40" s="240"/>
      <c r="AC40" s="241"/>
      <c r="AD40" s="239" t="s">
        <v>57</v>
      </c>
      <c r="AE40" s="240"/>
      <c r="AF40" s="241"/>
      <c r="AH40" s="242" t="s">
        <v>4</v>
      </c>
      <c r="AI40" s="229" t="s">
        <v>0</v>
      </c>
      <c r="AJ40" s="230"/>
      <c r="AK40" s="231"/>
      <c r="AL40" s="229" t="s">
        <v>5</v>
      </c>
      <c r="AM40" s="230"/>
      <c r="AN40" s="231"/>
      <c r="AO40" s="229" t="s">
        <v>57</v>
      </c>
      <c r="AP40" s="230"/>
      <c r="AQ40" s="231"/>
      <c r="AS40" s="232" t="s">
        <v>145</v>
      </c>
      <c r="AT40" s="234" t="s">
        <v>0</v>
      </c>
      <c r="AU40" s="235"/>
      <c r="AV40" s="236"/>
      <c r="AW40" s="234" t="s">
        <v>5</v>
      </c>
      <c r="AX40" s="235"/>
      <c r="AY40" s="236"/>
      <c r="AZ40" s="234" t="s">
        <v>6</v>
      </c>
      <c r="BA40" s="235"/>
      <c r="BB40" s="236"/>
    </row>
    <row r="41" spans="1:54">
      <c r="A41" s="245"/>
      <c r="B41" s="44" t="s">
        <v>1</v>
      </c>
      <c r="C41" s="44" t="s">
        <v>2</v>
      </c>
      <c r="D41" s="44" t="s">
        <v>3</v>
      </c>
      <c r="E41" s="44" t="s">
        <v>1</v>
      </c>
      <c r="F41" s="44" t="s">
        <v>2</v>
      </c>
      <c r="G41" s="44" t="s">
        <v>3</v>
      </c>
      <c r="H41" s="44" t="s">
        <v>1</v>
      </c>
      <c r="I41" s="44" t="s">
        <v>2</v>
      </c>
      <c r="J41" s="44" t="s">
        <v>3</v>
      </c>
      <c r="L41" s="250"/>
      <c r="M41" s="45" t="s">
        <v>1</v>
      </c>
      <c r="N41" s="45" t="s">
        <v>2</v>
      </c>
      <c r="O41" s="45" t="s">
        <v>3</v>
      </c>
      <c r="P41" s="45" t="s">
        <v>1</v>
      </c>
      <c r="Q41" s="45" t="s">
        <v>2</v>
      </c>
      <c r="R41" s="45" t="s">
        <v>3</v>
      </c>
      <c r="S41" s="45" t="s">
        <v>1</v>
      </c>
      <c r="T41" s="45" t="s">
        <v>2</v>
      </c>
      <c r="U41" s="45" t="s">
        <v>3</v>
      </c>
      <c r="W41" s="238"/>
      <c r="X41" s="46" t="s">
        <v>1</v>
      </c>
      <c r="Y41" s="46" t="s">
        <v>2</v>
      </c>
      <c r="Z41" s="46" t="s">
        <v>3</v>
      </c>
      <c r="AA41" s="46" t="s">
        <v>1</v>
      </c>
      <c r="AB41" s="46" t="s">
        <v>2</v>
      </c>
      <c r="AC41" s="46" t="s">
        <v>3</v>
      </c>
      <c r="AD41" s="46" t="s">
        <v>1</v>
      </c>
      <c r="AE41" s="46" t="s">
        <v>2</v>
      </c>
      <c r="AF41" s="46" t="s">
        <v>3</v>
      </c>
      <c r="AH41" s="243"/>
      <c r="AI41" s="47" t="s">
        <v>1</v>
      </c>
      <c r="AJ41" s="47" t="s">
        <v>2</v>
      </c>
      <c r="AK41" s="47" t="s">
        <v>3</v>
      </c>
      <c r="AL41" s="47" t="s">
        <v>1</v>
      </c>
      <c r="AM41" s="47" t="s">
        <v>2</v>
      </c>
      <c r="AN41" s="47" t="s">
        <v>3</v>
      </c>
      <c r="AO41" s="47" t="s">
        <v>1</v>
      </c>
      <c r="AP41" s="47" t="s">
        <v>2</v>
      </c>
      <c r="AQ41" s="47" t="s">
        <v>3</v>
      </c>
      <c r="AS41" s="233"/>
      <c r="AT41" s="48" t="s">
        <v>1</v>
      </c>
      <c r="AU41" s="48" t="s">
        <v>2</v>
      </c>
      <c r="AV41" s="48" t="s">
        <v>3</v>
      </c>
      <c r="AW41" s="48" t="s">
        <v>1</v>
      </c>
      <c r="AX41" s="48" t="s">
        <v>2</v>
      </c>
      <c r="AY41" s="48" t="s">
        <v>3</v>
      </c>
      <c r="AZ41" s="48" t="s">
        <v>1</v>
      </c>
      <c r="BA41" s="48" t="s">
        <v>2</v>
      </c>
      <c r="BB41" s="48" t="s">
        <v>3</v>
      </c>
    </row>
    <row r="42" spans="1:54">
      <c r="A42" s="49" t="s">
        <v>146</v>
      </c>
      <c r="B42" s="50"/>
      <c r="C42" s="70"/>
      <c r="D42" s="70"/>
      <c r="E42" s="70"/>
      <c r="F42" s="70"/>
      <c r="G42" s="70"/>
      <c r="H42" s="52" t="s">
        <v>91</v>
      </c>
      <c r="I42" s="52" t="s">
        <v>91</v>
      </c>
      <c r="J42" s="52" t="s">
        <v>91</v>
      </c>
      <c r="L42" s="53" t="s">
        <v>146</v>
      </c>
      <c r="M42" s="54"/>
      <c r="N42" s="71"/>
      <c r="O42" s="71"/>
      <c r="P42" s="71"/>
      <c r="Q42" s="71"/>
      <c r="R42" s="71"/>
      <c r="S42" s="56" t="s">
        <v>91</v>
      </c>
      <c r="T42" s="56" t="s">
        <v>91</v>
      </c>
      <c r="U42" s="56" t="s">
        <v>91</v>
      </c>
      <c r="W42" s="57" t="s">
        <v>146</v>
      </c>
      <c r="X42" s="58"/>
      <c r="Y42" s="72"/>
      <c r="Z42" s="72"/>
      <c r="AA42" s="72"/>
      <c r="AB42" s="72"/>
      <c r="AC42" s="72"/>
      <c r="AD42" s="60" t="s">
        <v>91</v>
      </c>
      <c r="AE42" s="60" t="s">
        <v>91</v>
      </c>
      <c r="AF42" s="60" t="s">
        <v>91</v>
      </c>
      <c r="AH42" s="61" t="s">
        <v>146</v>
      </c>
      <c r="AI42" s="62"/>
      <c r="AJ42" s="73"/>
      <c r="AK42" s="73"/>
      <c r="AL42" s="73"/>
      <c r="AM42" s="73"/>
      <c r="AN42" s="73"/>
      <c r="AO42" s="64" t="s">
        <v>91</v>
      </c>
      <c r="AP42" s="64" t="s">
        <v>91</v>
      </c>
      <c r="AQ42" s="64" t="s">
        <v>91</v>
      </c>
      <c r="AS42" s="65" t="str">
        <f>CONCATENATE("0～4μg/m3","(n=",AT42,")")</f>
        <v>0～4μg/m3(n=)</v>
      </c>
      <c r="AT42" s="97"/>
      <c r="AU42" s="95"/>
      <c r="AV42" s="95"/>
      <c r="AW42" s="95"/>
      <c r="AX42" s="95"/>
      <c r="AY42" s="95"/>
      <c r="AZ42" s="68" t="str">
        <f t="shared" ref="AZ42:BB57" si="6">IF(ISERROR(AW42/AT42*100),"",AW42/AT42*100)</f>
        <v/>
      </c>
      <c r="BA42" s="69" t="str">
        <f t="shared" si="6"/>
        <v/>
      </c>
      <c r="BB42" s="69" t="str">
        <f t="shared" si="6"/>
        <v/>
      </c>
    </row>
    <row r="43" spans="1:54">
      <c r="A43" s="49" t="s">
        <v>147</v>
      </c>
      <c r="B43" s="50"/>
      <c r="C43" s="70"/>
      <c r="D43" s="70"/>
      <c r="E43" s="70"/>
      <c r="F43" s="70"/>
      <c r="G43" s="70"/>
      <c r="H43" s="52" t="s">
        <v>91</v>
      </c>
      <c r="I43" s="52" t="s">
        <v>91</v>
      </c>
      <c r="J43" s="52" t="s">
        <v>91</v>
      </c>
      <c r="L43" s="53" t="s">
        <v>147</v>
      </c>
      <c r="M43" s="54"/>
      <c r="N43" s="71"/>
      <c r="O43" s="71"/>
      <c r="P43" s="71"/>
      <c r="Q43" s="71"/>
      <c r="R43" s="71"/>
      <c r="S43" s="56" t="s">
        <v>91</v>
      </c>
      <c r="T43" s="56" t="s">
        <v>91</v>
      </c>
      <c r="U43" s="56" t="s">
        <v>91</v>
      </c>
      <c r="W43" s="57" t="s">
        <v>147</v>
      </c>
      <c r="X43" s="58"/>
      <c r="Y43" s="72"/>
      <c r="Z43" s="72"/>
      <c r="AA43" s="72"/>
      <c r="AB43" s="72"/>
      <c r="AC43" s="72"/>
      <c r="AD43" s="60" t="s">
        <v>91</v>
      </c>
      <c r="AE43" s="60" t="s">
        <v>91</v>
      </c>
      <c r="AF43" s="60" t="s">
        <v>91</v>
      </c>
      <c r="AH43" s="61" t="s">
        <v>23</v>
      </c>
      <c r="AI43" s="62">
        <v>1069</v>
      </c>
      <c r="AJ43" s="73">
        <v>547</v>
      </c>
      <c r="AK43" s="73">
        <v>522</v>
      </c>
      <c r="AL43" s="73">
        <v>44</v>
      </c>
      <c r="AM43" s="73">
        <v>20</v>
      </c>
      <c r="AN43" s="73">
        <v>24</v>
      </c>
      <c r="AO43" s="64">
        <v>4.1159962581852199</v>
      </c>
      <c r="AP43" s="64">
        <v>3.6563071297989032</v>
      </c>
      <c r="AQ43" s="64">
        <v>4.5977011494252871</v>
      </c>
      <c r="AS43" s="65" t="str">
        <f>CONCATENATE("5～9μg/m3","(n=",AT43,")")</f>
        <v>5～9μg/m3(n=)</v>
      </c>
      <c r="AT43" s="97"/>
      <c r="AU43" s="95"/>
      <c r="AV43" s="95"/>
      <c r="AW43" s="95"/>
      <c r="AX43" s="95"/>
      <c r="AY43" s="95"/>
      <c r="AZ43" s="68" t="str">
        <f t="shared" si="6"/>
        <v/>
      </c>
      <c r="BA43" s="69" t="str">
        <f t="shared" si="6"/>
        <v/>
      </c>
      <c r="BB43" s="69" t="str">
        <f t="shared" si="6"/>
        <v/>
      </c>
    </row>
    <row r="44" spans="1:54">
      <c r="A44" s="49" t="s">
        <v>148</v>
      </c>
      <c r="B44" s="50"/>
      <c r="C44" s="70"/>
      <c r="D44" s="70"/>
      <c r="E44" s="70"/>
      <c r="F44" s="70"/>
      <c r="G44" s="70"/>
      <c r="H44" s="52" t="s">
        <v>91</v>
      </c>
      <c r="I44" s="52" t="s">
        <v>91</v>
      </c>
      <c r="J44" s="52" t="s">
        <v>91</v>
      </c>
      <c r="L44" s="53" t="s">
        <v>149</v>
      </c>
      <c r="M44" s="54">
        <v>1324</v>
      </c>
      <c r="N44" s="71">
        <v>657</v>
      </c>
      <c r="O44" s="71">
        <v>667</v>
      </c>
      <c r="P44" s="71">
        <v>65</v>
      </c>
      <c r="Q44" s="71">
        <v>43</v>
      </c>
      <c r="R44" s="71">
        <v>22</v>
      </c>
      <c r="S44" s="56">
        <v>4.9093655589123868</v>
      </c>
      <c r="T44" s="56">
        <v>6.5449010654490101</v>
      </c>
      <c r="U44" s="56">
        <v>3.2983508245877062</v>
      </c>
      <c r="W44" s="57" t="s">
        <v>150</v>
      </c>
      <c r="X44" s="58">
        <v>1507</v>
      </c>
      <c r="Y44" s="72">
        <v>787</v>
      </c>
      <c r="Z44" s="72">
        <v>720</v>
      </c>
      <c r="AA44" s="72">
        <v>58</v>
      </c>
      <c r="AB44" s="72">
        <v>41</v>
      </c>
      <c r="AC44" s="72">
        <v>17</v>
      </c>
      <c r="AD44" s="60">
        <v>3.8487060384870606</v>
      </c>
      <c r="AE44" s="60">
        <v>5.2096569250317666</v>
      </c>
      <c r="AF44" s="60">
        <v>2.3611111111111112</v>
      </c>
      <c r="AH44" s="61" t="s">
        <v>151</v>
      </c>
      <c r="AI44" s="62">
        <v>1854</v>
      </c>
      <c r="AJ44" s="73">
        <v>957</v>
      </c>
      <c r="AK44" s="73">
        <v>897</v>
      </c>
      <c r="AL44" s="73">
        <v>42</v>
      </c>
      <c r="AM44" s="73">
        <v>22</v>
      </c>
      <c r="AN44" s="73">
        <v>20</v>
      </c>
      <c r="AO44" s="64">
        <v>2.2653721682847898</v>
      </c>
      <c r="AP44" s="64">
        <v>2.2988505747126435</v>
      </c>
      <c r="AQ44" s="64">
        <v>2.229654403567447</v>
      </c>
      <c r="AS44" s="65" t="str">
        <f>CONCATENATE("10～14μg/m3","(n=",AT44,")")</f>
        <v>10～14μg/m3(n=4923)</v>
      </c>
      <c r="AT44" s="97">
        <v>4923</v>
      </c>
      <c r="AU44" s="95">
        <v>2533</v>
      </c>
      <c r="AV44" s="95">
        <v>2390</v>
      </c>
      <c r="AW44" s="95">
        <v>99</v>
      </c>
      <c r="AX44" s="95">
        <v>69</v>
      </c>
      <c r="AY44" s="95">
        <v>30</v>
      </c>
      <c r="AZ44" s="68">
        <f t="shared" si="6"/>
        <v>2.0109689213893969</v>
      </c>
      <c r="BA44" s="69">
        <f t="shared" si="6"/>
        <v>2.7240426371891036</v>
      </c>
      <c r="BB44" s="69">
        <f t="shared" si="6"/>
        <v>1.2552301255230125</v>
      </c>
    </row>
    <row r="45" spans="1:54">
      <c r="A45" s="49" t="s">
        <v>152</v>
      </c>
      <c r="B45" s="50">
        <v>4333</v>
      </c>
      <c r="C45" s="70">
        <v>2207</v>
      </c>
      <c r="D45" s="70">
        <v>2126</v>
      </c>
      <c r="E45" s="70">
        <v>166</v>
      </c>
      <c r="F45" s="104">
        <v>105</v>
      </c>
      <c r="G45" s="104">
        <v>61</v>
      </c>
      <c r="H45" s="52">
        <v>3.8310639279944612</v>
      </c>
      <c r="I45" s="52">
        <v>4.7575894879927505</v>
      </c>
      <c r="J45" s="52">
        <v>2.8692380056444025</v>
      </c>
      <c r="L45" s="53" t="s">
        <v>153</v>
      </c>
      <c r="M45" s="54">
        <v>5593</v>
      </c>
      <c r="N45" s="71">
        <v>2838</v>
      </c>
      <c r="O45" s="71">
        <v>2755</v>
      </c>
      <c r="P45" s="71">
        <v>212</v>
      </c>
      <c r="Q45" s="105">
        <v>127</v>
      </c>
      <c r="R45" s="105">
        <v>85</v>
      </c>
      <c r="S45" s="56">
        <v>3.7904523511532271</v>
      </c>
      <c r="T45" s="56">
        <v>4.4749823819591263</v>
      </c>
      <c r="U45" s="56">
        <v>3.0852994555353903</v>
      </c>
      <c r="W45" s="57" t="s">
        <v>154</v>
      </c>
      <c r="X45" s="58">
        <v>13178</v>
      </c>
      <c r="Y45" s="72">
        <v>6779</v>
      </c>
      <c r="Z45" s="72">
        <v>6399</v>
      </c>
      <c r="AA45" s="72">
        <v>471</v>
      </c>
      <c r="AB45" s="106">
        <v>290</v>
      </c>
      <c r="AC45" s="106">
        <v>181</v>
      </c>
      <c r="AD45" s="60">
        <v>3.574138716041888</v>
      </c>
      <c r="AE45" s="60">
        <v>4.2779170969169495</v>
      </c>
      <c r="AF45" s="60">
        <v>2.8285669635880608</v>
      </c>
      <c r="AH45" s="61" t="s">
        <v>155</v>
      </c>
      <c r="AI45" s="62">
        <v>18524</v>
      </c>
      <c r="AJ45" s="73">
        <v>9512</v>
      </c>
      <c r="AK45" s="73">
        <v>9012</v>
      </c>
      <c r="AL45" s="73">
        <v>588</v>
      </c>
      <c r="AM45" s="107">
        <v>392</v>
      </c>
      <c r="AN45" s="107">
        <v>196</v>
      </c>
      <c r="AO45" s="64">
        <v>3.1742604189160009</v>
      </c>
      <c r="AP45" s="64">
        <v>4.1211101766190072</v>
      </c>
      <c r="AQ45" s="64">
        <v>2.1748779405237459</v>
      </c>
      <c r="AS45" s="65" t="str">
        <f>CONCATENATE("15～19μg/m3","(n=",AT45,")")</f>
        <v>15～19μg/m3(n=50169)</v>
      </c>
      <c r="AT45" s="97">
        <v>50169</v>
      </c>
      <c r="AU45" s="95">
        <v>25643</v>
      </c>
      <c r="AV45" s="95">
        <v>24526</v>
      </c>
      <c r="AW45" s="95">
        <v>1404</v>
      </c>
      <c r="AX45" s="108">
        <v>903</v>
      </c>
      <c r="AY45" s="108">
        <v>501</v>
      </c>
      <c r="AZ45" s="68">
        <f t="shared" si="6"/>
        <v>2.7985409316510195</v>
      </c>
      <c r="BA45" s="69">
        <f t="shared" si="6"/>
        <v>3.5214288499785513</v>
      </c>
      <c r="BB45" s="69">
        <f t="shared" si="6"/>
        <v>2.0427301639076898</v>
      </c>
    </row>
    <row r="46" spans="1:54">
      <c r="A46" s="49" t="s">
        <v>156</v>
      </c>
      <c r="B46" s="50">
        <v>22791</v>
      </c>
      <c r="C46" s="70">
        <v>11527</v>
      </c>
      <c r="D46" s="70">
        <v>11264</v>
      </c>
      <c r="E46" s="70">
        <v>761</v>
      </c>
      <c r="F46" s="104">
        <v>469</v>
      </c>
      <c r="G46" s="104">
        <v>292</v>
      </c>
      <c r="H46" s="52">
        <v>3.3390373393006012</v>
      </c>
      <c r="I46" s="52">
        <v>4.0687082501951934</v>
      </c>
      <c r="J46" s="52">
        <v>2.5923295454545454</v>
      </c>
      <c r="L46" s="53" t="s">
        <v>157</v>
      </c>
      <c r="M46" s="54">
        <v>30936</v>
      </c>
      <c r="N46" s="71">
        <v>15783</v>
      </c>
      <c r="O46" s="71">
        <v>15153</v>
      </c>
      <c r="P46" s="71">
        <v>1085</v>
      </c>
      <c r="Q46" s="105">
        <v>693</v>
      </c>
      <c r="R46" s="105">
        <v>392</v>
      </c>
      <c r="S46" s="56">
        <v>3.5072407551073179</v>
      </c>
      <c r="T46" s="56">
        <v>4.3908002280935188</v>
      </c>
      <c r="U46" s="56">
        <v>2.5869464792450341</v>
      </c>
      <c r="W46" s="57" t="s">
        <v>158</v>
      </c>
      <c r="X46" s="58">
        <v>34601</v>
      </c>
      <c r="Y46" s="72">
        <v>17821</v>
      </c>
      <c r="Z46" s="72">
        <v>16780</v>
      </c>
      <c r="AA46" s="72">
        <v>1227</v>
      </c>
      <c r="AB46" s="106">
        <v>786</v>
      </c>
      <c r="AC46" s="106">
        <v>441</v>
      </c>
      <c r="AD46" s="60">
        <v>3.546140284962862</v>
      </c>
      <c r="AE46" s="60">
        <v>4.4105269064586716</v>
      </c>
      <c r="AF46" s="60">
        <v>2.6281287246722287</v>
      </c>
      <c r="AH46" s="61" t="s">
        <v>159</v>
      </c>
      <c r="AI46" s="62">
        <v>32259</v>
      </c>
      <c r="AJ46" s="73">
        <v>16515</v>
      </c>
      <c r="AK46" s="73">
        <v>15744</v>
      </c>
      <c r="AL46" s="73">
        <v>1073</v>
      </c>
      <c r="AM46" s="107">
        <v>703</v>
      </c>
      <c r="AN46" s="107">
        <v>370</v>
      </c>
      <c r="AO46" s="64">
        <v>3.3262035400973375</v>
      </c>
      <c r="AP46" s="64">
        <v>4.2567363003330305</v>
      </c>
      <c r="AQ46" s="64">
        <v>2.3501016260162602</v>
      </c>
      <c r="AS46" s="65" t="str">
        <f>CONCATENATE("20～24μg/m3","(n=",AT46,")")</f>
        <v>20～24μg/m3(n=116084)</v>
      </c>
      <c r="AT46" s="97">
        <v>116084</v>
      </c>
      <c r="AU46" s="95">
        <v>59483</v>
      </c>
      <c r="AV46" s="95">
        <v>56601</v>
      </c>
      <c r="AW46" s="95">
        <v>3303</v>
      </c>
      <c r="AX46" s="108">
        <v>2126</v>
      </c>
      <c r="AY46" s="108">
        <v>1177</v>
      </c>
      <c r="AZ46" s="68">
        <f t="shared" si="6"/>
        <v>2.8453533648047964</v>
      </c>
      <c r="BA46" s="69">
        <f t="shared" si="6"/>
        <v>3.5741304238185703</v>
      </c>
      <c r="BB46" s="69">
        <f t="shared" si="6"/>
        <v>2.0794685606261374</v>
      </c>
    </row>
    <row r="47" spans="1:54">
      <c r="A47" s="49" t="s">
        <v>160</v>
      </c>
      <c r="B47" s="50">
        <v>17577</v>
      </c>
      <c r="C47" s="70">
        <v>9005</v>
      </c>
      <c r="D47" s="70">
        <v>8572</v>
      </c>
      <c r="E47" s="70">
        <v>661</v>
      </c>
      <c r="F47" s="104">
        <v>406</v>
      </c>
      <c r="G47" s="104">
        <v>255</v>
      </c>
      <c r="H47" s="52">
        <v>3.7605962337145131</v>
      </c>
      <c r="I47" s="52">
        <v>4.5086063298167689</v>
      </c>
      <c r="J47" s="52">
        <v>2.9748016798880075</v>
      </c>
      <c r="L47" s="53" t="s">
        <v>161</v>
      </c>
      <c r="M47" s="54">
        <v>26841</v>
      </c>
      <c r="N47" s="71">
        <v>13883</v>
      </c>
      <c r="O47" s="71">
        <v>12958</v>
      </c>
      <c r="P47" s="71">
        <v>954</v>
      </c>
      <c r="Q47" s="105">
        <v>627</v>
      </c>
      <c r="R47" s="105">
        <v>327</v>
      </c>
      <c r="S47" s="56">
        <v>3.5542639991058458</v>
      </c>
      <c r="T47" s="56">
        <v>4.5163149175250306</v>
      </c>
      <c r="U47" s="56">
        <v>2.5235375829603335</v>
      </c>
      <c r="W47" s="57" t="s">
        <v>162</v>
      </c>
      <c r="X47" s="58">
        <v>56030</v>
      </c>
      <c r="Y47" s="72">
        <v>28923</v>
      </c>
      <c r="Z47" s="72">
        <v>27107</v>
      </c>
      <c r="AA47" s="72">
        <v>1934</v>
      </c>
      <c r="AB47" s="106">
        <v>1265</v>
      </c>
      <c r="AC47" s="106">
        <v>669</v>
      </c>
      <c r="AD47" s="60">
        <v>3.4517222916294839</v>
      </c>
      <c r="AE47" s="60">
        <v>4.3736818448985231</v>
      </c>
      <c r="AF47" s="60">
        <v>2.4679971962961598</v>
      </c>
      <c r="AH47" s="61" t="s">
        <v>163</v>
      </c>
      <c r="AI47" s="62">
        <v>75240</v>
      </c>
      <c r="AJ47" s="73">
        <v>38505</v>
      </c>
      <c r="AK47" s="73">
        <v>36735</v>
      </c>
      <c r="AL47" s="73">
        <v>2369</v>
      </c>
      <c r="AM47" s="107">
        <v>1563</v>
      </c>
      <c r="AN47" s="107">
        <v>806</v>
      </c>
      <c r="AO47" s="64">
        <v>3.1485911749069646</v>
      </c>
      <c r="AP47" s="64">
        <v>4.0592130892091935</v>
      </c>
      <c r="AQ47" s="64">
        <v>2.1940928270042197</v>
      </c>
      <c r="AS47" s="65" t="str">
        <f>CONCATENATE("25～29μg/m3","(n=",AT47,")")</f>
        <v>25～29μg/m3(n=69277)</v>
      </c>
      <c r="AT47" s="97">
        <v>69277</v>
      </c>
      <c r="AU47" s="95">
        <v>35516</v>
      </c>
      <c r="AV47" s="95">
        <v>33761</v>
      </c>
      <c r="AW47" s="95">
        <v>1909</v>
      </c>
      <c r="AX47" s="108">
        <v>1274</v>
      </c>
      <c r="AY47" s="108">
        <v>635</v>
      </c>
      <c r="AZ47" s="68">
        <f t="shared" si="6"/>
        <v>2.7556043131197945</v>
      </c>
      <c r="BA47" s="69">
        <f t="shared" si="6"/>
        <v>3.5871156661786237</v>
      </c>
      <c r="BB47" s="69">
        <f t="shared" si="6"/>
        <v>1.8808684576878649</v>
      </c>
    </row>
    <row r="48" spans="1:54">
      <c r="A48" s="49" t="s">
        <v>164</v>
      </c>
      <c r="B48" s="50">
        <v>26067</v>
      </c>
      <c r="C48" s="70">
        <v>13272</v>
      </c>
      <c r="D48" s="70">
        <v>12795</v>
      </c>
      <c r="E48" s="70">
        <v>892</v>
      </c>
      <c r="F48" s="104">
        <v>571</v>
      </c>
      <c r="G48" s="104">
        <v>321</v>
      </c>
      <c r="H48" s="52">
        <v>3.4219511259446813</v>
      </c>
      <c r="I48" s="52">
        <v>4.3022905364677522</v>
      </c>
      <c r="J48" s="52">
        <v>2.5087924970691677</v>
      </c>
      <c r="L48" s="53" t="s">
        <v>165</v>
      </c>
      <c r="M48" s="54">
        <v>51000</v>
      </c>
      <c r="N48" s="71">
        <v>25955</v>
      </c>
      <c r="O48" s="71">
        <v>25045</v>
      </c>
      <c r="P48" s="71">
        <v>1752</v>
      </c>
      <c r="Q48" s="105">
        <v>1113</v>
      </c>
      <c r="R48" s="105">
        <v>639</v>
      </c>
      <c r="S48" s="56">
        <v>3.4352941176470586</v>
      </c>
      <c r="T48" s="56">
        <v>4.288191099980736</v>
      </c>
      <c r="U48" s="56">
        <v>2.5514074665601916</v>
      </c>
      <c r="W48" s="57" t="s">
        <v>166</v>
      </c>
      <c r="X48" s="58">
        <v>56523</v>
      </c>
      <c r="Y48" s="72">
        <v>28809</v>
      </c>
      <c r="Z48" s="72">
        <v>27714</v>
      </c>
      <c r="AA48" s="72">
        <v>2043</v>
      </c>
      <c r="AB48" s="106">
        <v>1284</v>
      </c>
      <c r="AC48" s="106">
        <v>759</v>
      </c>
      <c r="AD48" s="60">
        <v>3.6144578313253009</v>
      </c>
      <c r="AE48" s="60">
        <v>4.4569405394147665</v>
      </c>
      <c r="AF48" s="60">
        <v>2.7386880277116261</v>
      </c>
      <c r="AH48" s="61" t="s">
        <v>167</v>
      </c>
      <c r="AI48" s="62">
        <v>49843</v>
      </c>
      <c r="AJ48" s="73">
        <v>25632</v>
      </c>
      <c r="AK48" s="73">
        <v>24211</v>
      </c>
      <c r="AL48" s="73">
        <v>1736</v>
      </c>
      <c r="AM48" s="107">
        <v>1103</v>
      </c>
      <c r="AN48" s="107">
        <v>633</v>
      </c>
      <c r="AO48" s="64">
        <v>3.48293642035993</v>
      </c>
      <c r="AP48" s="64">
        <v>4.303214731585518</v>
      </c>
      <c r="AQ48" s="64">
        <v>2.6145140638552724</v>
      </c>
      <c r="AS48" s="65" t="str">
        <f>CONCATENATE("30～34μg/m3","(n=",AT48,")")</f>
        <v>30～34μg/m3(n=9781)</v>
      </c>
      <c r="AT48" s="97">
        <v>9781</v>
      </c>
      <c r="AU48" s="95">
        <v>4942</v>
      </c>
      <c r="AV48" s="95">
        <v>4839</v>
      </c>
      <c r="AW48" s="95">
        <v>222</v>
      </c>
      <c r="AX48" s="108">
        <v>149</v>
      </c>
      <c r="AY48" s="108">
        <v>73</v>
      </c>
      <c r="AZ48" s="68">
        <f t="shared" si="6"/>
        <v>2.269706573969942</v>
      </c>
      <c r="BA48" s="69">
        <f t="shared" si="6"/>
        <v>3.0149736948603802</v>
      </c>
      <c r="BB48" s="69">
        <f t="shared" si="6"/>
        <v>1.5085761520975409</v>
      </c>
    </row>
    <row r="49" spans="1:54">
      <c r="A49" s="49" t="s">
        <v>168</v>
      </c>
      <c r="B49" s="50">
        <v>38447</v>
      </c>
      <c r="C49" s="70">
        <v>19754</v>
      </c>
      <c r="D49" s="70">
        <v>18693</v>
      </c>
      <c r="E49" s="70">
        <v>1220</v>
      </c>
      <c r="F49" s="70">
        <v>803</v>
      </c>
      <c r="G49" s="70">
        <v>417</v>
      </c>
      <c r="H49" s="52">
        <v>3.1731994693994325</v>
      </c>
      <c r="I49" s="52">
        <v>4.0649994937734126</v>
      </c>
      <c r="J49" s="52">
        <v>2.2307815759910126</v>
      </c>
      <c r="L49" s="53" t="s">
        <v>169</v>
      </c>
      <c r="M49" s="54">
        <v>37299</v>
      </c>
      <c r="N49" s="71">
        <v>19018</v>
      </c>
      <c r="O49" s="71">
        <v>18281</v>
      </c>
      <c r="P49" s="71">
        <v>1209</v>
      </c>
      <c r="Q49" s="71">
        <v>803</v>
      </c>
      <c r="R49" s="71">
        <v>406</v>
      </c>
      <c r="S49" s="56">
        <v>3.2413737633716724</v>
      </c>
      <c r="T49" s="56">
        <v>4.2223157009149226</v>
      </c>
      <c r="U49" s="56">
        <v>2.2208850719326079</v>
      </c>
      <c r="W49" s="57" t="s">
        <v>170</v>
      </c>
      <c r="X49" s="58">
        <v>29694</v>
      </c>
      <c r="Y49" s="72">
        <v>15119</v>
      </c>
      <c r="Z49" s="72">
        <v>14575</v>
      </c>
      <c r="AA49" s="72">
        <v>1079</v>
      </c>
      <c r="AB49" s="72">
        <v>676</v>
      </c>
      <c r="AC49" s="72">
        <v>403</v>
      </c>
      <c r="AD49" s="60">
        <v>3.6337307200107762</v>
      </c>
      <c r="AE49" s="60">
        <v>4.4711951848667244</v>
      </c>
      <c r="AF49" s="60">
        <v>2.7650085763293313</v>
      </c>
      <c r="AH49" s="61" t="s">
        <v>171</v>
      </c>
      <c r="AI49" s="62">
        <v>12180</v>
      </c>
      <c r="AJ49" s="73">
        <v>6169</v>
      </c>
      <c r="AK49" s="73">
        <v>6011</v>
      </c>
      <c r="AL49" s="73">
        <v>393</v>
      </c>
      <c r="AM49" s="73">
        <v>239</v>
      </c>
      <c r="AN49" s="73">
        <v>154</v>
      </c>
      <c r="AO49" s="64">
        <v>3.2266009852216748</v>
      </c>
      <c r="AP49" s="64">
        <v>3.8742097584697683</v>
      </c>
      <c r="AQ49" s="64">
        <v>2.5619697221760109</v>
      </c>
      <c r="AS49" s="65" t="str">
        <f>CONCATENATE("35～39μg/m3","(n=",AT49,")")</f>
        <v>35～39μg/m3(n=1138)</v>
      </c>
      <c r="AT49" s="97">
        <v>1138</v>
      </c>
      <c r="AU49" s="95">
        <v>571</v>
      </c>
      <c r="AV49" s="95">
        <v>567</v>
      </c>
      <c r="AW49" s="95">
        <v>33</v>
      </c>
      <c r="AX49" s="95">
        <v>17</v>
      </c>
      <c r="AY49" s="95">
        <v>16</v>
      </c>
      <c r="AZ49" s="68">
        <f t="shared" si="6"/>
        <v>2.8998242530755709</v>
      </c>
      <c r="BA49" s="69">
        <f t="shared" si="6"/>
        <v>2.9772329246935203</v>
      </c>
      <c r="BB49" s="69">
        <f t="shared" si="6"/>
        <v>2.821869488536155</v>
      </c>
    </row>
    <row r="50" spans="1:54">
      <c r="A50" s="49" t="s">
        <v>172</v>
      </c>
      <c r="B50" s="50">
        <v>32032</v>
      </c>
      <c r="C50" s="70">
        <v>16378</v>
      </c>
      <c r="D50" s="70">
        <v>15654</v>
      </c>
      <c r="E50" s="70">
        <v>1077</v>
      </c>
      <c r="F50" s="70">
        <v>712</v>
      </c>
      <c r="G50" s="70">
        <v>365</v>
      </c>
      <c r="H50" s="52">
        <v>3.3622627372627374</v>
      </c>
      <c r="I50" s="52">
        <v>4.3472951520332153</v>
      </c>
      <c r="J50" s="52">
        <v>2.3316724159959117</v>
      </c>
      <c r="L50" s="53" t="s">
        <v>173</v>
      </c>
      <c r="M50" s="54">
        <v>25121</v>
      </c>
      <c r="N50" s="71">
        <v>12841</v>
      </c>
      <c r="O50" s="71">
        <v>12280</v>
      </c>
      <c r="P50" s="71">
        <v>959</v>
      </c>
      <c r="Q50" s="71">
        <v>612</v>
      </c>
      <c r="R50" s="71">
        <v>347</v>
      </c>
      <c r="S50" s="56">
        <v>3.817523187771187</v>
      </c>
      <c r="T50" s="56">
        <v>4.7659839576356982</v>
      </c>
      <c r="U50" s="56">
        <v>2.8257328990228014</v>
      </c>
      <c r="W50" s="57" t="s">
        <v>174</v>
      </c>
      <c r="X50" s="58">
        <v>8189</v>
      </c>
      <c r="Y50" s="72">
        <v>4216</v>
      </c>
      <c r="Z50" s="72">
        <v>3973</v>
      </c>
      <c r="AA50" s="72">
        <v>236</v>
      </c>
      <c r="AB50" s="72">
        <v>154</v>
      </c>
      <c r="AC50" s="72">
        <v>82</v>
      </c>
      <c r="AD50" s="60">
        <v>2.8819147637074121</v>
      </c>
      <c r="AE50" s="60">
        <v>3.6527514231499052</v>
      </c>
      <c r="AF50" s="60">
        <v>2.0639315378806944</v>
      </c>
      <c r="AH50" s="61" t="s">
        <v>175</v>
      </c>
      <c r="AI50" s="62">
        <v>1159</v>
      </c>
      <c r="AJ50" s="73">
        <v>603</v>
      </c>
      <c r="AK50" s="73">
        <v>556</v>
      </c>
      <c r="AL50" s="73">
        <v>32</v>
      </c>
      <c r="AM50" s="73">
        <v>23</v>
      </c>
      <c r="AN50" s="73">
        <v>9</v>
      </c>
      <c r="AO50" s="64">
        <v>2.7610008628127698</v>
      </c>
      <c r="AP50" s="64">
        <v>3.8142620232172471</v>
      </c>
      <c r="AQ50" s="64">
        <v>1.6187050359712229</v>
      </c>
      <c r="AS50" s="65" t="str">
        <f>CONCATENATE("40～44μg/m3","(n=",AT50,")")</f>
        <v>40～44μg/m3(n=875)</v>
      </c>
      <c r="AT50" s="97">
        <v>875</v>
      </c>
      <c r="AU50" s="95">
        <v>466</v>
      </c>
      <c r="AV50" s="95">
        <v>409</v>
      </c>
      <c r="AW50" s="95">
        <v>28</v>
      </c>
      <c r="AX50" s="95">
        <v>16</v>
      </c>
      <c r="AY50" s="95">
        <v>12</v>
      </c>
      <c r="AZ50" s="68">
        <f t="shared" si="6"/>
        <v>3.2</v>
      </c>
      <c r="BA50" s="69">
        <f t="shared" si="6"/>
        <v>3.4334763948497855</v>
      </c>
      <c r="BB50" s="69">
        <f t="shared" si="6"/>
        <v>2.9339853300733498</v>
      </c>
    </row>
    <row r="51" spans="1:54">
      <c r="A51" s="49" t="s">
        <v>176</v>
      </c>
      <c r="B51" s="50">
        <v>21818</v>
      </c>
      <c r="C51" s="109">
        <v>11140</v>
      </c>
      <c r="D51" s="109">
        <v>10678</v>
      </c>
      <c r="E51" s="70">
        <v>874</v>
      </c>
      <c r="F51" s="109">
        <v>558</v>
      </c>
      <c r="G51" s="109">
        <v>316</v>
      </c>
      <c r="H51" s="52">
        <v>4.0058667155559631</v>
      </c>
      <c r="I51" s="52">
        <v>5.0089766606822259</v>
      </c>
      <c r="J51" s="52">
        <v>2.9593556845851281</v>
      </c>
      <c r="L51" s="53" t="s">
        <v>177</v>
      </c>
      <c r="M51" s="54">
        <v>8103</v>
      </c>
      <c r="N51" s="110">
        <v>4163</v>
      </c>
      <c r="O51" s="110">
        <v>3940</v>
      </c>
      <c r="P51" s="71">
        <v>311</v>
      </c>
      <c r="Q51" s="110">
        <v>203</v>
      </c>
      <c r="R51" s="110">
        <v>108</v>
      </c>
      <c r="S51" s="56">
        <v>3.8380846600024681</v>
      </c>
      <c r="T51" s="56">
        <v>4.876291136199856</v>
      </c>
      <c r="U51" s="56">
        <v>2.7411167512690358</v>
      </c>
      <c r="W51" s="57" t="s">
        <v>178</v>
      </c>
      <c r="X51" s="58">
        <v>388</v>
      </c>
      <c r="Y51" s="111">
        <v>198</v>
      </c>
      <c r="Z51" s="111">
        <v>190</v>
      </c>
      <c r="AA51" s="72">
        <v>17</v>
      </c>
      <c r="AB51" s="111">
        <v>11</v>
      </c>
      <c r="AC51" s="111">
        <v>6</v>
      </c>
      <c r="AD51" s="60">
        <v>4.3814432989690717</v>
      </c>
      <c r="AE51" s="60">
        <v>5.5555555555555554</v>
      </c>
      <c r="AF51" s="60">
        <v>3.1578947368421053</v>
      </c>
      <c r="AH51" s="61" t="s">
        <v>179</v>
      </c>
      <c r="AI51" s="62"/>
      <c r="AJ51" s="112"/>
      <c r="AK51" s="112"/>
      <c r="AL51" s="73"/>
      <c r="AM51" s="112"/>
      <c r="AN51" s="112"/>
      <c r="AO51" s="64" t="s">
        <v>91</v>
      </c>
      <c r="AP51" s="64" t="s">
        <v>91</v>
      </c>
      <c r="AQ51" s="64" t="s">
        <v>91</v>
      </c>
      <c r="AS51" s="65" t="str">
        <f>CONCATENATE("45～49μg/m3","(n=",AT51,")")</f>
        <v>45～49μg/m3(n=)</v>
      </c>
      <c r="AT51" s="97"/>
      <c r="AU51" s="113"/>
      <c r="AV51" s="113"/>
      <c r="AW51" s="95"/>
      <c r="AX51" s="113"/>
      <c r="AY51" s="113"/>
      <c r="AZ51" s="68" t="str">
        <f t="shared" si="6"/>
        <v/>
      </c>
      <c r="BA51" s="69" t="str">
        <f t="shared" si="6"/>
        <v/>
      </c>
      <c r="BB51" s="69" t="str">
        <f t="shared" si="6"/>
        <v/>
      </c>
    </row>
    <row r="52" spans="1:54">
      <c r="A52" s="49" t="s">
        <v>180</v>
      </c>
      <c r="B52" s="50">
        <v>12833</v>
      </c>
      <c r="C52" s="109">
        <v>6603</v>
      </c>
      <c r="D52" s="109">
        <v>6230</v>
      </c>
      <c r="E52" s="70">
        <v>490</v>
      </c>
      <c r="F52" s="109">
        <v>317</v>
      </c>
      <c r="G52" s="109">
        <v>173</v>
      </c>
      <c r="H52" s="52">
        <v>3.8182809943115403</v>
      </c>
      <c r="I52" s="52">
        <v>4.8008480993487801</v>
      </c>
      <c r="J52" s="52">
        <v>2.7768860353130016</v>
      </c>
      <c r="L52" s="53" t="s">
        <v>181</v>
      </c>
      <c r="M52" s="54">
        <v>456</v>
      </c>
      <c r="N52" s="110">
        <v>228</v>
      </c>
      <c r="O52" s="110">
        <v>228</v>
      </c>
      <c r="P52" s="71">
        <v>20</v>
      </c>
      <c r="Q52" s="110">
        <v>11</v>
      </c>
      <c r="R52" s="110">
        <v>9</v>
      </c>
      <c r="S52" s="56">
        <v>4.3859649122807012</v>
      </c>
      <c r="T52" s="56">
        <v>4.8245614035087714</v>
      </c>
      <c r="U52" s="56">
        <v>3.9473684210526314</v>
      </c>
      <c r="W52" s="57" t="s">
        <v>182</v>
      </c>
      <c r="X52" s="58"/>
      <c r="Y52" s="111"/>
      <c r="Z52" s="111"/>
      <c r="AA52" s="72"/>
      <c r="AB52" s="111"/>
      <c r="AC52" s="111"/>
      <c r="AD52" s="60" t="s">
        <v>91</v>
      </c>
      <c r="AE52" s="60" t="s">
        <v>91</v>
      </c>
      <c r="AF52" s="60" t="s">
        <v>91</v>
      </c>
      <c r="AH52" s="61" t="s">
        <v>182</v>
      </c>
      <c r="AI52" s="62"/>
      <c r="AJ52" s="112"/>
      <c r="AK52" s="112"/>
      <c r="AL52" s="73"/>
      <c r="AM52" s="112"/>
      <c r="AN52" s="112"/>
      <c r="AO52" s="64" t="s">
        <v>91</v>
      </c>
      <c r="AP52" s="64" t="s">
        <v>91</v>
      </c>
      <c r="AQ52" s="64" t="s">
        <v>91</v>
      </c>
      <c r="AS52" s="65" t="str">
        <f>CONCATENATE("50～54μg/m3","(n=",AT52,")")</f>
        <v>50～54μg/m3(n=)</v>
      </c>
      <c r="AT52" s="97"/>
      <c r="AU52" s="113"/>
      <c r="AV52" s="113"/>
      <c r="AW52" s="95"/>
      <c r="AX52" s="113"/>
      <c r="AY52" s="113"/>
      <c r="AZ52" s="68" t="str">
        <f t="shared" si="6"/>
        <v/>
      </c>
      <c r="BA52" s="69" t="str">
        <f t="shared" si="6"/>
        <v/>
      </c>
      <c r="BB52" s="69" t="str">
        <f t="shared" si="6"/>
        <v/>
      </c>
    </row>
    <row r="53" spans="1:54">
      <c r="A53" s="49" t="s">
        <v>21</v>
      </c>
      <c r="B53" s="50">
        <v>2581</v>
      </c>
      <c r="C53" s="109">
        <v>1331</v>
      </c>
      <c r="D53" s="109">
        <v>1250</v>
      </c>
      <c r="E53" s="70">
        <v>127</v>
      </c>
      <c r="F53" s="109">
        <v>83</v>
      </c>
      <c r="G53" s="109">
        <v>44</v>
      </c>
      <c r="H53" s="52">
        <v>4.9205734211545913</v>
      </c>
      <c r="I53" s="52">
        <v>6.2359128474830952</v>
      </c>
      <c r="J53" s="52">
        <v>3.52</v>
      </c>
      <c r="L53" s="53" t="s">
        <v>183</v>
      </c>
      <c r="M53" s="54"/>
      <c r="N53" s="110"/>
      <c r="O53" s="110"/>
      <c r="P53" s="114"/>
      <c r="Q53" s="114"/>
      <c r="R53" s="114"/>
      <c r="S53" s="56" t="s">
        <v>91</v>
      </c>
      <c r="T53" s="56" t="s">
        <v>91</v>
      </c>
      <c r="U53" s="56" t="s">
        <v>91</v>
      </c>
      <c r="W53" s="57" t="s">
        <v>183</v>
      </c>
      <c r="X53" s="58"/>
      <c r="Y53" s="111"/>
      <c r="Z53" s="111"/>
      <c r="AA53" s="72"/>
      <c r="AB53" s="111"/>
      <c r="AC53" s="111"/>
      <c r="AD53" s="60" t="s">
        <v>91</v>
      </c>
      <c r="AE53" s="60" t="s">
        <v>91</v>
      </c>
      <c r="AF53" s="60" t="s">
        <v>91</v>
      </c>
      <c r="AH53" s="61" t="s">
        <v>183</v>
      </c>
      <c r="AI53" s="62"/>
      <c r="AJ53" s="112"/>
      <c r="AK53" s="112"/>
      <c r="AL53" s="73"/>
      <c r="AM53" s="112"/>
      <c r="AN53" s="112"/>
      <c r="AO53" s="64" t="s">
        <v>91</v>
      </c>
      <c r="AP53" s="64" t="s">
        <v>91</v>
      </c>
      <c r="AQ53" s="64" t="s">
        <v>91</v>
      </c>
      <c r="AS53" s="65" t="str">
        <f>CONCATENATE("55～59μg/m3","(n=",AT53,")")</f>
        <v>55～59μg/m3(n=)</v>
      </c>
      <c r="AT53" s="97"/>
      <c r="AU53" s="113"/>
      <c r="AV53" s="113"/>
      <c r="AW53" s="95"/>
      <c r="AX53" s="113"/>
      <c r="AY53" s="113"/>
      <c r="AZ53" s="68" t="str">
        <f t="shared" si="6"/>
        <v/>
      </c>
      <c r="BA53" s="69" t="str">
        <f t="shared" si="6"/>
        <v/>
      </c>
      <c r="BB53" s="69" t="str">
        <f t="shared" si="6"/>
        <v/>
      </c>
    </row>
    <row r="54" spans="1:54">
      <c r="A54" s="49" t="s">
        <v>93</v>
      </c>
      <c r="B54" s="50">
        <v>364</v>
      </c>
      <c r="C54" s="70">
        <v>188</v>
      </c>
      <c r="D54" s="70">
        <v>176</v>
      </c>
      <c r="E54" s="70">
        <v>6</v>
      </c>
      <c r="F54" s="70">
        <v>5</v>
      </c>
      <c r="G54" s="70">
        <v>1</v>
      </c>
      <c r="H54" s="52">
        <v>1.6483516483516485</v>
      </c>
      <c r="I54" s="52">
        <v>2.6595744680851063</v>
      </c>
      <c r="J54" s="52">
        <v>0.56818181818181823</v>
      </c>
      <c r="L54" s="53" t="s">
        <v>94</v>
      </c>
      <c r="M54" s="54">
        <v>335</v>
      </c>
      <c r="N54" s="71">
        <v>180</v>
      </c>
      <c r="O54" s="71">
        <v>155</v>
      </c>
      <c r="P54" s="71">
        <v>16</v>
      </c>
      <c r="Q54" s="110">
        <v>8</v>
      </c>
      <c r="R54" s="110">
        <v>8</v>
      </c>
      <c r="S54" s="56" t="s">
        <v>91</v>
      </c>
      <c r="T54" s="56" t="s">
        <v>91</v>
      </c>
      <c r="U54" s="56" t="s">
        <v>91</v>
      </c>
      <c r="W54" s="57" t="s">
        <v>95</v>
      </c>
      <c r="X54" s="58">
        <v>725</v>
      </c>
      <c r="Y54" s="72">
        <v>357</v>
      </c>
      <c r="Z54" s="72">
        <v>368</v>
      </c>
      <c r="AA54" s="72">
        <v>18</v>
      </c>
      <c r="AB54" s="72">
        <v>11</v>
      </c>
      <c r="AC54" s="72">
        <v>7</v>
      </c>
      <c r="AD54" s="60">
        <v>2.4827586206896552</v>
      </c>
      <c r="AE54" s="60">
        <v>3.081232492997199</v>
      </c>
      <c r="AF54" s="60">
        <v>1.9021739130434785</v>
      </c>
      <c r="AH54" s="61" t="s">
        <v>96</v>
      </c>
      <c r="AI54" s="62">
        <v>1247</v>
      </c>
      <c r="AJ54" s="73">
        <v>677</v>
      </c>
      <c r="AK54" s="73">
        <v>570</v>
      </c>
      <c r="AL54" s="73">
        <v>44</v>
      </c>
      <c r="AM54" s="73">
        <v>32</v>
      </c>
      <c r="AN54" s="73">
        <v>12</v>
      </c>
      <c r="AO54" s="64">
        <v>3.5284683239775463</v>
      </c>
      <c r="AP54" s="64">
        <v>4.7267355982274744</v>
      </c>
      <c r="AQ54" s="64">
        <v>2.1052631578947367</v>
      </c>
      <c r="AS54" s="65" t="str">
        <f>CONCATENATE("不明","(n=",AT54,")")</f>
        <v>不明(n=7702)</v>
      </c>
      <c r="AT54" s="97">
        <v>7702</v>
      </c>
      <c r="AU54" s="95">
        <v>3883</v>
      </c>
      <c r="AV54" s="95">
        <v>3819</v>
      </c>
      <c r="AW54" s="95">
        <v>262</v>
      </c>
      <c r="AX54" s="95">
        <v>156</v>
      </c>
      <c r="AY54" s="95">
        <v>106</v>
      </c>
      <c r="AZ54" s="68">
        <f t="shared" si="6"/>
        <v>3.4017138405608929</v>
      </c>
      <c r="BA54" s="69">
        <f t="shared" si="6"/>
        <v>4.0175122328096835</v>
      </c>
      <c r="BB54" s="69">
        <f t="shared" si="6"/>
        <v>2.7755957056821154</v>
      </c>
    </row>
    <row r="55" spans="1:54">
      <c r="A55" s="75" t="s">
        <v>97</v>
      </c>
      <c r="B55" s="76">
        <v>178843</v>
      </c>
      <c r="C55" s="76">
        <v>91405</v>
      </c>
      <c r="D55" s="76">
        <v>87438</v>
      </c>
      <c r="E55" s="76">
        <v>6274</v>
      </c>
      <c r="F55" s="76">
        <v>4029</v>
      </c>
      <c r="G55" s="76">
        <v>2245</v>
      </c>
      <c r="H55" s="52">
        <v>3.5081048741074574</v>
      </c>
      <c r="I55" s="52">
        <v>4.4078551501558998</v>
      </c>
      <c r="J55" s="52">
        <v>2.5675335666415058</v>
      </c>
      <c r="L55" s="77" t="s">
        <v>97</v>
      </c>
      <c r="M55" s="78">
        <v>187008</v>
      </c>
      <c r="N55" s="78">
        <v>95546</v>
      </c>
      <c r="O55" s="78">
        <v>91462</v>
      </c>
      <c r="P55" s="78">
        <v>6583</v>
      </c>
      <c r="Q55" s="78">
        <v>4240</v>
      </c>
      <c r="R55" s="78">
        <v>2343</v>
      </c>
      <c r="S55" s="56">
        <v>3.5201702600958251</v>
      </c>
      <c r="T55" s="56">
        <v>4.4376530676323442</v>
      </c>
      <c r="U55" s="56">
        <v>2.5617196212634754</v>
      </c>
      <c r="W55" s="79" t="s">
        <v>97</v>
      </c>
      <c r="X55" s="80">
        <v>200835</v>
      </c>
      <c r="Y55" s="80">
        <v>103009</v>
      </c>
      <c r="Z55" s="80">
        <v>97826</v>
      </c>
      <c r="AA55" s="80">
        <v>7083</v>
      </c>
      <c r="AB55" s="80">
        <v>4518</v>
      </c>
      <c r="AC55" s="80">
        <v>2565</v>
      </c>
      <c r="AD55" s="60">
        <v>3.5267757114048846</v>
      </c>
      <c r="AE55" s="60">
        <v>4.3860245221291345</v>
      </c>
      <c r="AF55" s="60">
        <v>2.6220023306687383</v>
      </c>
      <c r="AH55" s="81" t="s">
        <v>97</v>
      </c>
      <c r="AI55" s="82">
        <v>193375</v>
      </c>
      <c r="AJ55" s="82">
        <v>99117</v>
      </c>
      <c r="AK55" s="82">
        <v>94258</v>
      </c>
      <c r="AL55" s="82">
        <v>6321</v>
      </c>
      <c r="AM55" s="82">
        <v>4097</v>
      </c>
      <c r="AN55" s="82">
        <v>2224</v>
      </c>
      <c r="AO55" s="64">
        <v>3.2687782805429868</v>
      </c>
      <c r="AP55" s="64">
        <v>4.1334987943541472</v>
      </c>
      <c r="AQ55" s="64">
        <v>2.359481423327463</v>
      </c>
      <c r="AS55" s="83" t="s">
        <v>97</v>
      </c>
      <c r="AT55" s="84">
        <f t="shared" ref="AT55:AY55" si="7">SUM(AT42:AT54)</f>
        <v>259949</v>
      </c>
      <c r="AU55" s="84">
        <f t="shared" si="7"/>
        <v>133037</v>
      </c>
      <c r="AV55" s="84">
        <f t="shared" si="7"/>
        <v>126912</v>
      </c>
      <c r="AW55" s="84">
        <f t="shared" si="7"/>
        <v>7260</v>
      </c>
      <c r="AX55" s="84">
        <f t="shared" si="7"/>
        <v>4710</v>
      </c>
      <c r="AY55" s="84">
        <f t="shared" si="7"/>
        <v>2550</v>
      </c>
      <c r="AZ55" s="69">
        <f t="shared" si="6"/>
        <v>2.7928555216600182</v>
      </c>
      <c r="BA55" s="69">
        <f t="shared" si="6"/>
        <v>3.5403684689221797</v>
      </c>
      <c r="BB55" s="69">
        <f t="shared" si="6"/>
        <v>2.0092662632375187</v>
      </c>
    </row>
    <row r="56" spans="1:54">
      <c r="A56" s="24"/>
      <c r="B56" s="24"/>
      <c r="C56" s="24"/>
      <c r="D56" s="24"/>
      <c r="E56" s="24"/>
      <c r="F56" s="24"/>
      <c r="G56" s="24"/>
      <c r="H56" s="115" t="s">
        <v>91</v>
      </c>
      <c r="I56" s="115" t="s">
        <v>91</v>
      </c>
      <c r="J56" s="115" t="s">
        <v>91</v>
      </c>
      <c r="L56" s="27"/>
      <c r="M56" s="27"/>
      <c r="N56" s="27"/>
      <c r="O56" s="27"/>
      <c r="P56" s="27"/>
      <c r="Q56" s="27"/>
      <c r="R56" s="27"/>
      <c r="S56" s="116" t="s">
        <v>91</v>
      </c>
      <c r="T56" s="116" t="s">
        <v>91</v>
      </c>
      <c r="U56" s="116" t="s">
        <v>91</v>
      </c>
      <c r="W56" s="29"/>
      <c r="X56" s="29"/>
      <c r="Y56" s="29"/>
      <c r="Z56" s="29"/>
      <c r="AA56" s="29"/>
      <c r="AB56" s="29"/>
      <c r="AC56" s="29"/>
      <c r="AD56" s="117" t="s">
        <v>91</v>
      </c>
      <c r="AE56" s="117" t="s">
        <v>91</v>
      </c>
      <c r="AF56" s="117" t="s">
        <v>91</v>
      </c>
      <c r="AH56" s="31"/>
      <c r="AI56" s="31"/>
      <c r="AJ56" s="31"/>
      <c r="AK56" s="31"/>
      <c r="AL56" s="31"/>
      <c r="AM56" s="31"/>
      <c r="AN56" s="31"/>
      <c r="AO56" s="118" t="s">
        <v>91</v>
      </c>
      <c r="AP56" s="118" t="s">
        <v>91</v>
      </c>
      <c r="AQ56" s="118" t="s">
        <v>91</v>
      </c>
      <c r="AZ56" s="119" t="str">
        <f t="shared" si="6"/>
        <v/>
      </c>
      <c r="BA56" s="119" t="str">
        <f t="shared" si="6"/>
        <v/>
      </c>
      <c r="BB56" s="119" t="str">
        <f t="shared" si="6"/>
        <v/>
      </c>
    </row>
    <row r="57" spans="1:54">
      <c r="A57" s="24"/>
      <c r="B57" s="24"/>
      <c r="C57" s="24"/>
      <c r="D57" s="24"/>
      <c r="E57" s="24"/>
      <c r="F57" s="24"/>
      <c r="G57" s="24"/>
      <c r="H57" s="120" t="s">
        <v>91</v>
      </c>
      <c r="I57" s="120" t="s">
        <v>91</v>
      </c>
      <c r="J57" s="120" t="s">
        <v>91</v>
      </c>
      <c r="L57" s="27"/>
      <c r="M57" s="27"/>
      <c r="N57" s="27"/>
      <c r="O57" s="27"/>
      <c r="P57" s="27"/>
      <c r="Q57" s="27"/>
      <c r="R57" s="27"/>
      <c r="S57" s="121" t="s">
        <v>91</v>
      </c>
      <c r="T57" s="121" t="s">
        <v>91</v>
      </c>
      <c r="U57" s="121" t="s">
        <v>91</v>
      </c>
      <c r="W57" s="29"/>
      <c r="X57" s="29"/>
      <c r="Y57" s="29"/>
      <c r="Z57" s="29"/>
      <c r="AA57" s="29"/>
      <c r="AB57" s="29"/>
      <c r="AC57" s="29"/>
      <c r="AD57" s="122" t="s">
        <v>91</v>
      </c>
      <c r="AE57" s="122" t="s">
        <v>91</v>
      </c>
      <c r="AF57" s="122" t="s">
        <v>91</v>
      </c>
      <c r="AH57" s="31"/>
      <c r="AI57" s="31"/>
      <c r="AJ57" s="31"/>
      <c r="AK57" s="31"/>
      <c r="AL57" s="31"/>
      <c r="AM57" s="31"/>
      <c r="AN57" s="31"/>
      <c r="AO57" s="123" t="s">
        <v>91</v>
      </c>
      <c r="AP57" s="123" t="s">
        <v>91</v>
      </c>
      <c r="AQ57" s="123" t="s">
        <v>91</v>
      </c>
      <c r="AZ57" s="124" t="str">
        <f t="shared" si="6"/>
        <v/>
      </c>
      <c r="BA57" s="124" t="str">
        <f t="shared" si="6"/>
        <v/>
      </c>
      <c r="BB57" s="124" t="str">
        <f t="shared" si="6"/>
        <v/>
      </c>
    </row>
    <row r="58" spans="1:54">
      <c r="A58" s="24"/>
      <c r="B58" s="125" t="s">
        <v>184</v>
      </c>
      <c r="C58" s="24"/>
      <c r="D58" s="24"/>
      <c r="E58" s="24"/>
      <c r="F58" s="24"/>
      <c r="G58" s="24"/>
      <c r="H58" s="24"/>
      <c r="I58" s="24"/>
      <c r="J58" s="24"/>
      <c r="L58" s="27"/>
      <c r="M58" s="126" t="s">
        <v>184</v>
      </c>
      <c r="N58" s="27"/>
      <c r="O58" s="27"/>
      <c r="P58" s="27"/>
      <c r="Q58" s="27"/>
      <c r="R58" s="27"/>
      <c r="S58" s="27"/>
      <c r="T58" s="27"/>
      <c r="U58" s="27"/>
      <c r="W58" s="29"/>
      <c r="X58" s="127" t="s">
        <v>184</v>
      </c>
      <c r="Y58" s="29"/>
      <c r="Z58" s="29"/>
      <c r="AA58" s="29"/>
      <c r="AB58" s="29"/>
      <c r="AC58" s="29"/>
      <c r="AD58" s="29"/>
      <c r="AE58" s="29"/>
      <c r="AF58" s="29"/>
      <c r="AH58" s="31"/>
      <c r="AI58" s="128" t="s">
        <v>184</v>
      </c>
      <c r="AJ58" s="31"/>
      <c r="AK58" s="31"/>
      <c r="AL58" s="31"/>
      <c r="AM58" s="31"/>
      <c r="AN58" s="31"/>
      <c r="AO58" s="31"/>
      <c r="AP58" s="31"/>
      <c r="AQ58" s="31"/>
      <c r="AT58" s="33" t="s">
        <v>184</v>
      </c>
    </row>
  </sheetData>
  <mergeCells count="80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</mergeCells>
  <phoneticPr fontId="4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view="pageBreakPreview" workbookViewId="0">
      <selection activeCell="D19" sqref="D19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11</v>
      </c>
    </row>
    <row r="4" spans="2:11" ht="15.95" customHeight="1">
      <c r="B4" s="3" t="s">
        <v>29</v>
      </c>
    </row>
    <row r="6" spans="2:11" ht="15.95" customHeight="1">
      <c r="B6" s="227" t="s">
        <v>7</v>
      </c>
      <c r="C6" s="227" t="s">
        <v>0</v>
      </c>
      <c r="D6" s="227"/>
      <c r="E6" s="227"/>
      <c r="F6" s="227" t="s">
        <v>5</v>
      </c>
      <c r="G6" s="227"/>
      <c r="H6" s="227"/>
      <c r="I6" s="227" t="s">
        <v>6</v>
      </c>
      <c r="J6" s="227"/>
      <c r="K6" s="227"/>
    </row>
    <row r="7" spans="2:11" ht="15.95" customHeight="1">
      <c r="B7" s="228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1">
        <v>4207</v>
      </c>
      <c r="D8" s="11">
        <v>2128</v>
      </c>
      <c r="E8" s="11">
        <v>2079</v>
      </c>
      <c r="F8" s="12">
        <v>284</v>
      </c>
      <c r="G8" s="12">
        <v>175</v>
      </c>
      <c r="H8" s="12">
        <v>109</v>
      </c>
      <c r="I8" s="14">
        <v>6.750653672450678</v>
      </c>
      <c r="J8" s="14">
        <v>8.2236842105263168</v>
      </c>
      <c r="K8" s="14">
        <v>5.242905242905243</v>
      </c>
    </row>
    <row r="9" spans="2:11" ht="15.95" customHeight="1">
      <c r="B9" s="1" t="s">
        <v>31</v>
      </c>
      <c r="C9" s="11">
        <v>82777</v>
      </c>
      <c r="D9" s="11">
        <v>42160</v>
      </c>
      <c r="E9" s="11">
        <v>40617</v>
      </c>
      <c r="F9" s="12">
        <v>4676</v>
      </c>
      <c r="G9" s="12">
        <v>2868</v>
      </c>
      <c r="H9" s="12">
        <v>1808</v>
      </c>
      <c r="I9" s="14">
        <v>5.6489121374294795</v>
      </c>
      <c r="J9" s="14">
        <v>6.8026565464895636</v>
      </c>
      <c r="K9" s="14">
        <v>4.4513381096585176</v>
      </c>
    </row>
    <row r="10" spans="2:11" ht="15.95" customHeight="1">
      <c r="B10" s="1" t="s">
        <v>32</v>
      </c>
      <c r="C10" s="11">
        <v>241426</v>
      </c>
      <c r="D10" s="11">
        <v>123332</v>
      </c>
      <c r="E10" s="11">
        <v>118094</v>
      </c>
      <c r="F10" s="12">
        <v>12827</v>
      </c>
      <c r="G10" s="12">
        <v>8022</v>
      </c>
      <c r="H10" s="12">
        <v>4805</v>
      </c>
      <c r="I10" s="14">
        <v>5.3130151682088922</v>
      </c>
      <c r="J10" s="14">
        <v>6.5043946421042387</v>
      </c>
      <c r="K10" s="14">
        <v>4.068792656697207</v>
      </c>
    </row>
    <row r="11" spans="2:11" ht="15.95" customHeight="1">
      <c r="B11" s="1" t="s">
        <v>33</v>
      </c>
      <c r="C11" s="11">
        <v>258283</v>
      </c>
      <c r="D11" s="11">
        <v>132686</v>
      </c>
      <c r="E11" s="11">
        <v>125597</v>
      </c>
      <c r="F11" s="12">
        <v>12601</v>
      </c>
      <c r="G11" s="12">
        <v>8035</v>
      </c>
      <c r="H11" s="12">
        <v>4566</v>
      </c>
      <c r="I11" s="14">
        <v>4.8787570223359644</v>
      </c>
      <c r="J11" s="14">
        <v>6.0556501816318224</v>
      </c>
      <c r="K11" s="14">
        <v>3.6354371521612778</v>
      </c>
    </row>
    <row r="12" spans="2:11" ht="15.95" customHeight="1">
      <c r="B12" s="1" t="s">
        <v>34</v>
      </c>
      <c r="C12" s="11">
        <v>227118</v>
      </c>
      <c r="D12" s="11">
        <v>116154</v>
      </c>
      <c r="E12" s="11">
        <v>110964</v>
      </c>
      <c r="F12" s="12">
        <v>10955</v>
      </c>
      <c r="G12" s="12">
        <v>6977</v>
      </c>
      <c r="H12" s="12">
        <v>3978</v>
      </c>
      <c r="I12" s="14">
        <v>4.8234838277899597</v>
      </c>
      <c r="J12" s="14">
        <v>6.0066807858532645</v>
      </c>
      <c r="K12" s="14">
        <v>3.5849464691251214</v>
      </c>
    </row>
    <row r="13" spans="2:11" ht="15.95" customHeight="1">
      <c r="B13" s="1" t="s">
        <v>26</v>
      </c>
      <c r="C13" s="11">
        <v>143466</v>
      </c>
      <c r="D13" s="11">
        <v>73536</v>
      </c>
      <c r="E13" s="11">
        <v>69930</v>
      </c>
      <c r="F13" s="12">
        <v>7399</v>
      </c>
      <c r="G13" s="11">
        <v>4672</v>
      </c>
      <c r="H13" s="11">
        <v>2727</v>
      </c>
      <c r="I13" s="14">
        <v>5.1573195042727891</v>
      </c>
      <c r="J13" s="14">
        <v>6.3533507397737168</v>
      </c>
      <c r="K13" s="14">
        <v>3.8996138996138998</v>
      </c>
    </row>
    <row r="14" spans="2:11" ht="15.95" customHeight="1">
      <c r="B14" s="1" t="s">
        <v>22</v>
      </c>
      <c r="C14" s="11">
        <v>47174</v>
      </c>
      <c r="D14" s="11">
        <v>24148</v>
      </c>
      <c r="E14" s="11">
        <v>23026</v>
      </c>
      <c r="F14" s="12">
        <v>2620</v>
      </c>
      <c r="G14" s="11">
        <v>1653</v>
      </c>
      <c r="H14" s="11">
        <v>967</v>
      </c>
      <c r="I14" s="14">
        <v>5.5539068130749989</v>
      </c>
      <c r="J14" s="14">
        <v>6.8452873944011925</v>
      </c>
      <c r="K14" s="14">
        <v>4.1996004516633372</v>
      </c>
    </row>
    <row r="15" spans="2:11" ht="15.95" customHeight="1">
      <c r="B15" s="1" t="s">
        <v>12</v>
      </c>
      <c r="C15" s="11">
        <v>11250</v>
      </c>
      <c r="D15" s="11">
        <v>5744</v>
      </c>
      <c r="E15" s="11">
        <v>5506</v>
      </c>
      <c r="F15" s="12">
        <v>669</v>
      </c>
      <c r="G15" s="11">
        <v>422</v>
      </c>
      <c r="H15" s="11">
        <v>247</v>
      </c>
      <c r="I15" s="14">
        <v>5.9466666666666672</v>
      </c>
      <c r="J15" s="14">
        <v>7.3467966573816152</v>
      </c>
      <c r="K15" s="14">
        <v>4.4860152560842721</v>
      </c>
    </row>
    <row r="16" spans="2:11" ht="15.95" customHeight="1">
      <c r="B16" s="1" t="s">
        <v>13</v>
      </c>
      <c r="C16" s="11">
        <v>16</v>
      </c>
      <c r="D16" s="11">
        <v>10</v>
      </c>
      <c r="E16" s="11">
        <v>6</v>
      </c>
      <c r="F16" s="12">
        <v>0</v>
      </c>
      <c r="G16" s="12">
        <v>0</v>
      </c>
      <c r="H16" s="12">
        <v>0</v>
      </c>
      <c r="I16" s="14">
        <v>0</v>
      </c>
      <c r="J16" s="14">
        <v>0</v>
      </c>
      <c r="K16" s="14">
        <v>0</v>
      </c>
    </row>
    <row r="17" spans="2:11" ht="15.95" customHeight="1">
      <c r="B17" s="1" t="s">
        <v>35</v>
      </c>
      <c r="C17" s="11">
        <v>4092</v>
      </c>
      <c r="D17" s="11">
        <v>2120</v>
      </c>
      <c r="E17" s="11">
        <v>1972</v>
      </c>
      <c r="F17" s="12">
        <v>220</v>
      </c>
      <c r="G17" s="11">
        <v>144</v>
      </c>
      <c r="H17" s="11">
        <v>76</v>
      </c>
      <c r="I17" s="14">
        <v>5.376344086021505</v>
      </c>
      <c r="J17" s="14">
        <v>6.7924528301886795</v>
      </c>
      <c r="K17" s="14">
        <v>3.8539553752535496</v>
      </c>
    </row>
    <row r="18" spans="2:11" s="6" customFormat="1" ht="15.95" customHeight="1">
      <c r="B18" s="2" t="s">
        <v>36</v>
      </c>
      <c r="C18" s="13">
        <v>1019809</v>
      </c>
      <c r="D18" s="13">
        <v>522018</v>
      </c>
      <c r="E18" s="13">
        <v>497791</v>
      </c>
      <c r="F18" s="13">
        <v>52251</v>
      </c>
      <c r="G18" s="13">
        <v>32968</v>
      </c>
      <c r="H18" s="13">
        <v>19283</v>
      </c>
      <c r="I18" s="14">
        <v>5.123606479252488</v>
      </c>
      <c r="J18" s="14">
        <v>6.3154910367075461</v>
      </c>
      <c r="K18" s="14">
        <v>3.8737140687557634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227" t="s">
        <v>8</v>
      </c>
      <c r="C20" s="227" t="s">
        <v>0</v>
      </c>
      <c r="D20" s="227"/>
      <c r="E20" s="227"/>
      <c r="F20" s="227" t="s">
        <v>5</v>
      </c>
      <c r="G20" s="227"/>
      <c r="H20" s="227"/>
      <c r="I20" s="227" t="s">
        <v>6</v>
      </c>
      <c r="J20" s="227"/>
      <c r="K20" s="227"/>
    </row>
    <row r="21" spans="2:11" ht="15.95" customHeight="1">
      <c r="B21" s="228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37</v>
      </c>
      <c r="C22" s="15">
        <v>23645</v>
      </c>
      <c r="D22" s="16">
        <v>12110</v>
      </c>
      <c r="E22" s="16">
        <v>11535</v>
      </c>
      <c r="F22" s="16">
        <v>1423</v>
      </c>
      <c r="G22" s="16">
        <v>873</v>
      </c>
      <c r="H22" s="16">
        <v>550</v>
      </c>
      <c r="I22" s="14">
        <v>6.0181856629308523</v>
      </c>
      <c r="J22" s="14">
        <v>7.2089182493806776</v>
      </c>
      <c r="K22" s="14">
        <v>4.7680970957954054</v>
      </c>
    </row>
    <row r="23" spans="2:11" ht="15.95" customHeight="1">
      <c r="B23" s="1" t="s">
        <v>38</v>
      </c>
      <c r="C23" s="15">
        <v>242307</v>
      </c>
      <c r="D23" s="16">
        <v>123542</v>
      </c>
      <c r="E23" s="16">
        <v>118765</v>
      </c>
      <c r="F23" s="16">
        <v>12988</v>
      </c>
      <c r="G23" s="16">
        <v>8090</v>
      </c>
      <c r="H23" s="16">
        <v>4898</v>
      </c>
      <c r="I23" s="14">
        <v>5.360142298819266</v>
      </c>
      <c r="J23" s="14">
        <v>6.5483803079114793</v>
      </c>
      <c r="K23" s="14">
        <v>4.1241106386561697</v>
      </c>
    </row>
    <row r="24" spans="2:11" ht="15.95" customHeight="1">
      <c r="B24" s="1" t="s">
        <v>39</v>
      </c>
      <c r="C24" s="15">
        <v>310755</v>
      </c>
      <c r="D24" s="16">
        <v>159501</v>
      </c>
      <c r="E24" s="16">
        <v>151254</v>
      </c>
      <c r="F24" s="16">
        <v>15430</v>
      </c>
      <c r="G24" s="16">
        <v>9773</v>
      </c>
      <c r="H24" s="16">
        <v>5657</v>
      </c>
      <c r="I24" s="14">
        <v>4.9653263825199918</v>
      </c>
      <c r="J24" s="14">
        <v>6.1272343120105832</v>
      </c>
      <c r="K24" s="14">
        <v>3.7400663784098271</v>
      </c>
    </row>
    <row r="25" spans="2:11" ht="15.95" customHeight="1">
      <c r="B25" s="1" t="s">
        <v>40</v>
      </c>
      <c r="C25" s="15">
        <v>222019</v>
      </c>
      <c r="D25" s="16">
        <v>113628</v>
      </c>
      <c r="E25" s="16">
        <v>108391</v>
      </c>
      <c r="F25" s="16">
        <v>10721</v>
      </c>
      <c r="G25" s="16">
        <v>6840</v>
      </c>
      <c r="H25" s="16">
        <v>3881</v>
      </c>
      <c r="I25" s="14">
        <v>4.8288659979551296</v>
      </c>
      <c r="J25" s="14">
        <v>6.0196430457281656</v>
      </c>
      <c r="K25" s="14">
        <v>3.5805555811829399</v>
      </c>
    </row>
    <row r="26" spans="2:11" ht="15.95" customHeight="1">
      <c r="B26" s="1" t="s">
        <v>27</v>
      </c>
      <c r="C26" s="15">
        <v>147867</v>
      </c>
      <c r="D26" s="16">
        <v>75868</v>
      </c>
      <c r="E26" s="16">
        <v>71999</v>
      </c>
      <c r="F26" s="16">
        <v>7658</v>
      </c>
      <c r="G26" s="15">
        <v>4867</v>
      </c>
      <c r="H26" s="15">
        <v>2791</v>
      </c>
      <c r="I26" s="14">
        <v>5.1789784062704998</v>
      </c>
      <c r="J26" s="14">
        <v>6.4150893657404966</v>
      </c>
      <c r="K26" s="14">
        <v>3.8764427283712273</v>
      </c>
    </row>
    <row r="27" spans="2:11" ht="15.95" customHeight="1">
      <c r="B27" s="1" t="s">
        <v>18</v>
      </c>
      <c r="C27" s="15">
        <v>48366</v>
      </c>
      <c r="D27" s="16">
        <v>24631</v>
      </c>
      <c r="E27" s="16">
        <v>23735</v>
      </c>
      <c r="F27" s="16">
        <v>2598</v>
      </c>
      <c r="G27" s="15">
        <v>1624</v>
      </c>
      <c r="H27" s="15">
        <v>974</v>
      </c>
      <c r="I27" s="14">
        <v>5.3715419923086465</v>
      </c>
      <c r="J27" s="14">
        <v>6.5933173642970244</v>
      </c>
      <c r="K27" s="14">
        <v>4.1036444069938911</v>
      </c>
    </row>
    <row r="28" spans="2:11" ht="15.95" customHeight="1">
      <c r="B28" s="7" t="s">
        <v>14</v>
      </c>
      <c r="C28" s="15">
        <v>20230</v>
      </c>
      <c r="D28" s="15">
        <v>10353</v>
      </c>
      <c r="E28" s="16">
        <v>9877</v>
      </c>
      <c r="F28" s="16">
        <v>1182</v>
      </c>
      <c r="G28" s="16">
        <v>738</v>
      </c>
      <c r="H28" s="16">
        <v>444</v>
      </c>
      <c r="I28" s="14">
        <v>5.8428077113198222</v>
      </c>
      <c r="J28" s="14">
        <v>7.128368588814836</v>
      </c>
      <c r="K28" s="14">
        <v>4.4952920927407112</v>
      </c>
    </row>
    <row r="29" spans="2:11" ht="15.95" customHeight="1">
      <c r="B29" s="7" t="s">
        <v>15</v>
      </c>
      <c r="C29" s="15">
        <v>512</v>
      </c>
      <c r="D29" s="15">
        <v>255</v>
      </c>
      <c r="E29" s="16">
        <v>257</v>
      </c>
      <c r="F29" s="16">
        <v>31</v>
      </c>
      <c r="G29" s="16">
        <v>19</v>
      </c>
      <c r="H29" s="16">
        <v>12</v>
      </c>
      <c r="I29" s="14">
        <v>6.0546875</v>
      </c>
      <c r="J29" s="14">
        <v>7.4509803921568629</v>
      </c>
      <c r="K29" s="14">
        <v>4.6692607003891053</v>
      </c>
    </row>
    <row r="30" spans="2:11" ht="15.95" customHeight="1">
      <c r="B30" s="7" t="s">
        <v>16</v>
      </c>
      <c r="C30" s="15">
        <v>16</v>
      </c>
      <c r="D30" s="15">
        <v>10</v>
      </c>
      <c r="E30" s="16">
        <v>6</v>
      </c>
      <c r="F30" s="16">
        <v>0</v>
      </c>
      <c r="G30" s="16">
        <v>0</v>
      </c>
      <c r="H30" s="16">
        <v>0</v>
      </c>
      <c r="I30" s="14">
        <v>0</v>
      </c>
      <c r="J30" s="14">
        <v>0</v>
      </c>
      <c r="K30" s="14">
        <v>0</v>
      </c>
    </row>
    <row r="31" spans="2:11" s="6" customFormat="1" ht="15.95" customHeight="1">
      <c r="B31" s="1" t="s">
        <v>35</v>
      </c>
      <c r="C31" s="15">
        <v>4092</v>
      </c>
      <c r="D31" s="16">
        <v>2120</v>
      </c>
      <c r="E31" s="16">
        <v>1972</v>
      </c>
      <c r="F31" s="16">
        <v>220</v>
      </c>
      <c r="G31" s="15">
        <v>144</v>
      </c>
      <c r="H31" s="15">
        <v>76</v>
      </c>
      <c r="I31" s="14">
        <v>5.376344086021505</v>
      </c>
      <c r="J31" s="14">
        <v>6.7924528301886795</v>
      </c>
      <c r="K31" s="14">
        <v>3.8539553752535496</v>
      </c>
    </row>
    <row r="32" spans="2:11" ht="15.95" customHeight="1">
      <c r="B32" s="2" t="s">
        <v>36</v>
      </c>
      <c r="C32" s="17">
        <v>1019809</v>
      </c>
      <c r="D32" s="17">
        <v>522018</v>
      </c>
      <c r="E32" s="17">
        <v>497791</v>
      </c>
      <c r="F32" s="17">
        <v>52251</v>
      </c>
      <c r="G32" s="17">
        <v>32968</v>
      </c>
      <c r="H32" s="17">
        <v>19283</v>
      </c>
      <c r="I32" s="14">
        <v>5.123606479252488</v>
      </c>
      <c r="J32" s="14">
        <v>6.3154910367075461</v>
      </c>
      <c r="K32" s="14">
        <v>3.8737140687557634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227" t="s">
        <v>9</v>
      </c>
      <c r="C34" s="227" t="s">
        <v>0</v>
      </c>
      <c r="D34" s="227"/>
      <c r="E34" s="227"/>
      <c r="F34" s="227" t="s">
        <v>5</v>
      </c>
      <c r="G34" s="227"/>
      <c r="H34" s="227"/>
      <c r="I34" s="227" t="s">
        <v>6</v>
      </c>
      <c r="J34" s="227"/>
      <c r="K34" s="227"/>
    </row>
    <row r="35" spans="2:11" ht="15.95" customHeight="1">
      <c r="B35" s="228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41</v>
      </c>
      <c r="C36" s="15">
        <v>594913</v>
      </c>
      <c r="D36" s="16">
        <v>304695</v>
      </c>
      <c r="E36" s="16">
        <v>290218</v>
      </c>
      <c r="F36" s="16">
        <v>31143</v>
      </c>
      <c r="G36" s="16">
        <v>19586</v>
      </c>
      <c r="H36" s="16">
        <v>11557</v>
      </c>
      <c r="I36" s="14">
        <v>5.2348830837450189</v>
      </c>
      <c r="J36" s="14">
        <v>6.42806741167397</v>
      </c>
      <c r="K36" s="14">
        <v>3.9821789137820538</v>
      </c>
    </row>
    <row r="37" spans="2:11" ht="15.95" customHeight="1">
      <c r="B37" s="1" t="s">
        <v>42</v>
      </c>
      <c r="C37" s="15">
        <v>420168</v>
      </c>
      <c r="D37" s="16">
        <v>214879</v>
      </c>
      <c r="E37" s="16">
        <v>205289</v>
      </c>
      <c r="F37" s="16">
        <v>20851</v>
      </c>
      <c r="G37" s="16">
        <v>13216</v>
      </c>
      <c r="H37" s="16">
        <v>7635</v>
      </c>
      <c r="I37" s="14">
        <v>4.9625387940062069</v>
      </c>
      <c r="J37" s="14">
        <v>6.1504381535654948</v>
      </c>
      <c r="K37" s="14">
        <v>3.7191471535250304</v>
      </c>
    </row>
    <row r="38" spans="2:11" ht="15.95" customHeight="1">
      <c r="B38" s="1" t="s">
        <v>17</v>
      </c>
      <c r="C38" s="15">
        <v>636</v>
      </c>
      <c r="D38" s="16">
        <v>324</v>
      </c>
      <c r="E38" s="16">
        <v>312</v>
      </c>
      <c r="F38" s="16">
        <v>37</v>
      </c>
      <c r="G38" s="15">
        <v>22</v>
      </c>
      <c r="H38" s="15">
        <v>15</v>
      </c>
      <c r="I38" s="14">
        <v>5.817610062893082</v>
      </c>
      <c r="J38" s="14">
        <v>6.7901234567901234</v>
      </c>
      <c r="K38" s="14">
        <v>4.8076923076923084</v>
      </c>
    </row>
    <row r="39" spans="2:11" s="6" customFormat="1" ht="15.95" customHeight="1">
      <c r="B39" s="1" t="s">
        <v>35</v>
      </c>
      <c r="C39" s="15">
        <v>4092</v>
      </c>
      <c r="D39" s="16">
        <v>2120</v>
      </c>
      <c r="E39" s="16">
        <v>1972</v>
      </c>
      <c r="F39" s="16">
        <v>220</v>
      </c>
      <c r="G39" s="15">
        <v>144</v>
      </c>
      <c r="H39" s="15">
        <v>76</v>
      </c>
      <c r="I39" s="14">
        <v>5.376344086021505</v>
      </c>
      <c r="J39" s="14">
        <v>6.7924528301886795</v>
      </c>
      <c r="K39" s="14">
        <v>3.8539553752535496</v>
      </c>
    </row>
    <row r="40" spans="2:11" ht="15.95" customHeight="1">
      <c r="B40" s="2" t="s">
        <v>36</v>
      </c>
      <c r="C40" s="17">
        <v>1019809</v>
      </c>
      <c r="D40" s="17">
        <v>522018</v>
      </c>
      <c r="E40" s="17">
        <v>497791</v>
      </c>
      <c r="F40" s="17">
        <v>52251</v>
      </c>
      <c r="G40" s="17">
        <v>32968</v>
      </c>
      <c r="H40" s="17">
        <v>19283</v>
      </c>
      <c r="I40" s="14">
        <v>5.123606479252488</v>
      </c>
      <c r="J40" s="14">
        <v>6.3154910367075461</v>
      </c>
      <c r="K40" s="14">
        <v>3.8737140687557634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227" t="s">
        <v>4</v>
      </c>
      <c r="C42" s="227" t="s">
        <v>0</v>
      </c>
      <c r="D42" s="227"/>
      <c r="E42" s="227"/>
      <c r="F42" s="227" t="s">
        <v>5</v>
      </c>
      <c r="G42" s="227"/>
      <c r="H42" s="227"/>
      <c r="I42" s="227" t="s">
        <v>6</v>
      </c>
      <c r="J42" s="227"/>
      <c r="K42" s="227"/>
    </row>
    <row r="43" spans="2:11" ht="15.95" customHeight="1">
      <c r="B43" s="228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28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4">
        <v>0</v>
      </c>
      <c r="J44" s="14">
        <v>0</v>
      </c>
      <c r="K44" s="14">
        <v>0</v>
      </c>
    </row>
    <row r="45" spans="2:11" ht="15.95" customHeight="1">
      <c r="B45" s="1" t="s">
        <v>23</v>
      </c>
      <c r="C45" s="15">
        <v>1069</v>
      </c>
      <c r="D45" s="15">
        <v>547</v>
      </c>
      <c r="E45" s="15">
        <v>522</v>
      </c>
      <c r="F45" s="15">
        <v>63</v>
      </c>
      <c r="G45" s="18">
        <v>32</v>
      </c>
      <c r="H45" s="18">
        <v>31</v>
      </c>
      <c r="I45" s="14">
        <v>5.8933582787652012</v>
      </c>
      <c r="J45" s="14">
        <v>5.8500914076782449</v>
      </c>
      <c r="K45" s="14">
        <v>5.9386973180076632</v>
      </c>
    </row>
    <row r="46" spans="2:11" ht="15.95" customHeight="1">
      <c r="B46" s="1" t="s">
        <v>43</v>
      </c>
      <c r="C46" s="15">
        <v>9608</v>
      </c>
      <c r="D46" s="15">
        <v>4934</v>
      </c>
      <c r="E46" s="15">
        <v>4674</v>
      </c>
      <c r="F46" s="15">
        <v>491</v>
      </c>
      <c r="G46" s="18">
        <v>307</v>
      </c>
      <c r="H46" s="18">
        <v>184</v>
      </c>
      <c r="I46" s="14">
        <v>5.1103247293921727</v>
      </c>
      <c r="J46" s="14">
        <v>6.2221321443048243</v>
      </c>
      <c r="K46" s="14">
        <v>3.9366709456568247</v>
      </c>
    </row>
    <row r="47" spans="2:11" ht="15.95" customHeight="1">
      <c r="B47" s="1" t="s">
        <v>44</v>
      </c>
      <c r="C47" s="15">
        <v>91797</v>
      </c>
      <c r="D47" s="15">
        <v>46979</v>
      </c>
      <c r="E47" s="15">
        <v>44818</v>
      </c>
      <c r="F47" s="15">
        <v>4551</v>
      </c>
      <c r="G47" s="18">
        <v>2893</v>
      </c>
      <c r="H47" s="18">
        <v>1658</v>
      </c>
      <c r="I47" s="14">
        <v>4.9576783555018133</v>
      </c>
      <c r="J47" s="14">
        <v>6.1580706273015604</v>
      </c>
      <c r="K47" s="14">
        <v>3.6994064884644557</v>
      </c>
    </row>
    <row r="48" spans="2:11" ht="15.95" customHeight="1">
      <c r="B48" s="1" t="s">
        <v>45</v>
      </c>
      <c r="C48" s="15">
        <v>236470</v>
      </c>
      <c r="D48" s="15">
        <v>121033</v>
      </c>
      <c r="E48" s="15">
        <v>115437</v>
      </c>
      <c r="F48" s="15">
        <v>11942</v>
      </c>
      <c r="G48" s="18">
        <v>7459</v>
      </c>
      <c r="H48" s="18">
        <v>4483</v>
      </c>
      <c r="I48" s="14">
        <v>5.0501120649553854</v>
      </c>
      <c r="J48" s="14">
        <v>6.1627820511761255</v>
      </c>
      <c r="K48" s="14">
        <v>3.8835035560522186</v>
      </c>
    </row>
    <row r="49" spans="2:11" ht="15.95" customHeight="1">
      <c r="B49" s="1" t="s">
        <v>46</v>
      </c>
      <c r="C49" s="15">
        <v>244965</v>
      </c>
      <c r="D49" s="15">
        <v>125832</v>
      </c>
      <c r="E49" s="15">
        <v>119133</v>
      </c>
      <c r="F49" s="15">
        <v>12383</v>
      </c>
      <c r="G49" s="18">
        <v>7906</v>
      </c>
      <c r="H49" s="18">
        <v>4477</v>
      </c>
      <c r="I49" s="14">
        <v>5.0550078582654665</v>
      </c>
      <c r="J49" s="14">
        <v>6.2829804819123911</v>
      </c>
      <c r="K49" s="14">
        <v>3.7579847733205747</v>
      </c>
    </row>
    <row r="50" spans="2:11" ht="15.95" customHeight="1">
      <c r="B50" s="1" t="s">
        <v>47</v>
      </c>
      <c r="C50" s="15">
        <v>193214</v>
      </c>
      <c r="D50" s="15">
        <v>98610</v>
      </c>
      <c r="E50" s="15">
        <v>94604</v>
      </c>
      <c r="F50" s="15">
        <v>10204</v>
      </c>
      <c r="G50" s="15">
        <v>6389</v>
      </c>
      <c r="H50" s="15">
        <v>3815</v>
      </c>
      <c r="I50" s="14">
        <v>5.2811908039790083</v>
      </c>
      <c r="J50" s="14">
        <v>6.4790589189737346</v>
      </c>
      <c r="K50" s="14">
        <v>4.032599044437867</v>
      </c>
    </row>
    <row r="51" spans="2:11" ht="15.95" customHeight="1">
      <c r="B51" s="1" t="s">
        <v>25</v>
      </c>
      <c r="C51" s="15">
        <v>118758</v>
      </c>
      <c r="D51" s="15">
        <v>60631</v>
      </c>
      <c r="E51" s="15">
        <v>58127</v>
      </c>
      <c r="F51" s="15">
        <v>5994</v>
      </c>
      <c r="G51" s="15">
        <v>3784</v>
      </c>
      <c r="H51" s="15">
        <v>2210</v>
      </c>
      <c r="I51" s="14">
        <v>5.0472389228515127</v>
      </c>
      <c r="J51" s="14">
        <v>6.2410318154079594</v>
      </c>
      <c r="K51" s="14">
        <v>3.8020197154506512</v>
      </c>
    </row>
    <row r="52" spans="2:11" ht="15.95" customHeight="1">
      <c r="B52" s="1" t="s">
        <v>24</v>
      </c>
      <c r="C52" s="15">
        <v>67376</v>
      </c>
      <c r="D52" s="19">
        <v>34504</v>
      </c>
      <c r="E52" s="19">
        <v>32872</v>
      </c>
      <c r="F52" s="15">
        <v>3430</v>
      </c>
      <c r="G52" s="19">
        <v>2177</v>
      </c>
      <c r="H52" s="19">
        <v>1253</v>
      </c>
      <c r="I52" s="14">
        <v>5.0908335312277373</v>
      </c>
      <c r="J52" s="14">
        <v>6.3094134013447709</v>
      </c>
      <c r="K52" s="14">
        <v>3.8117546848381605</v>
      </c>
    </row>
    <row r="53" spans="2:11" ht="15.95" customHeight="1">
      <c r="B53" s="1" t="s">
        <v>19</v>
      </c>
      <c r="C53" s="15">
        <v>30309</v>
      </c>
      <c r="D53" s="19">
        <v>15501</v>
      </c>
      <c r="E53" s="19">
        <v>14808</v>
      </c>
      <c r="F53" s="15">
        <v>1702</v>
      </c>
      <c r="G53" s="19">
        <v>1086</v>
      </c>
      <c r="H53" s="19">
        <v>616</v>
      </c>
      <c r="I53" s="14">
        <v>5.6154937477316968</v>
      </c>
      <c r="J53" s="14">
        <v>7.0059996129281989</v>
      </c>
      <c r="K53" s="14">
        <v>4.1599135602377091</v>
      </c>
    </row>
    <row r="54" spans="2:11" ht="15.95" customHeight="1">
      <c r="B54" s="1" t="s">
        <v>20</v>
      </c>
      <c r="C54" s="15">
        <v>13289</v>
      </c>
      <c r="D54" s="19">
        <v>6831</v>
      </c>
      <c r="E54" s="19">
        <v>6458</v>
      </c>
      <c r="F54" s="15">
        <v>704</v>
      </c>
      <c r="G54" s="19">
        <v>443</v>
      </c>
      <c r="H54" s="19">
        <v>261</v>
      </c>
      <c r="I54" s="14">
        <v>5.2976145684400633</v>
      </c>
      <c r="J54" s="14">
        <v>6.485141267749964</v>
      </c>
      <c r="K54" s="14">
        <v>4.0414989160730874</v>
      </c>
    </row>
    <row r="55" spans="2:11" ht="15.95" customHeight="1">
      <c r="B55" s="1" t="s">
        <v>21</v>
      </c>
      <c r="C55" s="15">
        <v>2581</v>
      </c>
      <c r="D55" s="15">
        <v>1331</v>
      </c>
      <c r="E55" s="15">
        <v>1250</v>
      </c>
      <c r="F55" s="15">
        <v>164</v>
      </c>
      <c r="G55" s="15">
        <v>102</v>
      </c>
      <c r="H55" s="15">
        <v>62</v>
      </c>
      <c r="I55" s="14">
        <v>6.3541263076326997</v>
      </c>
      <c r="J55" s="14">
        <v>7.6634109691960921</v>
      </c>
      <c r="K55" s="14">
        <v>4.96</v>
      </c>
    </row>
    <row r="56" spans="2:11" ht="15.95" customHeight="1">
      <c r="B56" s="21" t="s">
        <v>48</v>
      </c>
      <c r="C56" s="17">
        <v>10373</v>
      </c>
      <c r="D56" s="17">
        <v>5285</v>
      </c>
      <c r="E56" s="17">
        <v>5088</v>
      </c>
      <c r="F56" s="17">
        <v>623</v>
      </c>
      <c r="G56" s="17">
        <v>390</v>
      </c>
      <c r="H56" s="17">
        <v>233</v>
      </c>
      <c r="I56" s="14">
        <v>6.005977055817989</v>
      </c>
      <c r="J56" s="14">
        <v>7.379375591296121</v>
      </c>
      <c r="K56" s="14">
        <v>4.5794025157232703</v>
      </c>
    </row>
    <row r="57" spans="2:11" ht="15.95" customHeight="1">
      <c r="B57" s="20" t="s">
        <v>36</v>
      </c>
      <c r="C57" s="1">
        <v>1019809</v>
      </c>
      <c r="D57" s="1">
        <v>522018</v>
      </c>
      <c r="E57" s="1">
        <v>497791</v>
      </c>
      <c r="F57" s="1">
        <v>52251</v>
      </c>
      <c r="G57" s="1">
        <v>32968</v>
      </c>
      <c r="H57" s="1">
        <v>19283</v>
      </c>
      <c r="I57" s="22">
        <v>5.123606479252488</v>
      </c>
      <c r="J57" s="22">
        <v>6.3154910367075461</v>
      </c>
      <c r="K57" s="22">
        <v>3.8737140687557634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58"/>
  <sheetViews>
    <sheetView workbookViewId="0">
      <selection activeCell="E24" sqref="E24"/>
    </sheetView>
  </sheetViews>
  <sheetFormatPr defaultRowHeight="13.5"/>
  <cols>
    <col min="1" max="1" width="22.625" style="25" customWidth="1"/>
    <col min="2" max="11" width="9" style="25"/>
    <col min="12" max="12" width="22.625" style="25" customWidth="1"/>
    <col min="13" max="22" width="9" style="25"/>
    <col min="23" max="23" width="22.625" style="25" customWidth="1"/>
    <col min="24" max="33" width="9" style="25"/>
    <col min="34" max="34" width="22.625" style="25" customWidth="1"/>
    <col min="35" max="44" width="9" style="25"/>
    <col min="45" max="45" width="22.625" style="25" customWidth="1"/>
    <col min="46" max="16384" width="9" style="25"/>
  </cols>
  <sheetData>
    <row r="1" spans="1:54" ht="17.25">
      <c r="A1" s="129" t="s">
        <v>49</v>
      </c>
      <c r="B1" s="130"/>
      <c r="C1" s="130"/>
      <c r="D1" s="130"/>
      <c r="E1" s="130"/>
      <c r="F1" s="130"/>
      <c r="G1" s="130"/>
      <c r="H1" s="130"/>
      <c r="I1" s="130"/>
      <c r="J1" s="130"/>
      <c r="L1" s="131" t="s">
        <v>50</v>
      </c>
      <c r="M1" s="132"/>
      <c r="N1" s="132"/>
      <c r="O1" s="132"/>
      <c r="P1" s="132"/>
      <c r="Q1" s="132"/>
      <c r="R1" s="132"/>
      <c r="S1" s="132"/>
      <c r="T1" s="132"/>
      <c r="U1" s="132"/>
      <c r="W1" s="133" t="s">
        <v>51</v>
      </c>
      <c r="X1" s="134"/>
      <c r="Y1" s="134"/>
      <c r="Z1" s="134"/>
      <c r="AA1" s="134"/>
      <c r="AB1" s="134"/>
      <c r="AC1" s="134"/>
      <c r="AD1" s="134"/>
      <c r="AE1" s="134"/>
      <c r="AF1" s="134"/>
      <c r="AH1" s="135" t="s">
        <v>52</v>
      </c>
      <c r="AI1" s="136"/>
      <c r="AJ1" s="136"/>
      <c r="AK1" s="136"/>
      <c r="AL1" s="136"/>
      <c r="AM1" s="136"/>
      <c r="AN1" s="136"/>
      <c r="AO1" s="136"/>
      <c r="AP1" s="136"/>
      <c r="AQ1" s="136"/>
      <c r="AS1" s="137" t="s">
        <v>53</v>
      </c>
      <c r="AT1" s="138"/>
      <c r="AU1" s="138"/>
      <c r="AV1" s="138"/>
      <c r="AW1" s="138"/>
      <c r="AX1" s="138"/>
      <c r="AY1" s="138"/>
      <c r="AZ1" s="138"/>
      <c r="BA1" s="138"/>
      <c r="BB1" s="138"/>
    </row>
    <row r="2" spans="1:54" ht="14.25">
      <c r="A2" s="139"/>
      <c r="B2" s="140"/>
      <c r="C2" s="130"/>
      <c r="D2" s="140"/>
      <c r="E2" s="140"/>
      <c r="F2" s="140"/>
      <c r="G2" s="140"/>
      <c r="H2" s="140"/>
      <c r="I2" s="140"/>
      <c r="J2" s="140"/>
      <c r="L2" s="141"/>
      <c r="M2" s="142"/>
      <c r="N2" s="132"/>
      <c r="O2" s="142"/>
      <c r="P2" s="142"/>
      <c r="Q2" s="142"/>
      <c r="R2" s="142"/>
      <c r="S2" s="142"/>
      <c r="T2" s="142"/>
      <c r="U2" s="142"/>
      <c r="W2" s="143"/>
      <c r="X2" s="144"/>
      <c r="Y2" s="134"/>
      <c r="Z2" s="144"/>
      <c r="AA2" s="144"/>
      <c r="AB2" s="144"/>
      <c r="AC2" s="144"/>
      <c r="AD2" s="144"/>
      <c r="AE2" s="144"/>
      <c r="AF2" s="144"/>
      <c r="AH2" s="145"/>
      <c r="AI2" s="146"/>
      <c r="AJ2" s="136"/>
      <c r="AK2" s="146"/>
      <c r="AL2" s="146"/>
      <c r="AM2" s="146"/>
      <c r="AN2" s="146"/>
      <c r="AO2" s="146"/>
      <c r="AP2" s="146"/>
      <c r="AQ2" s="146"/>
      <c r="AS2" s="147"/>
      <c r="AT2" s="148"/>
      <c r="AU2" s="138"/>
      <c r="AV2" s="148"/>
      <c r="AW2" s="148"/>
      <c r="AX2" s="148"/>
      <c r="AY2" s="148"/>
      <c r="AZ2" s="148"/>
      <c r="BA2" s="148"/>
      <c r="BB2" s="148"/>
    </row>
    <row r="3" spans="1:54" ht="14.25">
      <c r="A3" s="139" t="s">
        <v>11</v>
      </c>
      <c r="B3" s="140"/>
      <c r="C3" s="140"/>
      <c r="D3" s="140"/>
      <c r="E3" s="140"/>
      <c r="F3" s="140"/>
      <c r="G3" s="140"/>
      <c r="H3" s="140"/>
      <c r="I3" s="140"/>
      <c r="J3" s="140"/>
      <c r="L3" s="141" t="s">
        <v>11</v>
      </c>
      <c r="M3" s="142"/>
      <c r="N3" s="142"/>
      <c r="O3" s="142"/>
      <c r="P3" s="142"/>
      <c r="Q3" s="142"/>
      <c r="R3" s="142"/>
      <c r="S3" s="142"/>
      <c r="T3" s="142"/>
      <c r="U3" s="142"/>
      <c r="W3" s="143" t="s">
        <v>11</v>
      </c>
      <c r="X3" s="144"/>
      <c r="Y3" s="144"/>
      <c r="Z3" s="144"/>
      <c r="AA3" s="144"/>
      <c r="AB3" s="144"/>
      <c r="AC3" s="144"/>
      <c r="AD3" s="144"/>
      <c r="AE3" s="144"/>
      <c r="AF3" s="144"/>
      <c r="AH3" s="145" t="s">
        <v>11</v>
      </c>
      <c r="AI3" s="146"/>
      <c r="AJ3" s="146"/>
      <c r="AK3" s="146"/>
      <c r="AL3" s="146"/>
      <c r="AM3" s="146"/>
      <c r="AN3" s="146"/>
      <c r="AO3" s="146"/>
      <c r="AP3" s="146"/>
      <c r="AQ3" s="146"/>
      <c r="AS3" s="147" t="s">
        <v>11</v>
      </c>
      <c r="AT3" s="148"/>
      <c r="AU3" s="148"/>
      <c r="AV3" s="148"/>
      <c r="AW3" s="148"/>
      <c r="AX3" s="148"/>
      <c r="AY3" s="148"/>
      <c r="AZ3" s="148"/>
      <c r="BA3" s="148"/>
      <c r="BB3" s="148"/>
    </row>
    <row r="4" spans="1:54">
      <c r="A4" s="269" t="s">
        <v>56</v>
      </c>
      <c r="B4" s="271" t="s">
        <v>0</v>
      </c>
      <c r="C4" s="272"/>
      <c r="D4" s="273"/>
      <c r="E4" s="271" t="s">
        <v>5</v>
      </c>
      <c r="F4" s="272"/>
      <c r="G4" s="273"/>
      <c r="H4" s="271" t="s">
        <v>57</v>
      </c>
      <c r="I4" s="272"/>
      <c r="J4" s="273"/>
      <c r="L4" s="274" t="s">
        <v>56</v>
      </c>
      <c r="M4" s="276" t="s">
        <v>0</v>
      </c>
      <c r="N4" s="277"/>
      <c r="O4" s="278"/>
      <c r="P4" s="276" t="s">
        <v>5</v>
      </c>
      <c r="Q4" s="277"/>
      <c r="R4" s="278"/>
      <c r="S4" s="276" t="s">
        <v>57</v>
      </c>
      <c r="T4" s="277"/>
      <c r="U4" s="278"/>
      <c r="W4" s="262" t="s">
        <v>56</v>
      </c>
      <c r="X4" s="264" t="s">
        <v>0</v>
      </c>
      <c r="Y4" s="265"/>
      <c r="Z4" s="266"/>
      <c r="AA4" s="264" t="s">
        <v>5</v>
      </c>
      <c r="AB4" s="265"/>
      <c r="AC4" s="266"/>
      <c r="AD4" s="264" t="s">
        <v>57</v>
      </c>
      <c r="AE4" s="265"/>
      <c r="AF4" s="266"/>
      <c r="AH4" s="267" t="s">
        <v>56</v>
      </c>
      <c r="AI4" s="254" t="s">
        <v>0</v>
      </c>
      <c r="AJ4" s="255"/>
      <c r="AK4" s="256"/>
      <c r="AL4" s="254" t="s">
        <v>5</v>
      </c>
      <c r="AM4" s="255"/>
      <c r="AN4" s="256"/>
      <c r="AO4" s="254" t="s">
        <v>57</v>
      </c>
      <c r="AP4" s="255"/>
      <c r="AQ4" s="256"/>
      <c r="AS4" s="257" t="s">
        <v>56</v>
      </c>
      <c r="AT4" s="259" t="s">
        <v>0</v>
      </c>
      <c r="AU4" s="260"/>
      <c r="AV4" s="261"/>
      <c r="AW4" s="259" t="s">
        <v>5</v>
      </c>
      <c r="AX4" s="260"/>
      <c r="AY4" s="261"/>
      <c r="AZ4" s="259" t="s">
        <v>57</v>
      </c>
      <c r="BA4" s="260"/>
      <c r="BB4" s="261"/>
    </row>
    <row r="5" spans="1:54">
      <c r="A5" s="270"/>
      <c r="B5" s="149" t="s">
        <v>1</v>
      </c>
      <c r="C5" s="149" t="s">
        <v>2</v>
      </c>
      <c r="D5" s="149" t="s">
        <v>3</v>
      </c>
      <c r="E5" s="149" t="s">
        <v>1</v>
      </c>
      <c r="F5" s="149" t="s">
        <v>2</v>
      </c>
      <c r="G5" s="149" t="s">
        <v>3</v>
      </c>
      <c r="H5" s="149" t="s">
        <v>1</v>
      </c>
      <c r="I5" s="149" t="s">
        <v>2</v>
      </c>
      <c r="J5" s="149" t="s">
        <v>3</v>
      </c>
      <c r="L5" s="275"/>
      <c r="M5" s="150" t="s">
        <v>1</v>
      </c>
      <c r="N5" s="150" t="s">
        <v>2</v>
      </c>
      <c r="O5" s="150" t="s">
        <v>3</v>
      </c>
      <c r="P5" s="150" t="s">
        <v>1</v>
      </c>
      <c r="Q5" s="150" t="s">
        <v>2</v>
      </c>
      <c r="R5" s="150" t="s">
        <v>3</v>
      </c>
      <c r="S5" s="150" t="s">
        <v>1</v>
      </c>
      <c r="T5" s="150" t="s">
        <v>2</v>
      </c>
      <c r="U5" s="150" t="s">
        <v>3</v>
      </c>
      <c r="W5" s="263"/>
      <c r="X5" s="151" t="s">
        <v>1</v>
      </c>
      <c r="Y5" s="151" t="s">
        <v>2</v>
      </c>
      <c r="Z5" s="151" t="s">
        <v>3</v>
      </c>
      <c r="AA5" s="151" t="s">
        <v>1</v>
      </c>
      <c r="AB5" s="151" t="s">
        <v>2</v>
      </c>
      <c r="AC5" s="151" t="s">
        <v>3</v>
      </c>
      <c r="AD5" s="151" t="s">
        <v>1</v>
      </c>
      <c r="AE5" s="151" t="s">
        <v>2</v>
      </c>
      <c r="AF5" s="151" t="s">
        <v>3</v>
      </c>
      <c r="AH5" s="268"/>
      <c r="AI5" s="152" t="s">
        <v>1</v>
      </c>
      <c r="AJ5" s="152" t="s">
        <v>2</v>
      </c>
      <c r="AK5" s="152" t="s">
        <v>3</v>
      </c>
      <c r="AL5" s="152" t="s">
        <v>1</v>
      </c>
      <c r="AM5" s="152" t="s">
        <v>2</v>
      </c>
      <c r="AN5" s="152" t="s">
        <v>3</v>
      </c>
      <c r="AO5" s="152" t="s">
        <v>1</v>
      </c>
      <c r="AP5" s="152" t="s">
        <v>2</v>
      </c>
      <c r="AQ5" s="152" t="s">
        <v>3</v>
      </c>
      <c r="AS5" s="258"/>
      <c r="AT5" s="153" t="s">
        <v>1</v>
      </c>
      <c r="AU5" s="153" t="s">
        <v>2</v>
      </c>
      <c r="AV5" s="153" t="s">
        <v>3</v>
      </c>
      <c r="AW5" s="153" t="s">
        <v>1</v>
      </c>
      <c r="AX5" s="153" t="s">
        <v>2</v>
      </c>
      <c r="AY5" s="153" t="s">
        <v>3</v>
      </c>
      <c r="AZ5" s="153" t="s">
        <v>1</v>
      </c>
      <c r="BA5" s="153" t="s">
        <v>2</v>
      </c>
      <c r="BB5" s="153" t="s">
        <v>3</v>
      </c>
    </row>
    <row r="6" spans="1:54">
      <c r="A6" s="154" t="s">
        <v>60</v>
      </c>
      <c r="B6" s="155">
        <v>706</v>
      </c>
      <c r="C6" s="155">
        <v>386</v>
      </c>
      <c r="D6" s="155">
        <v>320</v>
      </c>
      <c r="E6" s="156">
        <v>39</v>
      </c>
      <c r="F6" s="156">
        <v>27</v>
      </c>
      <c r="G6" s="156">
        <v>12</v>
      </c>
      <c r="H6" s="157">
        <v>5.524079320113314</v>
      </c>
      <c r="I6" s="157">
        <v>6.9948186528497409</v>
      </c>
      <c r="J6" s="157">
        <v>3.75</v>
      </c>
      <c r="L6" s="158" t="s">
        <v>61</v>
      </c>
      <c r="M6" s="159">
        <v>403</v>
      </c>
      <c r="N6" s="159">
        <v>195</v>
      </c>
      <c r="O6" s="159">
        <v>208</v>
      </c>
      <c r="P6" s="160">
        <v>23</v>
      </c>
      <c r="Q6" s="160">
        <v>9</v>
      </c>
      <c r="R6" s="160">
        <v>14</v>
      </c>
      <c r="S6" s="161">
        <v>5.7071960297766751</v>
      </c>
      <c r="T6" s="161">
        <v>4.6153846153846159</v>
      </c>
      <c r="U6" s="161">
        <v>6.7307692307692308</v>
      </c>
      <c r="W6" s="162" t="s">
        <v>62</v>
      </c>
      <c r="X6" s="163">
        <v>544</v>
      </c>
      <c r="Y6" s="163">
        <v>282</v>
      </c>
      <c r="Z6" s="163">
        <v>262</v>
      </c>
      <c r="AA6" s="164">
        <v>40</v>
      </c>
      <c r="AB6" s="164">
        <v>29</v>
      </c>
      <c r="AC6" s="164">
        <v>11</v>
      </c>
      <c r="AD6" s="165">
        <v>7.3529411764705888</v>
      </c>
      <c r="AE6" s="165">
        <v>10.283687943262411</v>
      </c>
      <c r="AF6" s="165">
        <v>4.1984732824427482</v>
      </c>
      <c r="AH6" s="166" t="s">
        <v>63</v>
      </c>
      <c r="AI6" s="66">
        <v>632</v>
      </c>
      <c r="AJ6" s="66">
        <v>306</v>
      </c>
      <c r="AK6" s="66">
        <v>326</v>
      </c>
      <c r="AL6" s="67">
        <v>53</v>
      </c>
      <c r="AM6" s="67">
        <v>35</v>
      </c>
      <c r="AN6" s="67">
        <v>18</v>
      </c>
      <c r="AO6" s="167">
        <v>8.3860759493670898</v>
      </c>
      <c r="AP6" s="167">
        <v>11.437908496732026</v>
      </c>
      <c r="AQ6" s="167">
        <v>5.5214723926380369</v>
      </c>
      <c r="AS6" s="168" t="s">
        <v>185</v>
      </c>
      <c r="AT6" s="169">
        <v>1876</v>
      </c>
      <c r="AU6" s="169">
        <v>935</v>
      </c>
      <c r="AV6" s="169">
        <v>941</v>
      </c>
      <c r="AW6" s="170">
        <v>128</v>
      </c>
      <c r="AX6" s="170">
        <v>74</v>
      </c>
      <c r="AY6" s="170">
        <v>54</v>
      </c>
      <c r="AZ6" s="171">
        <v>6.8230277185501063</v>
      </c>
      <c r="BA6" s="171">
        <v>7.9144385026737973</v>
      </c>
      <c r="BB6" s="171">
        <v>5.7385759829968119</v>
      </c>
    </row>
    <row r="7" spans="1:54">
      <c r="A7" s="154" t="s">
        <v>64</v>
      </c>
      <c r="B7" s="155">
        <v>9536</v>
      </c>
      <c r="C7" s="155">
        <v>4795</v>
      </c>
      <c r="D7" s="155">
        <v>4741</v>
      </c>
      <c r="E7" s="156">
        <v>498</v>
      </c>
      <c r="F7" s="156">
        <v>281</v>
      </c>
      <c r="G7" s="156">
        <v>217</v>
      </c>
      <c r="H7" s="157">
        <v>5.2223154362416109</v>
      </c>
      <c r="I7" s="157">
        <v>5.8602711157455678</v>
      </c>
      <c r="J7" s="157">
        <v>4.5770934402024892</v>
      </c>
      <c r="L7" s="158" t="s">
        <v>65</v>
      </c>
      <c r="M7" s="159">
        <v>7756</v>
      </c>
      <c r="N7" s="159">
        <v>3904</v>
      </c>
      <c r="O7" s="159">
        <v>3852</v>
      </c>
      <c r="P7" s="160">
        <v>503</v>
      </c>
      <c r="Q7" s="160">
        <v>302</v>
      </c>
      <c r="R7" s="160">
        <v>201</v>
      </c>
      <c r="S7" s="161">
        <v>6.4853017019081998</v>
      </c>
      <c r="T7" s="161">
        <v>7.735655737704918</v>
      </c>
      <c r="U7" s="161">
        <v>5.2180685358255454</v>
      </c>
      <c r="W7" s="162" t="s">
        <v>66</v>
      </c>
      <c r="X7" s="163">
        <v>9952</v>
      </c>
      <c r="Y7" s="163">
        <v>5061</v>
      </c>
      <c r="Z7" s="163">
        <v>4891</v>
      </c>
      <c r="AA7" s="164">
        <v>654</v>
      </c>
      <c r="AB7" s="164">
        <v>403</v>
      </c>
      <c r="AC7" s="164">
        <v>251</v>
      </c>
      <c r="AD7" s="165">
        <v>6.5715434083601281</v>
      </c>
      <c r="AE7" s="165">
        <v>7.9628531910689579</v>
      </c>
      <c r="AF7" s="165">
        <v>5.1318748722142713</v>
      </c>
      <c r="AH7" s="166" t="s">
        <v>67</v>
      </c>
      <c r="AI7" s="66">
        <v>14878</v>
      </c>
      <c r="AJ7" s="66">
        <v>7506</v>
      </c>
      <c r="AK7" s="66">
        <v>7372</v>
      </c>
      <c r="AL7" s="67">
        <v>959</v>
      </c>
      <c r="AM7" s="67">
        <v>580</v>
      </c>
      <c r="AN7" s="67">
        <v>379</v>
      </c>
      <c r="AO7" s="167">
        <v>6.4457588385535693</v>
      </c>
      <c r="AP7" s="167">
        <v>7.7271516120436976</v>
      </c>
      <c r="AQ7" s="167">
        <v>5.1410743353228439</v>
      </c>
      <c r="AS7" s="168" t="s">
        <v>186</v>
      </c>
      <c r="AT7" s="169">
        <v>40715</v>
      </c>
      <c r="AU7" s="169">
        <v>20914</v>
      </c>
      <c r="AV7" s="169">
        <v>19801</v>
      </c>
      <c r="AW7" s="170">
        <v>2066</v>
      </c>
      <c r="AX7" s="170">
        <v>1306</v>
      </c>
      <c r="AY7" s="170">
        <v>760</v>
      </c>
      <c r="AZ7" s="171">
        <v>5.0742969421589095</v>
      </c>
      <c r="BA7" s="171">
        <v>6.2446208281533906</v>
      </c>
      <c r="BB7" s="171">
        <v>3.8381899904045254</v>
      </c>
    </row>
    <row r="8" spans="1:54">
      <c r="A8" s="154" t="s">
        <v>68</v>
      </c>
      <c r="B8" s="172">
        <v>35208</v>
      </c>
      <c r="C8" s="172">
        <v>17841</v>
      </c>
      <c r="D8" s="172">
        <v>17367</v>
      </c>
      <c r="E8" s="156">
        <v>1992</v>
      </c>
      <c r="F8" s="156">
        <v>1233</v>
      </c>
      <c r="G8" s="156">
        <v>759</v>
      </c>
      <c r="H8" s="157">
        <v>5.6578050443081116</v>
      </c>
      <c r="I8" s="157">
        <v>6.9110475870186647</v>
      </c>
      <c r="J8" s="157">
        <v>4.370357574710658</v>
      </c>
      <c r="L8" s="158" t="s">
        <v>69</v>
      </c>
      <c r="M8" s="173">
        <v>38576</v>
      </c>
      <c r="N8" s="173">
        <v>19670</v>
      </c>
      <c r="O8" s="173">
        <v>18906</v>
      </c>
      <c r="P8" s="160">
        <v>2164</v>
      </c>
      <c r="Q8" s="160">
        <v>1375</v>
      </c>
      <c r="R8" s="160">
        <v>789</v>
      </c>
      <c r="S8" s="161">
        <v>5.6097055163832437</v>
      </c>
      <c r="T8" s="161">
        <v>6.9903406202338587</v>
      </c>
      <c r="U8" s="161">
        <v>4.1732783243414788</v>
      </c>
      <c r="W8" s="162" t="s">
        <v>70</v>
      </c>
      <c r="X8" s="174">
        <v>43008</v>
      </c>
      <c r="Y8" s="174">
        <v>22158</v>
      </c>
      <c r="Z8" s="174">
        <v>20850</v>
      </c>
      <c r="AA8" s="164">
        <v>2459</v>
      </c>
      <c r="AB8" s="164">
        <v>1520</v>
      </c>
      <c r="AC8" s="164">
        <v>939</v>
      </c>
      <c r="AD8" s="165">
        <v>5.7175409226190483</v>
      </c>
      <c r="AE8" s="165">
        <v>6.8598248939434958</v>
      </c>
      <c r="AF8" s="165">
        <v>4.5035971223021578</v>
      </c>
      <c r="AH8" s="166" t="s">
        <v>71</v>
      </c>
      <c r="AI8" s="74">
        <v>44255</v>
      </c>
      <c r="AJ8" s="74">
        <v>22737</v>
      </c>
      <c r="AK8" s="74">
        <v>21518</v>
      </c>
      <c r="AL8" s="67">
        <v>2371</v>
      </c>
      <c r="AM8" s="67">
        <v>1509</v>
      </c>
      <c r="AN8" s="67">
        <v>862</v>
      </c>
      <c r="AO8" s="167">
        <v>5.3575867133657216</v>
      </c>
      <c r="AP8" s="167">
        <v>6.6367594669481456</v>
      </c>
      <c r="AQ8" s="167">
        <v>4.0059485082256714</v>
      </c>
      <c r="AS8" s="168" t="s">
        <v>187</v>
      </c>
      <c r="AT8" s="175">
        <v>80566</v>
      </c>
      <c r="AU8" s="175">
        <v>41026</v>
      </c>
      <c r="AV8" s="175">
        <v>39540</v>
      </c>
      <c r="AW8" s="170">
        <v>3849</v>
      </c>
      <c r="AX8" s="170">
        <v>2390</v>
      </c>
      <c r="AY8" s="170">
        <v>1459</v>
      </c>
      <c r="AZ8" s="171">
        <v>4.7774495444728542</v>
      </c>
      <c r="BA8" s="171">
        <v>5.8255740262272706</v>
      </c>
      <c r="BB8" s="171">
        <v>3.6899342438037426</v>
      </c>
    </row>
    <row r="9" spans="1:54">
      <c r="A9" s="154" t="s">
        <v>72</v>
      </c>
      <c r="B9" s="172">
        <v>35929</v>
      </c>
      <c r="C9" s="172">
        <v>18543</v>
      </c>
      <c r="D9" s="172">
        <v>17386</v>
      </c>
      <c r="E9" s="156">
        <v>1658</v>
      </c>
      <c r="F9" s="156">
        <v>1058</v>
      </c>
      <c r="G9" s="156">
        <v>600</v>
      </c>
      <c r="H9" s="157">
        <v>4.6146566840156975</v>
      </c>
      <c r="I9" s="157">
        <v>5.7056571212856602</v>
      </c>
      <c r="J9" s="157">
        <v>3.4510525710341655</v>
      </c>
      <c r="L9" s="158" t="s">
        <v>73</v>
      </c>
      <c r="M9" s="173">
        <v>41191</v>
      </c>
      <c r="N9" s="173">
        <v>21138</v>
      </c>
      <c r="O9" s="173">
        <v>20053</v>
      </c>
      <c r="P9" s="160">
        <v>2172</v>
      </c>
      <c r="Q9" s="160">
        <v>1390</v>
      </c>
      <c r="R9" s="160">
        <v>782</v>
      </c>
      <c r="S9" s="161">
        <v>5.2729965283678473</v>
      </c>
      <c r="T9" s="161">
        <v>6.575834989119123</v>
      </c>
      <c r="U9" s="161">
        <v>3.8996658854036803</v>
      </c>
      <c r="W9" s="162" t="s">
        <v>74</v>
      </c>
      <c r="X9" s="174">
        <v>52279</v>
      </c>
      <c r="Y9" s="174">
        <v>26840</v>
      </c>
      <c r="Z9" s="174">
        <v>25439</v>
      </c>
      <c r="AA9" s="164">
        <v>2777</v>
      </c>
      <c r="AB9" s="164">
        <v>1744</v>
      </c>
      <c r="AC9" s="164">
        <v>1033</v>
      </c>
      <c r="AD9" s="165">
        <v>5.3118843130128734</v>
      </c>
      <c r="AE9" s="165">
        <v>6.4977645305514153</v>
      </c>
      <c r="AF9" s="165">
        <v>4.0606942096780534</v>
      </c>
      <c r="AH9" s="166" t="s">
        <v>75</v>
      </c>
      <c r="AI9" s="74">
        <v>51080</v>
      </c>
      <c r="AJ9" s="74">
        <v>26134</v>
      </c>
      <c r="AK9" s="74">
        <v>24946</v>
      </c>
      <c r="AL9" s="67">
        <v>2541</v>
      </c>
      <c r="AM9" s="67">
        <v>1640</v>
      </c>
      <c r="AN9" s="67">
        <v>901</v>
      </c>
      <c r="AO9" s="167">
        <v>4.9745497259201255</v>
      </c>
      <c r="AP9" s="167">
        <v>6.2753501186194232</v>
      </c>
      <c r="AQ9" s="167">
        <v>3.6118014912210374</v>
      </c>
      <c r="AS9" s="168" t="s">
        <v>188</v>
      </c>
      <c r="AT9" s="175">
        <v>77804</v>
      </c>
      <c r="AU9" s="175">
        <v>40031</v>
      </c>
      <c r="AV9" s="175">
        <v>37773</v>
      </c>
      <c r="AW9" s="170">
        <v>3453</v>
      </c>
      <c r="AX9" s="170">
        <v>2203</v>
      </c>
      <c r="AY9" s="170">
        <v>1250</v>
      </c>
      <c r="AZ9" s="171">
        <v>4.4380751632306819</v>
      </c>
      <c r="BA9" s="171">
        <v>5.5032349928805173</v>
      </c>
      <c r="BB9" s="171">
        <v>3.3092420512005929</v>
      </c>
    </row>
    <row r="10" spans="1:54">
      <c r="A10" s="154" t="s">
        <v>76</v>
      </c>
      <c r="B10" s="172">
        <v>36394</v>
      </c>
      <c r="C10" s="172">
        <v>18601</v>
      </c>
      <c r="D10" s="172">
        <v>17793</v>
      </c>
      <c r="E10" s="156">
        <v>1798</v>
      </c>
      <c r="F10" s="156">
        <v>1160</v>
      </c>
      <c r="G10" s="156">
        <v>638</v>
      </c>
      <c r="H10" s="157">
        <v>4.9403747870528107</v>
      </c>
      <c r="I10" s="157">
        <v>6.2362238589323153</v>
      </c>
      <c r="J10" s="157">
        <v>3.5856797617040406</v>
      </c>
      <c r="L10" s="158" t="s">
        <v>77</v>
      </c>
      <c r="M10" s="173">
        <v>42607</v>
      </c>
      <c r="N10" s="173">
        <v>21753</v>
      </c>
      <c r="O10" s="173">
        <v>20854</v>
      </c>
      <c r="P10" s="160">
        <v>2131</v>
      </c>
      <c r="Q10" s="160">
        <v>1359</v>
      </c>
      <c r="R10" s="160">
        <v>772</v>
      </c>
      <c r="S10" s="161">
        <v>5.001525570915577</v>
      </c>
      <c r="T10" s="161">
        <v>6.2474141497724451</v>
      </c>
      <c r="U10" s="161">
        <v>3.7019276877337677</v>
      </c>
      <c r="W10" s="162" t="s">
        <v>78</v>
      </c>
      <c r="X10" s="174">
        <v>45186</v>
      </c>
      <c r="Y10" s="174">
        <v>23122</v>
      </c>
      <c r="Z10" s="174">
        <v>22064</v>
      </c>
      <c r="AA10" s="164">
        <v>2342</v>
      </c>
      <c r="AB10" s="164">
        <v>1474</v>
      </c>
      <c r="AC10" s="164">
        <v>868</v>
      </c>
      <c r="AD10" s="165">
        <v>5.1830212897800205</v>
      </c>
      <c r="AE10" s="165">
        <v>6.3748810656517607</v>
      </c>
      <c r="AF10" s="165">
        <v>3.9340101522842641</v>
      </c>
      <c r="AH10" s="166" t="s">
        <v>79</v>
      </c>
      <c r="AI10" s="74">
        <v>50591</v>
      </c>
      <c r="AJ10" s="74">
        <v>25950</v>
      </c>
      <c r="AK10" s="74">
        <v>24641</v>
      </c>
      <c r="AL10" s="67">
        <v>2398</v>
      </c>
      <c r="AM10" s="67">
        <v>1524</v>
      </c>
      <c r="AN10" s="67">
        <v>874</v>
      </c>
      <c r="AO10" s="167">
        <v>4.7399735130754479</v>
      </c>
      <c r="AP10" s="167">
        <v>5.8728323699421967</v>
      </c>
      <c r="AQ10" s="167">
        <v>3.5469339718355588</v>
      </c>
      <c r="AS10" s="168" t="s">
        <v>189</v>
      </c>
      <c r="AT10" s="175">
        <v>52340</v>
      </c>
      <c r="AU10" s="175">
        <v>26728</v>
      </c>
      <c r="AV10" s="175">
        <v>25612</v>
      </c>
      <c r="AW10" s="170">
        <v>2286</v>
      </c>
      <c r="AX10" s="170">
        <v>1460</v>
      </c>
      <c r="AY10" s="170">
        <v>826</v>
      </c>
      <c r="AZ10" s="171">
        <v>4.3675964845242641</v>
      </c>
      <c r="BA10" s="171">
        <v>5.4624363962885365</v>
      </c>
      <c r="BB10" s="171">
        <v>3.2250507574574421</v>
      </c>
    </row>
    <row r="11" spans="1:54">
      <c r="A11" s="154" t="s">
        <v>80</v>
      </c>
      <c r="B11" s="155">
        <v>28857</v>
      </c>
      <c r="C11" s="155">
        <v>14784</v>
      </c>
      <c r="D11" s="155">
        <v>14073</v>
      </c>
      <c r="E11" s="156">
        <v>1489</v>
      </c>
      <c r="F11" s="172">
        <v>934</v>
      </c>
      <c r="G11" s="172">
        <v>555</v>
      </c>
      <c r="H11" s="157">
        <v>5.1599265342897738</v>
      </c>
      <c r="I11" s="157">
        <v>6.3176406926406932</v>
      </c>
      <c r="J11" s="157">
        <v>3.9437220208910682</v>
      </c>
      <c r="L11" s="158" t="s">
        <v>81</v>
      </c>
      <c r="M11" s="159">
        <v>39573</v>
      </c>
      <c r="N11" s="159">
        <v>20213</v>
      </c>
      <c r="O11" s="159">
        <v>19360</v>
      </c>
      <c r="P11" s="160">
        <v>1995</v>
      </c>
      <c r="Q11" s="173">
        <v>1216</v>
      </c>
      <c r="R11" s="173">
        <v>779</v>
      </c>
      <c r="S11" s="161">
        <v>5.0413160488211659</v>
      </c>
      <c r="T11" s="161">
        <v>6.0159303418591996</v>
      </c>
      <c r="U11" s="161">
        <v>4.0237603305785123</v>
      </c>
      <c r="W11" s="162" t="s">
        <v>82</v>
      </c>
      <c r="X11" s="163">
        <v>39803</v>
      </c>
      <c r="Y11" s="163">
        <v>20420</v>
      </c>
      <c r="Z11" s="163">
        <v>19383</v>
      </c>
      <c r="AA11" s="164">
        <v>2061</v>
      </c>
      <c r="AB11" s="174">
        <v>1335</v>
      </c>
      <c r="AC11" s="174">
        <v>726</v>
      </c>
      <c r="AD11" s="165">
        <v>5.1780016581664698</v>
      </c>
      <c r="AE11" s="165">
        <v>6.537708129285015</v>
      </c>
      <c r="AF11" s="165">
        <v>3.745550224423464</v>
      </c>
      <c r="AH11" s="166" t="s">
        <v>83</v>
      </c>
      <c r="AI11" s="66">
        <v>30006</v>
      </c>
      <c r="AJ11" s="66">
        <v>15434</v>
      </c>
      <c r="AK11" s="66">
        <v>14572</v>
      </c>
      <c r="AL11" s="67">
        <v>1632</v>
      </c>
      <c r="AM11" s="74">
        <v>1035</v>
      </c>
      <c r="AN11" s="74">
        <v>597</v>
      </c>
      <c r="AO11" s="167">
        <v>5.4389122175564886</v>
      </c>
      <c r="AP11" s="167">
        <v>6.7059738240248805</v>
      </c>
      <c r="AQ11" s="167">
        <v>4.096898160856437</v>
      </c>
      <c r="AS11" s="168" t="s">
        <v>190</v>
      </c>
      <c r="AT11" s="169">
        <v>5227</v>
      </c>
      <c r="AU11" s="169">
        <v>2685</v>
      </c>
      <c r="AV11" s="169">
        <v>2542</v>
      </c>
      <c r="AW11" s="170">
        <v>222</v>
      </c>
      <c r="AX11" s="175">
        <v>152</v>
      </c>
      <c r="AY11" s="175">
        <v>70</v>
      </c>
      <c r="AZ11" s="171">
        <v>4.2471781136407118</v>
      </c>
      <c r="BA11" s="171">
        <v>5.661080074487896</v>
      </c>
      <c r="BB11" s="171">
        <v>2.7537372147915029</v>
      </c>
    </row>
    <row r="12" spans="1:54">
      <c r="A12" s="154" t="s">
        <v>84</v>
      </c>
      <c r="B12" s="155">
        <v>22186</v>
      </c>
      <c r="C12" s="155">
        <v>11315</v>
      </c>
      <c r="D12" s="155">
        <v>10871</v>
      </c>
      <c r="E12" s="156">
        <v>1197</v>
      </c>
      <c r="F12" s="172">
        <v>753</v>
      </c>
      <c r="G12" s="172">
        <v>444</v>
      </c>
      <c r="H12" s="157">
        <v>5.3952943297575047</v>
      </c>
      <c r="I12" s="157">
        <v>6.6548828988068935</v>
      </c>
      <c r="J12" s="157">
        <v>4.0842608775641613</v>
      </c>
      <c r="L12" s="158" t="s">
        <v>85</v>
      </c>
      <c r="M12" s="159">
        <v>14964</v>
      </c>
      <c r="N12" s="159">
        <v>7691</v>
      </c>
      <c r="O12" s="159">
        <v>7273</v>
      </c>
      <c r="P12" s="160">
        <v>850</v>
      </c>
      <c r="Q12" s="173">
        <v>547</v>
      </c>
      <c r="R12" s="173">
        <v>303</v>
      </c>
      <c r="S12" s="161">
        <v>5.680299385191125</v>
      </c>
      <c r="T12" s="161">
        <v>7.1122090755428431</v>
      </c>
      <c r="U12" s="161">
        <v>4.1660937714835695</v>
      </c>
      <c r="W12" s="162" t="s">
        <v>86</v>
      </c>
      <c r="X12" s="163">
        <v>9338</v>
      </c>
      <c r="Y12" s="163">
        <v>4769</v>
      </c>
      <c r="Z12" s="163">
        <v>4569</v>
      </c>
      <c r="AA12" s="164">
        <v>537</v>
      </c>
      <c r="AB12" s="174">
        <v>326</v>
      </c>
      <c r="AC12" s="174">
        <v>211</v>
      </c>
      <c r="AD12" s="165">
        <v>5.7506960805311635</v>
      </c>
      <c r="AE12" s="165">
        <v>6.8358146361920742</v>
      </c>
      <c r="AF12" s="165">
        <v>4.6180783541256289</v>
      </c>
      <c r="AH12" s="166" t="s">
        <v>87</v>
      </c>
      <c r="AI12" s="66">
        <v>686</v>
      </c>
      <c r="AJ12" s="66">
        <v>373</v>
      </c>
      <c r="AK12" s="66">
        <v>313</v>
      </c>
      <c r="AL12" s="67">
        <v>36</v>
      </c>
      <c r="AM12" s="74">
        <v>27</v>
      </c>
      <c r="AN12" s="74">
        <v>9</v>
      </c>
      <c r="AO12" s="167">
        <v>5.2478134110787176</v>
      </c>
      <c r="AP12" s="167">
        <v>7.2386058981233248</v>
      </c>
      <c r="AQ12" s="167">
        <v>2.8753993610223643</v>
      </c>
      <c r="AS12" s="168" t="s">
        <v>191</v>
      </c>
      <c r="AT12" s="169"/>
      <c r="AU12" s="169"/>
      <c r="AV12" s="169"/>
      <c r="AW12" s="170"/>
      <c r="AX12" s="175"/>
      <c r="AY12" s="175"/>
      <c r="AZ12" s="171" t="s">
        <v>91</v>
      </c>
      <c r="BA12" s="171" t="s">
        <v>91</v>
      </c>
      <c r="BB12" s="171" t="s">
        <v>91</v>
      </c>
    </row>
    <row r="13" spans="1:54">
      <c r="A13" s="154" t="s">
        <v>88</v>
      </c>
      <c r="B13" s="155">
        <v>9663</v>
      </c>
      <c r="C13" s="155">
        <v>4952</v>
      </c>
      <c r="D13" s="155">
        <v>4711</v>
      </c>
      <c r="E13" s="156">
        <v>588</v>
      </c>
      <c r="F13" s="172">
        <v>364</v>
      </c>
      <c r="G13" s="172">
        <v>224</v>
      </c>
      <c r="H13" s="157">
        <v>6.0850667494566908</v>
      </c>
      <c r="I13" s="157">
        <v>7.3505654281098547</v>
      </c>
      <c r="J13" s="157">
        <v>4.7548291233283804</v>
      </c>
      <c r="L13" s="158" t="s">
        <v>89</v>
      </c>
      <c r="M13" s="159">
        <v>1587</v>
      </c>
      <c r="N13" s="159">
        <v>792</v>
      </c>
      <c r="O13" s="159">
        <v>795</v>
      </c>
      <c r="P13" s="160">
        <v>81</v>
      </c>
      <c r="Q13" s="173">
        <v>58</v>
      </c>
      <c r="R13" s="173">
        <v>23</v>
      </c>
      <c r="S13" s="161">
        <v>5.103969754253308</v>
      </c>
      <c r="T13" s="161">
        <v>7.3232323232323235</v>
      </c>
      <c r="U13" s="161">
        <v>2.8930817610062896</v>
      </c>
      <c r="W13" s="162" t="s">
        <v>90</v>
      </c>
      <c r="X13" s="163"/>
      <c r="Y13" s="163"/>
      <c r="Z13" s="163"/>
      <c r="AA13" s="164"/>
      <c r="AB13" s="174"/>
      <c r="AC13" s="174"/>
      <c r="AD13" s="165" t="s">
        <v>91</v>
      </c>
      <c r="AE13" s="165" t="s">
        <v>91</v>
      </c>
      <c r="AF13" s="165" t="s">
        <v>91</v>
      </c>
      <c r="AH13" s="166" t="s">
        <v>90</v>
      </c>
      <c r="AI13" s="66"/>
      <c r="AJ13" s="66"/>
      <c r="AK13" s="66"/>
      <c r="AL13" s="67"/>
      <c r="AM13" s="74"/>
      <c r="AN13" s="74"/>
      <c r="AO13" s="167" t="s">
        <v>91</v>
      </c>
      <c r="AP13" s="167" t="s">
        <v>91</v>
      </c>
      <c r="AQ13" s="167" t="s">
        <v>91</v>
      </c>
      <c r="AS13" s="168" t="s">
        <v>90</v>
      </c>
      <c r="AT13" s="169"/>
      <c r="AU13" s="169"/>
      <c r="AV13" s="169"/>
      <c r="AW13" s="170"/>
      <c r="AX13" s="175"/>
      <c r="AY13" s="175"/>
      <c r="AZ13" s="171" t="s">
        <v>91</v>
      </c>
      <c r="BA13" s="171" t="s">
        <v>91</v>
      </c>
      <c r="BB13" s="171" t="s">
        <v>91</v>
      </c>
    </row>
    <row r="14" spans="1:54">
      <c r="A14" s="154" t="s">
        <v>92</v>
      </c>
      <c r="B14" s="155"/>
      <c r="C14" s="155"/>
      <c r="D14" s="155"/>
      <c r="E14" s="156"/>
      <c r="F14" s="156"/>
      <c r="G14" s="156"/>
      <c r="H14" s="157" t="s">
        <v>91</v>
      </c>
      <c r="I14" s="157" t="s">
        <v>91</v>
      </c>
      <c r="J14" s="157" t="s">
        <v>91</v>
      </c>
      <c r="L14" s="158" t="s">
        <v>13</v>
      </c>
      <c r="M14" s="159">
        <v>16</v>
      </c>
      <c r="N14" s="159">
        <v>10</v>
      </c>
      <c r="O14" s="159">
        <v>6</v>
      </c>
      <c r="P14" s="160"/>
      <c r="Q14" s="160"/>
      <c r="R14" s="160"/>
      <c r="S14" s="161">
        <v>0</v>
      </c>
      <c r="T14" s="161">
        <v>0</v>
      </c>
      <c r="U14" s="161">
        <v>0</v>
      </c>
      <c r="W14" s="162" t="s">
        <v>92</v>
      </c>
      <c r="X14" s="163"/>
      <c r="Y14" s="163"/>
      <c r="Z14" s="163"/>
      <c r="AA14" s="164"/>
      <c r="AB14" s="164"/>
      <c r="AC14" s="164"/>
      <c r="AD14" s="165" t="s">
        <v>91</v>
      </c>
      <c r="AE14" s="165" t="s">
        <v>91</v>
      </c>
      <c r="AF14" s="165" t="s">
        <v>91</v>
      </c>
      <c r="AH14" s="166" t="s">
        <v>92</v>
      </c>
      <c r="AI14" s="66"/>
      <c r="AJ14" s="66"/>
      <c r="AK14" s="66"/>
      <c r="AL14" s="67"/>
      <c r="AM14" s="67"/>
      <c r="AN14" s="67"/>
      <c r="AO14" s="167" t="s">
        <v>91</v>
      </c>
      <c r="AP14" s="167" t="s">
        <v>91</v>
      </c>
      <c r="AQ14" s="167" t="s">
        <v>91</v>
      </c>
      <c r="AS14" s="168" t="s">
        <v>92</v>
      </c>
      <c r="AT14" s="169"/>
      <c r="AU14" s="169"/>
      <c r="AV14" s="169"/>
      <c r="AW14" s="170"/>
      <c r="AX14" s="170"/>
      <c r="AY14" s="170"/>
      <c r="AZ14" s="171" t="s">
        <v>91</v>
      </c>
      <c r="BA14" s="171" t="s">
        <v>91</v>
      </c>
      <c r="BB14" s="171" t="s">
        <v>91</v>
      </c>
    </row>
    <row r="15" spans="1:54">
      <c r="A15" s="154" t="s">
        <v>93</v>
      </c>
      <c r="B15" s="155">
        <v>364</v>
      </c>
      <c r="C15" s="155">
        <v>188</v>
      </c>
      <c r="D15" s="155">
        <v>176</v>
      </c>
      <c r="E15" s="156">
        <v>12</v>
      </c>
      <c r="F15" s="172">
        <v>9</v>
      </c>
      <c r="G15" s="172">
        <v>3</v>
      </c>
      <c r="H15" s="157">
        <v>3.296703296703297</v>
      </c>
      <c r="I15" s="157">
        <v>4.7872340425531918</v>
      </c>
      <c r="J15" s="157">
        <v>1.7045454545454544</v>
      </c>
      <c r="L15" s="158" t="s">
        <v>94</v>
      </c>
      <c r="M15" s="159">
        <v>335</v>
      </c>
      <c r="N15" s="159">
        <v>180</v>
      </c>
      <c r="O15" s="159">
        <v>155</v>
      </c>
      <c r="P15" s="160">
        <v>21</v>
      </c>
      <c r="Q15" s="173">
        <v>12</v>
      </c>
      <c r="R15" s="173">
        <v>9</v>
      </c>
      <c r="S15" s="161">
        <v>6.2686567164179099</v>
      </c>
      <c r="T15" s="161">
        <v>6.666666666666667</v>
      </c>
      <c r="U15" s="161">
        <v>5.806451612903226</v>
      </c>
      <c r="W15" s="162" t="s">
        <v>95</v>
      </c>
      <c r="X15" s="163">
        <v>725</v>
      </c>
      <c r="Y15" s="163">
        <v>357</v>
      </c>
      <c r="Z15" s="163">
        <v>368</v>
      </c>
      <c r="AA15" s="164">
        <v>35</v>
      </c>
      <c r="AB15" s="174">
        <v>21</v>
      </c>
      <c r="AC15" s="174">
        <v>14</v>
      </c>
      <c r="AD15" s="165">
        <v>4.8275862068965516</v>
      </c>
      <c r="AE15" s="165">
        <v>5.8823529411764701</v>
      </c>
      <c r="AF15" s="165">
        <v>3.804347826086957</v>
      </c>
      <c r="AH15" s="166" t="s">
        <v>96</v>
      </c>
      <c r="AI15" s="66">
        <v>1247</v>
      </c>
      <c r="AJ15" s="66">
        <v>677</v>
      </c>
      <c r="AK15" s="66">
        <v>570</v>
      </c>
      <c r="AL15" s="67">
        <v>74</v>
      </c>
      <c r="AM15" s="74">
        <v>54</v>
      </c>
      <c r="AN15" s="74">
        <v>20</v>
      </c>
      <c r="AO15" s="167">
        <v>5.9342421812349642</v>
      </c>
      <c r="AP15" s="167">
        <v>7.9763663220088628</v>
      </c>
      <c r="AQ15" s="167">
        <v>3.5087719298245612</v>
      </c>
      <c r="AS15" s="168" t="s">
        <v>192</v>
      </c>
      <c r="AT15" s="169">
        <v>1421</v>
      </c>
      <c r="AU15" s="169">
        <v>718</v>
      </c>
      <c r="AV15" s="169">
        <v>703</v>
      </c>
      <c r="AW15" s="170">
        <v>78</v>
      </c>
      <c r="AX15" s="175">
        <v>48</v>
      </c>
      <c r="AY15" s="175">
        <v>30</v>
      </c>
      <c r="AZ15" s="171">
        <v>5.489092188599578</v>
      </c>
      <c r="BA15" s="171">
        <v>6.6852367688022287</v>
      </c>
      <c r="BB15" s="171">
        <v>4.2674253200568986</v>
      </c>
    </row>
    <row r="16" spans="1:54">
      <c r="A16" s="176" t="s">
        <v>97</v>
      </c>
      <c r="B16" s="177">
        <v>178843</v>
      </c>
      <c r="C16" s="177">
        <v>91405</v>
      </c>
      <c r="D16" s="177">
        <v>87438</v>
      </c>
      <c r="E16" s="177">
        <v>9271</v>
      </c>
      <c r="F16" s="177">
        <v>5819</v>
      </c>
      <c r="G16" s="177">
        <v>3452</v>
      </c>
      <c r="H16" s="157">
        <v>5.1838763608304497</v>
      </c>
      <c r="I16" s="157">
        <v>6.3661725288550945</v>
      </c>
      <c r="J16" s="157">
        <v>3.9479402548091223</v>
      </c>
      <c r="L16" s="178" t="s">
        <v>97</v>
      </c>
      <c r="M16" s="179">
        <v>187008</v>
      </c>
      <c r="N16" s="179">
        <v>95546</v>
      </c>
      <c r="O16" s="179">
        <v>91462</v>
      </c>
      <c r="P16" s="179">
        <v>9940</v>
      </c>
      <c r="Q16" s="179">
        <v>6268</v>
      </c>
      <c r="R16" s="179">
        <v>3672</v>
      </c>
      <c r="S16" s="161">
        <v>5.3152806297056809</v>
      </c>
      <c r="T16" s="161">
        <v>6.5601909028112111</v>
      </c>
      <c r="U16" s="161">
        <v>4.0147820952964066</v>
      </c>
      <c r="W16" s="180" t="s">
        <v>97</v>
      </c>
      <c r="X16" s="181">
        <v>200835</v>
      </c>
      <c r="Y16" s="181">
        <v>103009</v>
      </c>
      <c r="Z16" s="181">
        <v>97826</v>
      </c>
      <c r="AA16" s="181">
        <v>10905</v>
      </c>
      <c r="AB16" s="181">
        <v>6852</v>
      </c>
      <c r="AC16" s="181">
        <v>4053</v>
      </c>
      <c r="AD16" s="165">
        <v>5.4298304578385244</v>
      </c>
      <c r="AE16" s="165">
        <v>6.6518459552077971</v>
      </c>
      <c r="AF16" s="165">
        <v>4.1430703493958658</v>
      </c>
      <c r="AH16" s="182" t="s">
        <v>97</v>
      </c>
      <c r="AI16" s="183">
        <v>193375</v>
      </c>
      <c r="AJ16" s="183">
        <v>99117</v>
      </c>
      <c r="AK16" s="183">
        <v>94258</v>
      </c>
      <c r="AL16" s="183">
        <v>10064</v>
      </c>
      <c r="AM16" s="183">
        <v>6404</v>
      </c>
      <c r="AN16" s="183">
        <v>3660</v>
      </c>
      <c r="AO16" s="167">
        <v>5.2043956043956046</v>
      </c>
      <c r="AP16" s="167">
        <v>6.4610510810456319</v>
      </c>
      <c r="AQ16" s="167">
        <v>3.8829595365910587</v>
      </c>
      <c r="AS16" s="184" t="s">
        <v>97</v>
      </c>
      <c r="AT16" s="185">
        <v>259949</v>
      </c>
      <c r="AU16" s="185">
        <v>133037</v>
      </c>
      <c r="AV16" s="185">
        <v>126912</v>
      </c>
      <c r="AW16" s="185">
        <v>12082</v>
      </c>
      <c r="AX16" s="185">
        <v>7633</v>
      </c>
      <c r="AY16" s="185">
        <v>4449</v>
      </c>
      <c r="AZ16" s="171">
        <v>4.6478347675890275</v>
      </c>
      <c r="BA16" s="171">
        <v>5.7375015972999996</v>
      </c>
      <c r="BB16" s="171">
        <v>3.5055786686838126</v>
      </c>
    </row>
    <row r="17" spans="1:54">
      <c r="A17" s="186"/>
      <c r="B17" s="187"/>
      <c r="C17" s="187"/>
      <c r="D17" s="187"/>
      <c r="E17" s="187"/>
      <c r="F17" s="187"/>
      <c r="G17" s="187"/>
      <c r="H17" s="187"/>
      <c r="I17" s="187"/>
      <c r="J17" s="187"/>
      <c r="L17" s="188"/>
      <c r="M17" s="189"/>
      <c r="N17" s="189"/>
      <c r="O17" s="189"/>
      <c r="P17" s="189"/>
      <c r="Q17" s="189"/>
      <c r="R17" s="189"/>
      <c r="S17" s="189"/>
      <c r="T17" s="189"/>
      <c r="U17" s="189"/>
      <c r="W17" s="190"/>
      <c r="X17" s="191"/>
      <c r="Y17" s="191"/>
      <c r="Z17" s="191"/>
      <c r="AA17" s="191"/>
      <c r="AB17" s="191"/>
      <c r="AC17" s="191"/>
      <c r="AD17" s="191"/>
      <c r="AE17" s="191"/>
      <c r="AF17" s="191"/>
      <c r="AH17" s="192"/>
      <c r="AI17" s="193"/>
      <c r="AJ17" s="193"/>
      <c r="AK17" s="193"/>
      <c r="AL17" s="193"/>
      <c r="AM17" s="193"/>
      <c r="AN17" s="193"/>
      <c r="AO17" s="193"/>
      <c r="AP17" s="193"/>
      <c r="AQ17" s="193"/>
      <c r="AS17" s="194"/>
      <c r="AT17" s="195"/>
      <c r="AU17" s="195"/>
      <c r="AV17" s="195"/>
      <c r="AW17" s="195"/>
      <c r="AX17" s="195"/>
      <c r="AY17" s="195"/>
      <c r="AZ17" s="195"/>
      <c r="BA17" s="195"/>
      <c r="BB17" s="195"/>
    </row>
    <row r="18" spans="1:54">
      <c r="A18" s="269" t="s">
        <v>98</v>
      </c>
      <c r="B18" s="271" t="s">
        <v>0</v>
      </c>
      <c r="C18" s="272"/>
      <c r="D18" s="273"/>
      <c r="E18" s="271" t="s">
        <v>5</v>
      </c>
      <c r="F18" s="272"/>
      <c r="G18" s="273"/>
      <c r="H18" s="271" t="s">
        <v>57</v>
      </c>
      <c r="I18" s="272"/>
      <c r="J18" s="273"/>
      <c r="L18" s="274" t="s">
        <v>98</v>
      </c>
      <c r="M18" s="276" t="s">
        <v>0</v>
      </c>
      <c r="N18" s="277"/>
      <c r="O18" s="278"/>
      <c r="P18" s="276" t="s">
        <v>5</v>
      </c>
      <c r="Q18" s="277"/>
      <c r="R18" s="278"/>
      <c r="S18" s="276" t="s">
        <v>57</v>
      </c>
      <c r="T18" s="277"/>
      <c r="U18" s="278"/>
      <c r="W18" s="262" t="s">
        <v>98</v>
      </c>
      <c r="X18" s="264" t="s">
        <v>0</v>
      </c>
      <c r="Y18" s="265"/>
      <c r="Z18" s="266"/>
      <c r="AA18" s="264" t="s">
        <v>5</v>
      </c>
      <c r="AB18" s="265"/>
      <c r="AC18" s="266"/>
      <c r="AD18" s="264" t="s">
        <v>57</v>
      </c>
      <c r="AE18" s="265"/>
      <c r="AF18" s="266"/>
      <c r="AH18" s="267" t="s">
        <v>98</v>
      </c>
      <c r="AI18" s="254" t="s">
        <v>0</v>
      </c>
      <c r="AJ18" s="255"/>
      <c r="AK18" s="256"/>
      <c r="AL18" s="254" t="s">
        <v>5</v>
      </c>
      <c r="AM18" s="255"/>
      <c r="AN18" s="256"/>
      <c r="AO18" s="254" t="s">
        <v>57</v>
      </c>
      <c r="AP18" s="255"/>
      <c r="AQ18" s="256"/>
      <c r="AS18" s="257" t="s">
        <v>98</v>
      </c>
      <c r="AT18" s="259" t="s">
        <v>0</v>
      </c>
      <c r="AU18" s="260"/>
      <c r="AV18" s="261"/>
      <c r="AW18" s="259" t="s">
        <v>5</v>
      </c>
      <c r="AX18" s="260"/>
      <c r="AY18" s="261"/>
      <c r="AZ18" s="259" t="s">
        <v>57</v>
      </c>
      <c r="BA18" s="260"/>
      <c r="BB18" s="261"/>
    </row>
    <row r="19" spans="1:54">
      <c r="A19" s="270"/>
      <c r="B19" s="149" t="s">
        <v>1</v>
      </c>
      <c r="C19" s="149" t="s">
        <v>2</v>
      </c>
      <c r="D19" s="149" t="s">
        <v>3</v>
      </c>
      <c r="E19" s="149" t="s">
        <v>1</v>
      </c>
      <c r="F19" s="149" t="s">
        <v>2</v>
      </c>
      <c r="G19" s="149" t="s">
        <v>3</v>
      </c>
      <c r="H19" s="149" t="s">
        <v>1</v>
      </c>
      <c r="I19" s="149" t="s">
        <v>2</v>
      </c>
      <c r="J19" s="149" t="s">
        <v>3</v>
      </c>
      <c r="L19" s="275"/>
      <c r="M19" s="150" t="s">
        <v>1</v>
      </c>
      <c r="N19" s="150" t="s">
        <v>2</v>
      </c>
      <c r="O19" s="150" t="s">
        <v>3</v>
      </c>
      <c r="P19" s="150" t="s">
        <v>1</v>
      </c>
      <c r="Q19" s="150" t="s">
        <v>2</v>
      </c>
      <c r="R19" s="150" t="s">
        <v>3</v>
      </c>
      <c r="S19" s="150" t="s">
        <v>1</v>
      </c>
      <c r="T19" s="150" t="s">
        <v>2</v>
      </c>
      <c r="U19" s="150" t="s">
        <v>3</v>
      </c>
      <c r="W19" s="263"/>
      <c r="X19" s="151" t="s">
        <v>1</v>
      </c>
      <c r="Y19" s="151" t="s">
        <v>2</v>
      </c>
      <c r="Z19" s="151" t="s">
        <v>3</v>
      </c>
      <c r="AA19" s="151" t="s">
        <v>1</v>
      </c>
      <c r="AB19" s="151" t="s">
        <v>2</v>
      </c>
      <c r="AC19" s="151" t="s">
        <v>3</v>
      </c>
      <c r="AD19" s="151" t="s">
        <v>1</v>
      </c>
      <c r="AE19" s="151" t="s">
        <v>2</v>
      </c>
      <c r="AF19" s="151" t="s">
        <v>3</v>
      </c>
      <c r="AH19" s="268"/>
      <c r="AI19" s="152" t="s">
        <v>1</v>
      </c>
      <c r="AJ19" s="152" t="s">
        <v>2</v>
      </c>
      <c r="AK19" s="152" t="s">
        <v>3</v>
      </c>
      <c r="AL19" s="152" t="s">
        <v>1</v>
      </c>
      <c r="AM19" s="152" t="s">
        <v>2</v>
      </c>
      <c r="AN19" s="152" t="s">
        <v>3</v>
      </c>
      <c r="AO19" s="152" t="s">
        <v>1</v>
      </c>
      <c r="AP19" s="152" t="s">
        <v>2</v>
      </c>
      <c r="AQ19" s="152" t="s">
        <v>3</v>
      </c>
      <c r="AS19" s="258"/>
      <c r="AT19" s="153" t="s">
        <v>1</v>
      </c>
      <c r="AU19" s="153" t="s">
        <v>2</v>
      </c>
      <c r="AV19" s="153" t="s">
        <v>3</v>
      </c>
      <c r="AW19" s="153" t="s">
        <v>1</v>
      </c>
      <c r="AX19" s="153" t="s">
        <v>2</v>
      </c>
      <c r="AY19" s="153" t="s">
        <v>3</v>
      </c>
      <c r="AZ19" s="153" t="s">
        <v>1</v>
      </c>
      <c r="BA19" s="153" t="s">
        <v>2</v>
      </c>
      <c r="BB19" s="153" t="s">
        <v>3</v>
      </c>
    </row>
    <row r="20" spans="1:54">
      <c r="A20" s="154" t="s">
        <v>100</v>
      </c>
      <c r="B20" s="172">
        <v>3014</v>
      </c>
      <c r="C20" s="156">
        <v>1512</v>
      </c>
      <c r="D20" s="156">
        <v>1502</v>
      </c>
      <c r="E20" s="156">
        <v>167</v>
      </c>
      <c r="F20" s="156">
        <v>96</v>
      </c>
      <c r="G20" s="156">
        <v>71</v>
      </c>
      <c r="H20" s="157">
        <v>5.5408095554080949</v>
      </c>
      <c r="I20" s="157">
        <v>6.3492063492063489</v>
      </c>
      <c r="J20" s="157">
        <v>4.7270306258322234</v>
      </c>
      <c r="L20" s="158" t="s">
        <v>101</v>
      </c>
      <c r="M20" s="173">
        <v>2268</v>
      </c>
      <c r="N20" s="160">
        <v>1151</v>
      </c>
      <c r="O20" s="160">
        <v>1117</v>
      </c>
      <c r="P20" s="160">
        <v>153</v>
      </c>
      <c r="Q20" s="160">
        <v>87</v>
      </c>
      <c r="R20" s="160">
        <v>66</v>
      </c>
      <c r="S20" s="161">
        <v>6.746031746031746</v>
      </c>
      <c r="T20" s="161">
        <v>7.5586446568201566</v>
      </c>
      <c r="U20" s="161">
        <v>5.9086839749328561</v>
      </c>
      <c r="W20" s="162" t="s">
        <v>102</v>
      </c>
      <c r="X20" s="174">
        <v>2140</v>
      </c>
      <c r="Y20" s="164">
        <v>1112</v>
      </c>
      <c r="Z20" s="164">
        <v>1028</v>
      </c>
      <c r="AA20" s="164">
        <v>139</v>
      </c>
      <c r="AB20" s="164">
        <v>91</v>
      </c>
      <c r="AC20" s="164">
        <v>48</v>
      </c>
      <c r="AD20" s="165">
        <v>6.4953271028037385</v>
      </c>
      <c r="AE20" s="165">
        <v>8.1834532374100721</v>
      </c>
      <c r="AF20" s="165">
        <v>4.6692607003891053</v>
      </c>
      <c r="AH20" s="166" t="s">
        <v>103</v>
      </c>
      <c r="AI20" s="74">
        <v>4439</v>
      </c>
      <c r="AJ20" s="67">
        <v>2208</v>
      </c>
      <c r="AK20" s="67">
        <v>2231</v>
      </c>
      <c r="AL20" s="67">
        <v>294</v>
      </c>
      <c r="AM20" s="67">
        <v>186</v>
      </c>
      <c r="AN20" s="67">
        <v>108</v>
      </c>
      <c r="AO20" s="167">
        <v>6.6231133138094158</v>
      </c>
      <c r="AP20" s="167">
        <v>8.4239130434782616</v>
      </c>
      <c r="AQ20" s="167">
        <v>4.8408785298072612</v>
      </c>
      <c r="AS20" s="168" t="s">
        <v>193</v>
      </c>
      <c r="AT20" s="175">
        <v>11936</v>
      </c>
      <c r="AU20" s="170">
        <v>6200</v>
      </c>
      <c r="AV20" s="170">
        <v>5736</v>
      </c>
      <c r="AW20" s="170">
        <v>679</v>
      </c>
      <c r="AX20" s="170">
        <v>420</v>
      </c>
      <c r="AY20" s="170">
        <v>259</v>
      </c>
      <c r="AZ20" s="171">
        <v>5.6886729222520112</v>
      </c>
      <c r="BA20" s="171">
        <v>6.7741935483870979</v>
      </c>
      <c r="BB20" s="171">
        <v>4.5153417015341706</v>
      </c>
    </row>
    <row r="21" spans="1:54">
      <c r="A21" s="154" t="s">
        <v>104</v>
      </c>
      <c r="B21" s="172">
        <v>26998</v>
      </c>
      <c r="C21" s="156">
        <v>13763</v>
      </c>
      <c r="D21" s="156">
        <v>13235</v>
      </c>
      <c r="E21" s="156">
        <v>1551</v>
      </c>
      <c r="F21" s="156">
        <v>961</v>
      </c>
      <c r="G21" s="156">
        <v>590</v>
      </c>
      <c r="H21" s="157">
        <v>5.744869990369657</v>
      </c>
      <c r="I21" s="157">
        <v>6.9824892828598415</v>
      </c>
      <c r="J21" s="157">
        <v>4.4578768417075931</v>
      </c>
      <c r="L21" s="158" t="s">
        <v>105</v>
      </c>
      <c r="M21" s="173">
        <v>27394</v>
      </c>
      <c r="N21" s="160">
        <v>13854</v>
      </c>
      <c r="O21" s="160">
        <v>13540</v>
      </c>
      <c r="P21" s="160">
        <v>1626</v>
      </c>
      <c r="Q21" s="160">
        <v>1020</v>
      </c>
      <c r="R21" s="160">
        <v>606</v>
      </c>
      <c r="S21" s="161">
        <v>5.9356063371541214</v>
      </c>
      <c r="T21" s="161">
        <v>7.3624945864010387</v>
      </c>
      <c r="U21" s="161">
        <v>4.4756277695716395</v>
      </c>
      <c r="W21" s="162" t="s">
        <v>106</v>
      </c>
      <c r="X21" s="174">
        <v>34546</v>
      </c>
      <c r="Y21" s="164">
        <v>17657</v>
      </c>
      <c r="Z21" s="164">
        <v>16889</v>
      </c>
      <c r="AA21" s="164">
        <v>2128</v>
      </c>
      <c r="AB21" s="164">
        <v>1315</v>
      </c>
      <c r="AC21" s="164">
        <v>813</v>
      </c>
      <c r="AD21" s="165">
        <v>6.1599027383778147</v>
      </c>
      <c r="AE21" s="165">
        <v>7.4474712578580737</v>
      </c>
      <c r="AF21" s="165">
        <v>4.8137841198413165</v>
      </c>
      <c r="AH21" s="166" t="s">
        <v>107</v>
      </c>
      <c r="AI21" s="74">
        <v>43340</v>
      </c>
      <c r="AJ21" s="67">
        <v>22192</v>
      </c>
      <c r="AK21" s="67">
        <v>21148</v>
      </c>
      <c r="AL21" s="67">
        <v>2448</v>
      </c>
      <c r="AM21" s="67">
        <v>1527</v>
      </c>
      <c r="AN21" s="67">
        <v>921</v>
      </c>
      <c r="AO21" s="167">
        <v>5.6483617904937704</v>
      </c>
      <c r="AP21" s="167">
        <v>6.8808579668348955</v>
      </c>
      <c r="AQ21" s="167">
        <v>4.3550217514658591</v>
      </c>
      <c r="AS21" s="168" t="s">
        <v>194</v>
      </c>
      <c r="AT21" s="175">
        <v>110078</v>
      </c>
      <c r="AU21" s="170">
        <v>56099</v>
      </c>
      <c r="AV21" s="170">
        <v>53979</v>
      </c>
      <c r="AW21" s="170">
        <v>5237</v>
      </c>
      <c r="AX21" s="170">
        <v>3268</v>
      </c>
      <c r="AY21" s="170">
        <v>1969</v>
      </c>
      <c r="AZ21" s="171">
        <v>4.7575355656897838</v>
      </c>
      <c r="BA21" s="171">
        <v>5.8254157828125281</v>
      </c>
      <c r="BB21" s="171">
        <v>3.6477148520721023</v>
      </c>
    </row>
    <row r="22" spans="1:54">
      <c r="A22" s="154" t="s">
        <v>108</v>
      </c>
      <c r="B22" s="172">
        <v>38559</v>
      </c>
      <c r="C22" s="156">
        <v>19701</v>
      </c>
      <c r="D22" s="156">
        <v>18858</v>
      </c>
      <c r="E22" s="156">
        <v>1878</v>
      </c>
      <c r="F22" s="156">
        <v>1170</v>
      </c>
      <c r="G22" s="156">
        <v>708</v>
      </c>
      <c r="H22" s="157">
        <v>4.8704582587722713</v>
      </c>
      <c r="I22" s="157">
        <v>5.9387848332571949</v>
      </c>
      <c r="J22" s="157">
        <v>3.7543748011454028</v>
      </c>
      <c r="L22" s="158" t="s">
        <v>109</v>
      </c>
      <c r="M22" s="173">
        <v>48169</v>
      </c>
      <c r="N22" s="160">
        <v>24777</v>
      </c>
      <c r="O22" s="160">
        <v>23392</v>
      </c>
      <c r="P22" s="160">
        <v>2588</v>
      </c>
      <c r="Q22" s="160">
        <v>1639</v>
      </c>
      <c r="R22" s="160">
        <v>949</v>
      </c>
      <c r="S22" s="161">
        <v>5.3727501089912604</v>
      </c>
      <c r="T22" s="161">
        <v>6.6150058522016391</v>
      </c>
      <c r="U22" s="161">
        <v>4.0569425444596439</v>
      </c>
      <c r="W22" s="162" t="s">
        <v>110</v>
      </c>
      <c r="X22" s="174">
        <v>65323</v>
      </c>
      <c r="Y22" s="164">
        <v>33563</v>
      </c>
      <c r="Z22" s="164">
        <v>31760</v>
      </c>
      <c r="AA22" s="164">
        <v>3467</v>
      </c>
      <c r="AB22" s="164">
        <v>2168</v>
      </c>
      <c r="AC22" s="164">
        <v>1299</v>
      </c>
      <c r="AD22" s="165">
        <v>5.3074721001791101</v>
      </c>
      <c r="AE22" s="165">
        <v>6.4594940857491885</v>
      </c>
      <c r="AF22" s="165">
        <v>4.0900503778337534</v>
      </c>
      <c r="AH22" s="166" t="s">
        <v>111</v>
      </c>
      <c r="AI22" s="74">
        <v>65809</v>
      </c>
      <c r="AJ22" s="67">
        <v>33735</v>
      </c>
      <c r="AK22" s="67">
        <v>32074</v>
      </c>
      <c r="AL22" s="67">
        <v>3261</v>
      </c>
      <c r="AM22" s="67">
        <v>2095</v>
      </c>
      <c r="AN22" s="67">
        <v>1166</v>
      </c>
      <c r="AO22" s="167">
        <v>4.9552492820130984</v>
      </c>
      <c r="AP22" s="167">
        <v>6.2101674818437829</v>
      </c>
      <c r="AQ22" s="167">
        <v>3.6353432686911518</v>
      </c>
      <c r="AS22" s="168" t="s">
        <v>195</v>
      </c>
      <c r="AT22" s="175">
        <v>92895</v>
      </c>
      <c r="AU22" s="170">
        <v>47725</v>
      </c>
      <c r="AV22" s="170">
        <v>45170</v>
      </c>
      <c r="AW22" s="170">
        <v>4236</v>
      </c>
      <c r="AX22" s="170">
        <v>2701</v>
      </c>
      <c r="AY22" s="170">
        <v>1535</v>
      </c>
      <c r="AZ22" s="171">
        <v>4.5599870821895694</v>
      </c>
      <c r="BA22" s="171">
        <v>5.6595075955997904</v>
      </c>
      <c r="BB22" s="171">
        <v>3.398273190170467</v>
      </c>
    </row>
    <row r="23" spans="1:54">
      <c r="A23" s="154" t="s">
        <v>112</v>
      </c>
      <c r="B23" s="155">
        <v>37426</v>
      </c>
      <c r="C23" s="156">
        <v>19088</v>
      </c>
      <c r="D23" s="156">
        <v>18338</v>
      </c>
      <c r="E23" s="156">
        <v>1803</v>
      </c>
      <c r="F23" s="156">
        <v>1149</v>
      </c>
      <c r="G23" s="156">
        <v>654</v>
      </c>
      <c r="H23" s="157">
        <v>4.817506546251269</v>
      </c>
      <c r="I23" s="157">
        <v>6.0194886839899411</v>
      </c>
      <c r="J23" s="157">
        <v>3.5663649252917442</v>
      </c>
      <c r="L23" s="158" t="s">
        <v>113</v>
      </c>
      <c r="M23" s="159">
        <v>38510</v>
      </c>
      <c r="N23" s="160">
        <v>19647</v>
      </c>
      <c r="O23" s="160">
        <v>18863</v>
      </c>
      <c r="P23" s="160">
        <v>1847</v>
      </c>
      <c r="Q23" s="160">
        <v>1188</v>
      </c>
      <c r="R23" s="160">
        <v>659</v>
      </c>
      <c r="S23" s="161">
        <v>4.7961568423786032</v>
      </c>
      <c r="T23" s="161">
        <v>6.0467246907924874</v>
      </c>
      <c r="U23" s="161">
        <v>3.4936118326883312</v>
      </c>
      <c r="W23" s="162" t="s">
        <v>114</v>
      </c>
      <c r="X23" s="163">
        <v>45555</v>
      </c>
      <c r="Y23" s="164">
        <v>23408</v>
      </c>
      <c r="Z23" s="164">
        <v>22147</v>
      </c>
      <c r="AA23" s="164">
        <v>2414</v>
      </c>
      <c r="AB23" s="164">
        <v>1509</v>
      </c>
      <c r="AC23" s="164">
        <v>905</v>
      </c>
      <c r="AD23" s="165">
        <v>5.2990890132806499</v>
      </c>
      <c r="AE23" s="165">
        <v>6.4465140123034868</v>
      </c>
      <c r="AF23" s="165">
        <v>4.0863322346141695</v>
      </c>
      <c r="AH23" s="166" t="s">
        <v>115</v>
      </c>
      <c r="AI23" s="66">
        <v>57754</v>
      </c>
      <c r="AJ23" s="67">
        <v>29632</v>
      </c>
      <c r="AK23" s="67">
        <v>28122</v>
      </c>
      <c r="AL23" s="67">
        <v>2849</v>
      </c>
      <c r="AM23" s="67">
        <v>1826</v>
      </c>
      <c r="AN23" s="67">
        <v>1023</v>
      </c>
      <c r="AO23" s="167">
        <v>4.9329916542577141</v>
      </c>
      <c r="AP23" s="167">
        <v>6.1622570194384449</v>
      </c>
      <c r="AQ23" s="167">
        <v>3.6377213569447404</v>
      </c>
      <c r="AS23" s="168" t="s">
        <v>196</v>
      </c>
      <c r="AT23" s="169">
        <v>42774</v>
      </c>
      <c r="AU23" s="170">
        <v>21853</v>
      </c>
      <c r="AV23" s="170">
        <v>20921</v>
      </c>
      <c r="AW23" s="170">
        <v>1808</v>
      </c>
      <c r="AX23" s="170">
        <v>1168</v>
      </c>
      <c r="AY23" s="170">
        <v>640</v>
      </c>
      <c r="AZ23" s="171">
        <v>4.2268667882358439</v>
      </c>
      <c r="BA23" s="171">
        <v>5.3448039170823227</v>
      </c>
      <c r="BB23" s="171">
        <v>3.0591271927728121</v>
      </c>
    </row>
    <row r="24" spans="1:54">
      <c r="A24" s="154" t="s">
        <v>116</v>
      </c>
      <c r="B24" s="155">
        <v>35951</v>
      </c>
      <c r="C24" s="156">
        <v>18529</v>
      </c>
      <c r="D24" s="156">
        <v>17422</v>
      </c>
      <c r="E24" s="156">
        <v>1829</v>
      </c>
      <c r="F24" s="172">
        <v>1175</v>
      </c>
      <c r="G24" s="172">
        <v>654</v>
      </c>
      <c r="H24" s="157">
        <v>5.08748018135796</v>
      </c>
      <c r="I24" s="157">
        <v>6.3414107615089863</v>
      </c>
      <c r="J24" s="157">
        <v>3.7538744116634137</v>
      </c>
      <c r="L24" s="158" t="s">
        <v>117</v>
      </c>
      <c r="M24" s="159">
        <v>48265</v>
      </c>
      <c r="N24" s="160">
        <v>24679</v>
      </c>
      <c r="O24" s="160">
        <v>23586</v>
      </c>
      <c r="P24" s="160">
        <v>2502</v>
      </c>
      <c r="Q24" s="173">
        <v>1560</v>
      </c>
      <c r="R24" s="173">
        <v>942</v>
      </c>
      <c r="S24" s="161">
        <v>5.1838806588625292</v>
      </c>
      <c r="T24" s="161">
        <v>6.3211637424530984</v>
      </c>
      <c r="U24" s="161">
        <v>3.9938946832866953</v>
      </c>
      <c r="W24" s="162" t="s">
        <v>118</v>
      </c>
      <c r="X24" s="163">
        <v>42134</v>
      </c>
      <c r="Y24" s="164">
        <v>21606</v>
      </c>
      <c r="Z24" s="164">
        <v>20528</v>
      </c>
      <c r="AA24" s="164">
        <v>2150</v>
      </c>
      <c r="AB24" s="174">
        <v>1392</v>
      </c>
      <c r="AC24" s="174">
        <v>758</v>
      </c>
      <c r="AD24" s="165">
        <v>5.1027673612759292</v>
      </c>
      <c r="AE24" s="165">
        <v>6.4426548181060816</v>
      </c>
      <c r="AF24" s="165">
        <v>3.6925175370226033</v>
      </c>
      <c r="AH24" s="166" t="s">
        <v>119</v>
      </c>
      <c r="AI24" s="66">
        <v>20672</v>
      </c>
      <c r="AJ24" s="67">
        <v>10612</v>
      </c>
      <c r="AK24" s="67">
        <v>10060</v>
      </c>
      <c r="AL24" s="67">
        <v>1133</v>
      </c>
      <c r="AM24" s="74">
        <v>712</v>
      </c>
      <c r="AN24" s="74">
        <v>421</v>
      </c>
      <c r="AO24" s="167">
        <v>5.4808436532507745</v>
      </c>
      <c r="AP24" s="167">
        <v>6.7093856012061819</v>
      </c>
      <c r="AQ24" s="167">
        <v>4.1848906560636179</v>
      </c>
      <c r="AS24" s="168" t="s">
        <v>197</v>
      </c>
      <c r="AT24" s="169">
        <v>845</v>
      </c>
      <c r="AU24" s="170">
        <v>442</v>
      </c>
      <c r="AV24" s="170">
        <v>403</v>
      </c>
      <c r="AW24" s="170">
        <v>44</v>
      </c>
      <c r="AX24" s="175">
        <v>28</v>
      </c>
      <c r="AY24" s="175">
        <v>16</v>
      </c>
      <c r="AZ24" s="171">
        <v>5.2071005917159763</v>
      </c>
      <c r="BA24" s="171">
        <v>6.3348416289592757</v>
      </c>
      <c r="BB24" s="171">
        <v>3.9702233250620349</v>
      </c>
    </row>
    <row r="25" spans="1:54">
      <c r="A25" s="154" t="s">
        <v>120</v>
      </c>
      <c r="B25" s="155">
        <v>19205</v>
      </c>
      <c r="C25" s="156">
        <v>9736</v>
      </c>
      <c r="D25" s="156">
        <v>9469</v>
      </c>
      <c r="E25" s="156">
        <v>1002</v>
      </c>
      <c r="F25" s="172">
        <v>619</v>
      </c>
      <c r="G25" s="172">
        <v>383</v>
      </c>
      <c r="H25" s="157">
        <v>5.2173913043478262</v>
      </c>
      <c r="I25" s="157">
        <v>6.35784716516023</v>
      </c>
      <c r="J25" s="157">
        <v>4.0447776956383992</v>
      </c>
      <c r="L25" s="158" t="s">
        <v>121</v>
      </c>
      <c r="M25" s="159">
        <v>18689</v>
      </c>
      <c r="N25" s="160">
        <v>9549</v>
      </c>
      <c r="O25" s="160">
        <v>9140</v>
      </c>
      <c r="P25" s="160">
        <v>1022</v>
      </c>
      <c r="Q25" s="173">
        <v>645</v>
      </c>
      <c r="R25" s="173">
        <v>377</v>
      </c>
      <c r="S25" s="161">
        <v>5.4684573813473163</v>
      </c>
      <c r="T25" s="161">
        <v>6.7546339930882811</v>
      </c>
      <c r="U25" s="161">
        <v>4.1247264770240699</v>
      </c>
      <c r="W25" s="162" t="s">
        <v>122</v>
      </c>
      <c r="X25" s="163">
        <v>10358</v>
      </c>
      <c r="Y25" s="164">
        <v>5285</v>
      </c>
      <c r="Z25" s="164">
        <v>5073</v>
      </c>
      <c r="AA25" s="164">
        <v>3</v>
      </c>
      <c r="AB25" s="174"/>
      <c r="AC25" s="174">
        <v>3</v>
      </c>
      <c r="AD25" s="165">
        <v>2.8963120293492954E-2</v>
      </c>
      <c r="AE25" s="165">
        <v>0</v>
      </c>
      <c r="AF25" s="165">
        <v>5.9136605558840927E-2</v>
      </c>
      <c r="AH25" s="166" t="s">
        <v>123</v>
      </c>
      <c r="AI25" s="66">
        <v>114</v>
      </c>
      <c r="AJ25" s="67">
        <v>61</v>
      </c>
      <c r="AK25" s="67">
        <v>53</v>
      </c>
      <c r="AL25" s="67">
        <v>5</v>
      </c>
      <c r="AM25" s="74">
        <v>4</v>
      </c>
      <c r="AN25" s="74">
        <v>1</v>
      </c>
      <c r="AO25" s="167">
        <v>4.3859649122807012</v>
      </c>
      <c r="AP25" s="167">
        <v>6.557377049180328</v>
      </c>
      <c r="AQ25" s="167">
        <v>1.8867924528301887</v>
      </c>
      <c r="AS25" s="168" t="s">
        <v>198</v>
      </c>
      <c r="AT25" s="169"/>
      <c r="AU25" s="170"/>
      <c r="AV25" s="170"/>
      <c r="AW25" s="170"/>
      <c r="AX25" s="175"/>
      <c r="AY25" s="175"/>
      <c r="AZ25" s="171" t="s">
        <v>91</v>
      </c>
      <c r="BA25" s="171" t="s">
        <v>91</v>
      </c>
      <c r="BB25" s="171" t="s">
        <v>91</v>
      </c>
    </row>
    <row r="26" spans="1:54">
      <c r="A26" s="154" t="s">
        <v>124</v>
      </c>
      <c r="B26" s="155">
        <v>16927</v>
      </c>
      <c r="C26" s="155">
        <v>8694</v>
      </c>
      <c r="D26" s="156">
        <v>8233</v>
      </c>
      <c r="E26" s="156">
        <v>1006</v>
      </c>
      <c r="F26" s="156">
        <v>625</v>
      </c>
      <c r="G26" s="156">
        <v>381</v>
      </c>
      <c r="H26" s="157">
        <v>5.9431677202103153</v>
      </c>
      <c r="I26" s="157">
        <v>7.1888658845180586</v>
      </c>
      <c r="J26" s="157">
        <v>4.6277177213652374</v>
      </c>
      <c r="L26" s="158" t="s">
        <v>125</v>
      </c>
      <c r="M26" s="159">
        <v>3249</v>
      </c>
      <c r="N26" s="159">
        <v>1638</v>
      </c>
      <c r="O26" s="160">
        <v>1611</v>
      </c>
      <c r="P26" s="160">
        <v>173</v>
      </c>
      <c r="Q26" s="160">
        <v>113</v>
      </c>
      <c r="R26" s="160">
        <v>60</v>
      </c>
      <c r="S26" s="161">
        <v>5.3247152970144658</v>
      </c>
      <c r="T26" s="161">
        <v>6.898656898656899</v>
      </c>
      <c r="U26" s="161">
        <v>3.7243947858472999</v>
      </c>
      <c r="W26" s="162" t="s">
        <v>126</v>
      </c>
      <c r="X26" s="163">
        <v>54</v>
      </c>
      <c r="Y26" s="163">
        <v>21</v>
      </c>
      <c r="Z26" s="164">
        <v>33</v>
      </c>
      <c r="AA26" s="164">
        <v>569</v>
      </c>
      <c r="AB26" s="164">
        <v>356</v>
      </c>
      <c r="AC26" s="164">
        <v>213</v>
      </c>
      <c r="AD26" s="165">
        <v>1053.7037037037037</v>
      </c>
      <c r="AE26" s="165">
        <v>1695.2380952380952</v>
      </c>
      <c r="AF26" s="165">
        <v>645.45454545454538</v>
      </c>
      <c r="AH26" s="166" t="s">
        <v>127</v>
      </c>
      <c r="AI26" s="66"/>
      <c r="AJ26" s="66"/>
      <c r="AK26" s="67"/>
      <c r="AL26" s="67"/>
      <c r="AM26" s="67"/>
      <c r="AN26" s="67"/>
      <c r="AO26" s="167" t="s">
        <v>91</v>
      </c>
      <c r="AP26" s="167" t="s">
        <v>91</v>
      </c>
      <c r="AQ26" s="167" t="s">
        <v>91</v>
      </c>
      <c r="AS26" s="168" t="s">
        <v>127</v>
      </c>
      <c r="AT26" s="169"/>
      <c r="AU26" s="169"/>
      <c r="AV26" s="170"/>
      <c r="AW26" s="170"/>
      <c r="AX26" s="170"/>
      <c r="AY26" s="170"/>
      <c r="AZ26" s="171" t="s">
        <v>91</v>
      </c>
      <c r="BA26" s="171" t="s">
        <v>91</v>
      </c>
      <c r="BB26" s="171" t="s">
        <v>91</v>
      </c>
    </row>
    <row r="27" spans="1:54">
      <c r="A27" s="154" t="s">
        <v>128</v>
      </c>
      <c r="B27" s="155">
        <v>399</v>
      </c>
      <c r="C27" s="155">
        <v>194</v>
      </c>
      <c r="D27" s="156">
        <v>205</v>
      </c>
      <c r="E27" s="156">
        <v>23</v>
      </c>
      <c r="F27" s="156">
        <v>15</v>
      </c>
      <c r="G27" s="156">
        <v>8</v>
      </c>
      <c r="H27" s="157">
        <v>5.7644110275689222</v>
      </c>
      <c r="I27" s="157">
        <v>7.731958762886598</v>
      </c>
      <c r="J27" s="157">
        <v>3.9024390243902438</v>
      </c>
      <c r="L27" s="158" t="s">
        <v>129</v>
      </c>
      <c r="M27" s="159">
        <v>113</v>
      </c>
      <c r="N27" s="159">
        <v>61</v>
      </c>
      <c r="O27" s="160">
        <v>52</v>
      </c>
      <c r="P27" s="160">
        <v>8</v>
      </c>
      <c r="Q27" s="160">
        <v>4</v>
      </c>
      <c r="R27" s="160">
        <v>4</v>
      </c>
      <c r="S27" s="161">
        <v>7.0796460176991154</v>
      </c>
      <c r="T27" s="161">
        <v>6.557377049180328</v>
      </c>
      <c r="U27" s="161">
        <v>7.6923076923076925</v>
      </c>
      <c r="W27" s="162" t="s">
        <v>130</v>
      </c>
      <c r="X27" s="163"/>
      <c r="Y27" s="163"/>
      <c r="Z27" s="164"/>
      <c r="AA27" s="164"/>
      <c r="AB27" s="164"/>
      <c r="AC27" s="164"/>
      <c r="AD27" s="165" t="s">
        <v>91</v>
      </c>
      <c r="AE27" s="165" t="s">
        <v>91</v>
      </c>
      <c r="AF27" s="165" t="s">
        <v>91</v>
      </c>
      <c r="AH27" s="166" t="s">
        <v>130</v>
      </c>
      <c r="AI27" s="66"/>
      <c r="AJ27" s="66"/>
      <c r="AK27" s="67"/>
      <c r="AL27" s="67"/>
      <c r="AM27" s="67"/>
      <c r="AN27" s="67"/>
      <c r="AO27" s="167" t="s">
        <v>91</v>
      </c>
      <c r="AP27" s="167" t="s">
        <v>91</v>
      </c>
      <c r="AQ27" s="167" t="s">
        <v>91</v>
      </c>
      <c r="AS27" s="168" t="s">
        <v>130</v>
      </c>
      <c r="AT27" s="169"/>
      <c r="AU27" s="169"/>
      <c r="AV27" s="170"/>
      <c r="AW27" s="170"/>
      <c r="AX27" s="170"/>
      <c r="AY27" s="170"/>
      <c r="AZ27" s="171" t="s">
        <v>91</v>
      </c>
      <c r="BA27" s="171" t="s">
        <v>91</v>
      </c>
      <c r="BB27" s="171" t="s">
        <v>91</v>
      </c>
    </row>
    <row r="28" spans="1:54">
      <c r="A28" s="154" t="s">
        <v>131</v>
      </c>
      <c r="B28" s="155"/>
      <c r="C28" s="155"/>
      <c r="D28" s="156"/>
      <c r="E28" s="156"/>
      <c r="F28" s="156"/>
      <c r="G28" s="156"/>
      <c r="H28" s="157" t="s">
        <v>91</v>
      </c>
      <c r="I28" s="157" t="s">
        <v>91</v>
      </c>
      <c r="J28" s="157" t="s">
        <v>91</v>
      </c>
      <c r="L28" s="158" t="s">
        <v>16</v>
      </c>
      <c r="M28" s="159">
        <v>16</v>
      </c>
      <c r="N28" s="159">
        <v>10</v>
      </c>
      <c r="O28" s="160">
        <v>6</v>
      </c>
      <c r="P28" s="160"/>
      <c r="Q28" s="160"/>
      <c r="R28" s="160"/>
      <c r="S28" s="161">
        <v>0</v>
      </c>
      <c r="T28" s="161">
        <v>0</v>
      </c>
      <c r="U28" s="161">
        <v>0</v>
      </c>
      <c r="W28" s="162" t="s">
        <v>131</v>
      </c>
      <c r="X28" s="163"/>
      <c r="Y28" s="163"/>
      <c r="Z28" s="164"/>
      <c r="AA28" s="164"/>
      <c r="AB28" s="164"/>
      <c r="AC28" s="164"/>
      <c r="AD28" s="165" t="s">
        <v>91</v>
      </c>
      <c r="AE28" s="165" t="s">
        <v>91</v>
      </c>
      <c r="AF28" s="165" t="s">
        <v>91</v>
      </c>
      <c r="AH28" s="166" t="s">
        <v>131</v>
      </c>
      <c r="AI28" s="66"/>
      <c r="AJ28" s="66"/>
      <c r="AK28" s="67"/>
      <c r="AL28" s="67"/>
      <c r="AM28" s="67"/>
      <c r="AN28" s="67"/>
      <c r="AO28" s="167" t="s">
        <v>91</v>
      </c>
      <c r="AP28" s="167" t="s">
        <v>91</v>
      </c>
      <c r="AQ28" s="167" t="s">
        <v>91</v>
      </c>
      <c r="AS28" s="168" t="s">
        <v>131</v>
      </c>
      <c r="AT28" s="169"/>
      <c r="AU28" s="169"/>
      <c r="AV28" s="170"/>
      <c r="AW28" s="170"/>
      <c r="AX28" s="170"/>
      <c r="AY28" s="170"/>
      <c r="AZ28" s="171" t="s">
        <v>91</v>
      </c>
      <c r="BA28" s="171" t="s">
        <v>91</v>
      </c>
      <c r="BB28" s="171" t="s">
        <v>91</v>
      </c>
    </row>
    <row r="29" spans="1:54">
      <c r="A29" s="154" t="s">
        <v>93</v>
      </c>
      <c r="B29" s="155">
        <v>364</v>
      </c>
      <c r="C29" s="156">
        <v>188</v>
      </c>
      <c r="D29" s="156">
        <v>176</v>
      </c>
      <c r="E29" s="156">
        <v>12</v>
      </c>
      <c r="F29" s="172">
        <v>9</v>
      </c>
      <c r="G29" s="172">
        <v>3</v>
      </c>
      <c r="H29" s="157">
        <v>3.296703296703297</v>
      </c>
      <c r="I29" s="157">
        <v>4.7872340425531918</v>
      </c>
      <c r="J29" s="157">
        <v>1.7045454545454544</v>
      </c>
      <c r="L29" s="158" t="s">
        <v>94</v>
      </c>
      <c r="M29" s="159">
        <v>335</v>
      </c>
      <c r="N29" s="160">
        <v>180</v>
      </c>
      <c r="O29" s="160">
        <v>155</v>
      </c>
      <c r="P29" s="160">
        <v>21</v>
      </c>
      <c r="Q29" s="173">
        <v>12</v>
      </c>
      <c r="R29" s="173">
        <v>9</v>
      </c>
      <c r="S29" s="161">
        <v>6.2686567164179099</v>
      </c>
      <c r="T29" s="161">
        <v>6.666666666666667</v>
      </c>
      <c r="U29" s="161">
        <v>5.806451612903226</v>
      </c>
      <c r="W29" s="162" t="s">
        <v>95</v>
      </c>
      <c r="X29" s="163">
        <v>725</v>
      </c>
      <c r="Y29" s="164">
        <v>357</v>
      </c>
      <c r="Z29" s="164">
        <v>368</v>
      </c>
      <c r="AA29" s="164">
        <v>35</v>
      </c>
      <c r="AB29" s="174">
        <v>21</v>
      </c>
      <c r="AC29" s="174">
        <v>14</v>
      </c>
      <c r="AD29" s="165">
        <v>4.8275862068965516</v>
      </c>
      <c r="AE29" s="165">
        <v>5.8823529411764701</v>
      </c>
      <c r="AF29" s="165">
        <v>3.804347826086957</v>
      </c>
      <c r="AH29" s="166" t="s">
        <v>96</v>
      </c>
      <c r="AI29" s="66">
        <v>1247</v>
      </c>
      <c r="AJ29" s="67">
        <v>677</v>
      </c>
      <c r="AK29" s="67">
        <v>570</v>
      </c>
      <c r="AL29" s="67">
        <v>74</v>
      </c>
      <c r="AM29" s="74">
        <v>54</v>
      </c>
      <c r="AN29" s="74">
        <v>20</v>
      </c>
      <c r="AO29" s="167">
        <v>5.9342421812349642</v>
      </c>
      <c r="AP29" s="167">
        <v>7.9763663220088628</v>
      </c>
      <c r="AQ29" s="167">
        <v>3.5087719298245612</v>
      </c>
      <c r="AS29" s="168" t="s">
        <v>192</v>
      </c>
      <c r="AT29" s="169">
        <v>1421</v>
      </c>
      <c r="AU29" s="170">
        <v>718</v>
      </c>
      <c r="AV29" s="170">
        <v>703</v>
      </c>
      <c r="AW29" s="170">
        <v>78</v>
      </c>
      <c r="AX29" s="175">
        <v>48</v>
      </c>
      <c r="AY29" s="175">
        <v>30</v>
      </c>
      <c r="AZ29" s="171">
        <v>5.489092188599578</v>
      </c>
      <c r="BA29" s="171">
        <v>6.6852367688022287</v>
      </c>
      <c r="BB29" s="171">
        <v>4.2674253200568986</v>
      </c>
    </row>
    <row r="30" spans="1:54">
      <c r="A30" s="176" t="s">
        <v>97</v>
      </c>
      <c r="B30" s="177">
        <v>178843</v>
      </c>
      <c r="C30" s="177">
        <v>91405</v>
      </c>
      <c r="D30" s="177">
        <v>87438</v>
      </c>
      <c r="E30" s="177">
        <v>9271</v>
      </c>
      <c r="F30" s="177">
        <v>5819</v>
      </c>
      <c r="G30" s="177">
        <v>3452</v>
      </c>
      <c r="H30" s="177">
        <v>46.282797880989619</v>
      </c>
      <c r="I30" s="157">
        <v>6.3661725288550945</v>
      </c>
      <c r="J30" s="157">
        <v>3.9479402548091223</v>
      </c>
      <c r="L30" s="178" t="s">
        <v>97</v>
      </c>
      <c r="M30" s="179">
        <v>187008</v>
      </c>
      <c r="N30" s="179">
        <v>95546</v>
      </c>
      <c r="O30" s="179">
        <v>91462</v>
      </c>
      <c r="P30" s="179">
        <v>9940</v>
      </c>
      <c r="Q30" s="179">
        <v>6268</v>
      </c>
      <c r="R30" s="179">
        <v>3672</v>
      </c>
      <c r="S30" s="179">
        <v>52.175901105897069</v>
      </c>
      <c r="T30" s="161">
        <v>6.5601909028112111</v>
      </c>
      <c r="U30" s="161">
        <v>4.0147820952964066</v>
      </c>
      <c r="W30" s="180" t="s">
        <v>97</v>
      </c>
      <c r="X30" s="181">
        <v>200835</v>
      </c>
      <c r="Y30" s="181">
        <v>103009</v>
      </c>
      <c r="Z30" s="181">
        <v>97826</v>
      </c>
      <c r="AA30" s="181">
        <v>10905</v>
      </c>
      <c r="AB30" s="181">
        <v>6852</v>
      </c>
      <c r="AC30" s="181">
        <v>4053</v>
      </c>
      <c r="AD30" s="165">
        <v>5.4298304578385244</v>
      </c>
      <c r="AE30" s="165">
        <v>6.6518459552077971</v>
      </c>
      <c r="AF30" s="165">
        <v>4.1430703493958658</v>
      </c>
      <c r="AH30" s="182" t="s">
        <v>97</v>
      </c>
      <c r="AI30" s="183">
        <v>193375</v>
      </c>
      <c r="AJ30" s="183">
        <v>99117</v>
      </c>
      <c r="AK30" s="183">
        <v>94258</v>
      </c>
      <c r="AL30" s="183">
        <v>10064</v>
      </c>
      <c r="AM30" s="183">
        <v>6404</v>
      </c>
      <c r="AN30" s="183">
        <v>3660</v>
      </c>
      <c r="AO30" s="183">
        <v>37.960766787340432</v>
      </c>
      <c r="AP30" s="167">
        <v>6.4610510810456319</v>
      </c>
      <c r="AQ30" s="167">
        <v>3.8829595365910587</v>
      </c>
      <c r="AS30" s="184" t="s">
        <v>97</v>
      </c>
      <c r="AT30" s="185">
        <v>259949</v>
      </c>
      <c r="AU30" s="185">
        <v>133037</v>
      </c>
      <c r="AV30" s="185">
        <v>126912</v>
      </c>
      <c r="AW30" s="185">
        <v>12082</v>
      </c>
      <c r="AX30" s="185">
        <v>7633</v>
      </c>
      <c r="AY30" s="185">
        <v>4449</v>
      </c>
      <c r="AZ30" s="185">
        <v>29.929255138682763</v>
      </c>
      <c r="BA30" s="171">
        <v>5.7375015972999996</v>
      </c>
      <c r="BB30" s="171">
        <v>3.5055786686838126</v>
      </c>
    </row>
    <row r="31" spans="1:54">
      <c r="A31" s="186"/>
      <c r="B31" s="187"/>
      <c r="C31" s="187"/>
      <c r="D31" s="187"/>
      <c r="E31" s="187"/>
      <c r="F31" s="187"/>
      <c r="G31" s="187"/>
      <c r="H31" s="187"/>
      <c r="I31" s="187"/>
      <c r="J31" s="187"/>
      <c r="L31" s="188"/>
      <c r="M31" s="189"/>
      <c r="N31" s="189"/>
      <c r="O31" s="189"/>
      <c r="P31" s="189"/>
      <c r="Q31" s="189"/>
      <c r="R31" s="189"/>
      <c r="S31" s="189"/>
      <c r="T31" s="189"/>
      <c r="U31" s="189"/>
      <c r="W31" s="190"/>
      <c r="X31" s="191"/>
      <c r="Y31" s="191"/>
      <c r="Z31" s="191"/>
      <c r="AA31" s="191"/>
      <c r="AB31" s="191"/>
      <c r="AC31" s="191"/>
      <c r="AD31" s="191"/>
      <c r="AE31" s="191"/>
      <c r="AF31" s="191"/>
      <c r="AH31" s="192"/>
      <c r="AI31" s="193"/>
      <c r="AJ31" s="193"/>
      <c r="AK31" s="193"/>
      <c r="AL31" s="193"/>
      <c r="AM31" s="193"/>
      <c r="AN31" s="193"/>
      <c r="AO31" s="193"/>
      <c r="AP31" s="193"/>
      <c r="AQ31" s="193"/>
      <c r="AS31" s="194"/>
      <c r="AT31" s="195"/>
      <c r="AU31" s="195"/>
      <c r="AV31" s="195"/>
      <c r="AW31" s="195"/>
      <c r="AX31" s="195"/>
      <c r="AY31" s="195"/>
      <c r="AZ31" s="195"/>
      <c r="BA31" s="195"/>
      <c r="BB31" s="195"/>
    </row>
    <row r="32" spans="1:54">
      <c r="A32" s="269" t="s">
        <v>132</v>
      </c>
      <c r="B32" s="271" t="s">
        <v>0</v>
      </c>
      <c r="C32" s="272"/>
      <c r="D32" s="273"/>
      <c r="E32" s="271" t="s">
        <v>5</v>
      </c>
      <c r="F32" s="272"/>
      <c r="G32" s="273"/>
      <c r="H32" s="271" t="s">
        <v>57</v>
      </c>
      <c r="I32" s="272"/>
      <c r="J32" s="273"/>
      <c r="L32" s="274" t="s">
        <v>132</v>
      </c>
      <c r="M32" s="276" t="s">
        <v>0</v>
      </c>
      <c r="N32" s="277"/>
      <c r="O32" s="278"/>
      <c r="P32" s="276" t="s">
        <v>5</v>
      </c>
      <c r="Q32" s="277"/>
      <c r="R32" s="278"/>
      <c r="S32" s="276" t="s">
        <v>57</v>
      </c>
      <c r="T32" s="277"/>
      <c r="U32" s="278"/>
      <c r="W32" s="262" t="s">
        <v>132</v>
      </c>
      <c r="X32" s="264" t="s">
        <v>0</v>
      </c>
      <c r="Y32" s="265"/>
      <c r="Z32" s="266"/>
      <c r="AA32" s="264" t="s">
        <v>5</v>
      </c>
      <c r="AB32" s="265"/>
      <c r="AC32" s="266"/>
      <c r="AD32" s="264" t="s">
        <v>57</v>
      </c>
      <c r="AE32" s="265"/>
      <c r="AF32" s="266"/>
      <c r="AH32" s="267" t="s">
        <v>132</v>
      </c>
      <c r="AI32" s="254" t="s">
        <v>0</v>
      </c>
      <c r="AJ32" s="255"/>
      <c r="AK32" s="256"/>
      <c r="AL32" s="254" t="s">
        <v>5</v>
      </c>
      <c r="AM32" s="255"/>
      <c r="AN32" s="256"/>
      <c r="AO32" s="254" t="s">
        <v>57</v>
      </c>
      <c r="AP32" s="255"/>
      <c r="AQ32" s="256"/>
      <c r="AS32" s="257" t="s">
        <v>132</v>
      </c>
      <c r="AT32" s="259" t="s">
        <v>0</v>
      </c>
      <c r="AU32" s="260"/>
      <c r="AV32" s="261"/>
      <c r="AW32" s="259" t="s">
        <v>5</v>
      </c>
      <c r="AX32" s="260"/>
      <c r="AY32" s="261"/>
      <c r="AZ32" s="259" t="s">
        <v>57</v>
      </c>
      <c r="BA32" s="260"/>
      <c r="BB32" s="261"/>
    </row>
    <row r="33" spans="1:54">
      <c r="A33" s="270"/>
      <c r="B33" s="149" t="s">
        <v>1</v>
      </c>
      <c r="C33" s="149" t="s">
        <v>2</v>
      </c>
      <c r="D33" s="149" t="s">
        <v>3</v>
      </c>
      <c r="E33" s="149" t="s">
        <v>1</v>
      </c>
      <c r="F33" s="149" t="s">
        <v>2</v>
      </c>
      <c r="G33" s="149" t="s">
        <v>3</v>
      </c>
      <c r="H33" s="149" t="s">
        <v>1</v>
      </c>
      <c r="I33" s="149" t="s">
        <v>2</v>
      </c>
      <c r="J33" s="149" t="s">
        <v>3</v>
      </c>
      <c r="L33" s="275"/>
      <c r="M33" s="150" t="s">
        <v>1</v>
      </c>
      <c r="N33" s="150" t="s">
        <v>2</v>
      </c>
      <c r="O33" s="150" t="s">
        <v>3</v>
      </c>
      <c r="P33" s="150" t="s">
        <v>1</v>
      </c>
      <c r="Q33" s="150" t="s">
        <v>2</v>
      </c>
      <c r="R33" s="150" t="s">
        <v>3</v>
      </c>
      <c r="S33" s="150" t="s">
        <v>1</v>
      </c>
      <c r="T33" s="150" t="s">
        <v>2</v>
      </c>
      <c r="U33" s="150" t="s">
        <v>3</v>
      </c>
      <c r="W33" s="263"/>
      <c r="X33" s="151" t="s">
        <v>1</v>
      </c>
      <c r="Y33" s="151" t="s">
        <v>2</v>
      </c>
      <c r="Z33" s="151" t="s">
        <v>3</v>
      </c>
      <c r="AA33" s="151" t="s">
        <v>1</v>
      </c>
      <c r="AB33" s="151" t="s">
        <v>2</v>
      </c>
      <c r="AC33" s="151" t="s">
        <v>3</v>
      </c>
      <c r="AD33" s="151" t="s">
        <v>1</v>
      </c>
      <c r="AE33" s="151" t="s">
        <v>2</v>
      </c>
      <c r="AF33" s="151" t="s">
        <v>3</v>
      </c>
      <c r="AH33" s="268"/>
      <c r="AI33" s="152" t="s">
        <v>1</v>
      </c>
      <c r="AJ33" s="152" t="s">
        <v>2</v>
      </c>
      <c r="AK33" s="152" t="s">
        <v>3</v>
      </c>
      <c r="AL33" s="152" t="s">
        <v>1</v>
      </c>
      <c r="AM33" s="152" t="s">
        <v>2</v>
      </c>
      <c r="AN33" s="152" t="s">
        <v>3</v>
      </c>
      <c r="AO33" s="152" t="s">
        <v>1</v>
      </c>
      <c r="AP33" s="152" t="s">
        <v>2</v>
      </c>
      <c r="AQ33" s="152" t="s">
        <v>3</v>
      </c>
      <c r="AS33" s="258"/>
      <c r="AT33" s="153" t="s">
        <v>1</v>
      </c>
      <c r="AU33" s="153" t="s">
        <v>2</v>
      </c>
      <c r="AV33" s="153" t="s">
        <v>3</v>
      </c>
      <c r="AW33" s="153" t="s">
        <v>1</v>
      </c>
      <c r="AX33" s="153" t="s">
        <v>2</v>
      </c>
      <c r="AY33" s="153" t="s">
        <v>3</v>
      </c>
      <c r="AZ33" s="153" t="s">
        <v>1</v>
      </c>
      <c r="BA33" s="153" t="s">
        <v>2</v>
      </c>
      <c r="BB33" s="153" t="s">
        <v>3</v>
      </c>
    </row>
    <row r="34" spans="1:54">
      <c r="A34" s="154" t="s">
        <v>133</v>
      </c>
      <c r="B34" s="155">
        <v>39705</v>
      </c>
      <c r="C34" s="156">
        <v>20157</v>
      </c>
      <c r="D34" s="156">
        <v>19548</v>
      </c>
      <c r="E34" s="156">
        <v>2250</v>
      </c>
      <c r="F34" s="156">
        <v>1357</v>
      </c>
      <c r="G34" s="156">
        <v>893</v>
      </c>
      <c r="H34" s="157">
        <v>5.6667925953910085</v>
      </c>
      <c r="I34" s="157">
        <v>6.7321526020737208</v>
      </c>
      <c r="J34" s="157">
        <v>4.5682422754245957</v>
      </c>
      <c r="L34" s="158" t="s">
        <v>134</v>
      </c>
      <c r="M34" s="159">
        <v>81617</v>
      </c>
      <c r="N34" s="160">
        <v>41698</v>
      </c>
      <c r="O34" s="160">
        <v>39919</v>
      </c>
      <c r="P34" s="160">
        <v>4812</v>
      </c>
      <c r="Q34" s="160">
        <v>3030</v>
      </c>
      <c r="R34" s="160">
        <v>1782</v>
      </c>
      <c r="S34" s="161">
        <v>5.895830525503265</v>
      </c>
      <c r="T34" s="161">
        <v>7.2665355652549284</v>
      </c>
      <c r="U34" s="161">
        <v>4.4640396803527143</v>
      </c>
      <c r="W34" s="162" t="s">
        <v>135</v>
      </c>
      <c r="X34" s="163">
        <v>105550</v>
      </c>
      <c r="Y34" s="164">
        <v>54297</v>
      </c>
      <c r="Z34" s="164">
        <v>51253</v>
      </c>
      <c r="AA34" s="164">
        <v>6065</v>
      </c>
      <c r="AB34" s="164">
        <v>3765</v>
      </c>
      <c r="AC34" s="164">
        <v>2300</v>
      </c>
      <c r="AD34" s="165">
        <v>5.7460918995736616</v>
      </c>
      <c r="AE34" s="165">
        <v>6.9340847560638714</v>
      </c>
      <c r="AF34" s="165">
        <v>4.4875421926521373</v>
      </c>
      <c r="AH34" s="166" t="s">
        <v>136</v>
      </c>
      <c r="AI34" s="66">
        <v>134304</v>
      </c>
      <c r="AJ34" s="67">
        <v>68947</v>
      </c>
      <c r="AK34" s="67">
        <v>65357</v>
      </c>
      <c r="AL34" s="67">
        <v>7051</v>
      </c>
      <c r="AM34" s="67">
        <v>4515</v>
      </c>
      <c r="AN34" s="67">
        <v>2536</v>
      </c>
      <c r="AO34" s="167">
        <v>5.2500297831784604</v>
      </c>
      <c r="AP34" s="167">
        <v>6.5485082744716951</v>
      </c>
      <c r="AQ34" s="167">
        <v>3.8802270606055971</v>
      </c>
      <c r="AS34" s="168" t="s">
        <v>199</v>
      </c>
      <c r="AT34" s="169">
        <v>233938</v>
      </c>
      <c r="AU34" s="170">
        <v>119692</v>
      </c>
      <c r="AV34" s="170">
        <v>114246</v>
      </c>
      <c r="AW34" s="170">
        <v>10976</v>
      </c>
      <c r="AX34" s="170">
        <v>6927</v>
      </c>
      <c r="AY34" s="170">
        <v>4049</v>
      </c>
      <c r="AZ34" s="171">
        <v>4.6918414280706848</v>
      </c>
      <c r="BA34" s="171">
        <v>5.787354209136784</v>
      </c>
      <c r="BB34" s="171">
        <v>3.5441065770355196</v>
      </c>
    </row>
    <row r="35" spans="1:54">
      <c r="A35" s="154" t="s">
        <v>137</v>
      </c>
      <c r="B35" s="155">
        <v>138365</v>
      </c>
      <c r="C35" s="156">
        <v>70856</v>
      </c>
      <c r="D35" s="156">
        <v>67509</v>
      </c>
      <c r="E35" s="156">
        <v>6983</v>
      </c>
      <c r="F35" s="156">
        <v>4437</v>
      </c>
      <c r="G35" s="156">
        <v>2546</v>
      </c>
      <c r="H35" s="157">
        <v>5.0467965164600868</v>
      </c>
      <c r="I35" s="157">
        <v>6.2619961612284074</v>
      </c>
      <c r="J35" s="157">
        <v>3.7713490053178096</v>
      </c>
      <c r="L35" s="158" t="s">
        <v>138</v>
      </c>
      <c r="M35" s="159">
        <v>104878</v>
      </c>
      <c r="N35" s="160">
        <v>53574</v>
      </c>
      <c r="O35" s="160">
        <v>51304</v>
      </c>
      <c r="P35" s="160">
        <v>5098</v>
      </c>
      <c r="Q35" s="160">
        <v>3222</v>
      </c>
      <c r="R35" s="160">
        <v>1876</v>
      </c>
      <c r="S35" s="161">
        <v>4.8608859818074333</v>
      </c>
      <c r="T35" s="161">
        <v>6.0141113226565128</v>
      </c>
      <c r="U35" s="161">
        <v>3.6566349602370187</v>
      </c>
      <c r="W35" s="162" t="s">
        <v>139</v>
      </c>
      <c r="X35" s="163">
        <v>94511</v>
      </c>
      <c r="Y35" s="164">
        <v>48329</v>
      </c>
      <c r="Z35" s="164">
        <v>46182</v>
      </c>
      <c r="AA35" s="164">
        <v>4803</v>
      </c>
      <c r="AB35" s="164">
        <v>3064</v>
      </c>
      <c r="AC35" s="164">
        <v>1739</v>
      </c>
      <c r="AD35" s="165">
        <v>5.0819481330215526</v>
      </c>
      <c r="AE35" s="165">
        <v>6.3398787477497986</v>
      </c>
      <c r="AF35" s="165">
        <v>3.765536356156078</v>
      </c>
      <c r="AH35" s="166" t="s">
        <v>140</v>
      </c>
      <c r="AI35" s="66">
        <v>57824</v>
      </c>
      <c r="AJ35" s="67">
        <v>29493</v>
      </c>
      <c r="AK35" s="67">
        <v>28331</v>
      </c>
      <c r="AL35" s="67">
        <v>2939</v>
      </c>
      <c r="AM35" s="67">
        <v>1835</v>
      </c>
      <c r="AN35" s="67">
        <v>1104</v>
      </c>
      <c r="AO35" s="167">
        <v>5.0826646375207529</v>
      </c>
      <c r="AP35" s="167">
        <v>6.2218153460143082</v>
      </c>
      <c r="AQ35" s="167">
        <v>3.8967915004765095</v>
      </c>
      <c r="AS35" s="168" t="s">
        <v>200</v>
      </c>
      <c r="AT35" s="169">
        <v>24590</v>
      </c>
      <c r="AU35" s="170">
        <v>12627</v>
      </c>
      <c r="AV35" s="170">
        <v>11963</v>
      </c>
      <c r="AW35" s="170">
        <v>1028</v>
      </c>
      <c r="AX35" s="170">
        <v>658</v>
      </c>
      <c r="AY35" s="170">
        <v>370</v>
      </c>
      <c r="AZ35" s="171">
        <v>4.1805612037413589</v>
      </c>
      <c r="BA35" s="171">
        <v>5.2110556743486178</v>
      </c>
      <c r="BB35" s="171">
        <v>3.0928696815180139</v>
      </c>
    </row>
    <row r="36" spans="1:54">
      <c r="A36" s="154" t="s">
        <v>141</v>
      </c>
      <c r="B36" s="155">
        <v>409</v>
      </c>
      <c r="C36" s="156">
        <v>204</v>
      </c>
      <c r="D36" s="156">
        <v>205</v>
      </c>
      <c r="E36" s="156">
        <v>26</v>
      </c>
      <c r="F36" s="172">
        <v>16</v>
      </c>
      <c r="G36" s="172">
        <v>10</v>
      </c>
      <c r="H36" s="157">
        <v>6.3569682151589246</v>
      </c>
      <c r="I36" s="157">
        <v>7.8431372549019605</v>
      </c>
      <c r="J36" s="157">
        <v>4.8780487804878048</v>
      </c>
      <c r="L36" s="158" t="s">
        <v>142</v>
      </c>
      <c r="M36" s="159">
        <v>178</v>
      </c>
      <c r="N36" s="160">
        <v>94</v>
      </c>
      <c r="O36" s="160">
        <v>84</v>
      </c>
      <c r="P36" s="160">
        <v>9</v>
      </c>
      <c r="Q36" s="173">
        <v>4</v>
      </c>
      <c r="R36" s="173">
        <v>5</v>
      </c>
      <c r="S36" s="161">
        <v>5.0561797752808983</v>
      </c>
      <c r="T36" s="161">
        <v>4.2553191489361701</v>
      </c>
      <c r="U36" s="161">
        <v>5.9523809523809517</v>
      </c>
      <c r="W36" s="162" t="s">
        <v>143</v>
      </c>
      <c r="X36" s="163">
        <v>49</v>
      </c>
      <c r="Y36" s="164">
        <v>26</v>
      </c>
      <c r="Z36" s="164">
        <v>23</v>
      </c>
      <c r="AA36" s="164">
        <v>2</v>
      </c>
      <c r="AB36" s="174">
        <v>2</v>
      </c>
      <c r="AC36" s="174"/>
      <c r="AD36" s="165">
        <v>4.0816326530612246</v>
      </c>
      <c r="AE36" s="165">
        <v>7.6923076923076925</v>
      </c>
      <c r="AF36" s="165">
        <v>0</v>
      </c>
      <c r="AH36" s="166" t="s">
        <v>144</v>
      </c>
      <c r="AI36" s="196"/>
      <c r="AJ36" s="196"/>
      <c r="AK36" s="196"/>
      <c r="AL36" s="67"/>
      <c r="AM36" s="74"/>
      <c r="AN36" s="74"/>
      <c r="AO36" s="167">
        <v>0</v>
      </c>
      <c r="AP36" s="167">
        <v>0</v>
      </c>
      <c r="AQ36" s="167">
        <v>0</v>
      </c>
      <c r="AS36" s="168" t="s">
        <v>144</v>
      </c>
      <c r="AT36" s="169"/>
      <c r="AU36" s="170"/>
      <c r="AV36" s="170"/>
      <c r="AW36" s="170"/>
      <c r="AX36" s="175"/>
      <c r="AY36" s="175"/>
      <c r="AZ36" s="171" t="s">
        <v>91</v>
      </c>
      <c r="BA36" s="171" t="s">
        <v>91</v>
      </c>
      <c r="BB36" s="171" t="s">
        <v>91</v>
      </c>
    </row>
    <row r="37" spans="1:54">
      <c r="A37" s="154" t="s">
        <v>93</v>
      </c>
      <c r="B37" s="155">
        <v>364</v>
      </c>
      <c r="C37" s="156">
        <v>188</v>
      </c>
      <c r="D37" s="156">
        <v>176</v>
      </c>
      <c r="E37" s="156">
        <v>12</v>
      </c>
      <c r="F37" s="172">
        <v>9</v>
      </c>
      <c r="G37" s="172">
        <v>3</v>
      </c>
      <c r="H37" s="157">
        <v>3.296703296703297</v>
      </c>
      <c r="I37" s="157">
        <v>4.7872340425531918</v>
      </c>
      <c r="J37" s="157">
        <v>1.7045454545454544</v>
      </c>
      <c r="L37" s="158" t="s">
        <v>94</v>
      </c>
      <c r="M37" s="159">
        <v>335</v>
      </c>
      <c r="N37" s="160">
        <v>180</v>
      </c>
      <c r="O37" s="160">
        <v>155</v>
      </c>
      <c r="P37" s="160">
        <v>21</v>
      </c>
      <c r="Q37" s="173">
        <v>12</v>
      </c>
      <c r="R37" s="173">
        <v>9</v>
      </c>
      <c r="S37" s="161">
        <v>6.2686567164179099</v>
      </c>
      <c r="T37" s="161">
        <v>6.666666666666667</v>
      </c>
      <c r="U37" s="161">
        <v>5.806451612903226</v>
      </c>
      <c r="W37" s="162" t="s">
        <v>95</v>
      </c>
      <c r="X37" s="163">
        <v>725</v>
      </c>
      <c r="Y37" s="164">
        <v>357</v>
      </c>
      <c r="Z37" s="164">
        <v>368</v>
      </c>
      <c r="AA37" s="164">
        <v>35</v>
      </c>
      <c r="AB37" s="174">
        <v>21</v>
      </c>
      <c r="AC37" s="174">
        <v>14</v>
      </c>
      <c r="AD37" s="165">
        <v>4.8275862068965516</v>
      </c>
      <c r="AE37" s="165">
        <v>5.8823529411764701</v>
      </c>
      <c r="AF37" s="165">
        <v>3.804347826086957</v>
      </c>
      <c r="AH37" s="166" t="s">
        <v>96</v>
      </c>
      <c r="AI37" s="196">
        <v>1247</v>
      </c>
      <c r="AJ37" s="196">
        <v>677</v>
      </c>
      <c r="AK37" s="196">
        <v>570</v>
      </c>
      <c r="AL37" s="67">
        <v>74</v>
      </c>
      <c r="AM37" s="74">
        <v>54</v>
      </c>
      <c r="AN37" s="74">
        <v>20</v>
      </c>
      <c r="AO37" s="167" t="s">
        <v>91</v>
      </c>
      <c r="AP37" s="167" t="s">
        <v>91</v>
      </c>
      <c r="AQ37" s="167" t="s">
        <v>91</v>
      </c>
      <c r="AS37" s="168" t="s">
        <v>192</v>
      </c>
      <c r="AT37" s="169">
        <v>1421</v>
      </c>
      <c r="AU37" s="170">
        <v>718</v>
      </c>
      <c r="AV37" s="170">
        <v>703</v>
      </c>
      <c r="AW37" s="170">
        <v>78</v>
      </c>
      <c r="AX37" s="175">
        <v>48</v>
      </c>
      <c r="AY37" s="175">
        <v>30</v>
      </c>
      <c r="AZ37" s="171">
        <v>5.489092188599578</v>
      </c>
      <c r="BA37" s="171">
        <v>6.6852367688022287</v>
      </c>
      <c r="BB37" s="171">
        <v>4.2674253200568986</v>
      </c>
    </row>
    <row r="38" spans="1:54">
      <c r="A38" s="176" t="s">
        <v>97</v>
      </c>
      <c r="B38" s="177">
        <v>178843</v>
      </c>
      <c r="C38" s="177">
        <v>91405</v>
      </c>
      <c r="D38" s="177">
        <v>87438</v>
      </c>
      <c r="E38" s="177">
        <v>9271</v>
      </c>
      <c r="F38" s="177">
        <v>5819</v>
      </c>
      <c r="G38" s="177">
        <v>3452</v>
      </c>
      <c r="H38" s="157">
        <v>5.1838763608304497</v>
      </c>
      <c r="I38" s="157">
        <v>6.3661725288550945</v>
      </c>
      <c r="J38" s="157">
        <v>3.9479402548091223</v>
      </c>
      <c r="L38" s="178" t="s">
        <v>97</v>
      </c>
      <c r="M38" s="179">
        <v>187008</v>
      </c>
      <c r="N38" s="179">
        <v>95546</v>
      </c>
      <c r="O38" s="179">
        <v>91462</v>
      </c>
      <c r="P38" s="179">
        <v>9940</v>
      </c>
      <c r="Q38" s="179">
        <v>6268</v>
      </c>
      <c r="R38" s="179">
        <v>3672</v>
      </c>
      <c r="S38" s="161">
        <v>5.3152806297056809</v>
      </c>
      <c r="T38" s="161">
        <v>6.5601909028112111</v>
      </c>
      <c r="U38" s="161">
        <v>4.0147820952964066</v>
      </c>
      <c r="W38" s="180" t="s">
        <v>97</v>
      </c>
      <c r="X38" s="181">
        <v>200835</v>
      </c>
      <c r="Y38" s="181">
        <v>103009</v>
      </c>
      <c r="Z38" s="181">
        <v>97826</v>
      </c>
      <c r="AA38" s="181">
        <v>10905</v>
      </c>
      <c r="AB38" s="181">
        <v>6852</v>
      </c>
      <c r="AC38" s="181">
        <v>4053</v>
      </c>
      <c r="AD38" s="165">
        <v>5.4298304578385244</v>
      </c>
      <c r="AE38" s="165">
        <v>6.6518459552077971</v>
      </c>
      <c r="AF38" s="165">
        <v>4.1430703493958658</v>
      </c>
      <c r="AH38" s="182" t="s">
        <v>97</v>
      </c>
      <c r="AI38" s="183">
        <v>193375</v>
      </c>
      <c r="AJ38" s="183">
        <v>99117</v>
      </c>
      <c r="AK38" s="183">
        <v>94258</v>
      </c>
      <c r="AL38" s="183">
        <v>10064</v>
      </c>
      <c r="AM38" s="183">
        <v>6404</v>
      </c>
      <c r="AN38" s="183">
        <v>3660</v>
      </c>
      <c r="AO38" s="167">
        <v>5.2043956043956046</v>
      </c>
      <c r="AP38" s="167">
        <v>6.4610510810456319</v>
      </c>
      <c r="AQ38" s="167">
        <v>3.8829595365910587</v>
      </c>
      <c r="AS38" s="184" t="s">
        <v>97</v>
      </c>
      <c r="AT38" s="185">
        <v>259949</v>
      </c>
      <c r="AU38" s="185">
        <v>133037</v>
      </c>
      <c r="AV38" s="185">
        <v>126912</v>
      </c>
      <c r="AW38" s="185">
        <v>12082</v>
      </c>
      <c r="AX38" s="185">
        <v>7633</v>
      </c>
      <c r="AY38" s="185">
        <v>4449</v>
      </c>
      <c r="AZ38" s="171">
        <v>4.6478347675890275</v>
      </c>
      <c r="BA38" s="171">
        <v>5.7375015972999996</v>
      </c>
      <c r="BB38" s="171">
        <v>3.5055786686838126</v>
      </c>
    </row>
    <row r="39" spans="1:54">
      <c r="A39" s="197"/>
      <c r="B39" s="187"/>
      <c r="C39" s="187"/>
      <c r="D39" s="187"/>
      <c r="E39" s="187"/>
      <c r="F39" s="187"/>
      <c r="G39" s="187"/>
      <c r="H39" s="187"/>
      <c r="I39" s="187"/>
      <c r="J39" s="187"/>
      <c r="L39" s="198"/>
      <c r="M39" s="189"/>
      <c r="N39" s="189"/>
      <c r="O39" s="189"/>
      <c r="P39" s="189"/>
      <c r="Q39" s="189"/>
      <c r="R39" s="189"/>
      <c r="S39" s="189"/>
      <c r="T39" s="189"/>
      <c r="U39" s="189"/>
      <c r="W39" s="199"/>
      <c r="X39" s="191"/>
      <c r="Y39" s="191"/>
      <c r="Z39" s="191"/>
      <c r="AA39" s="191"/>
      <c r="AB39" s="191"/>
      <c r="AC39" s="191"/>
      <c r="AD39" s="191"/>
      <c r="AE39" s="191"/>
      <c r="AF39" s="191"/>
      <c r="AH39" s="200"/>
      <c r="AI39" s="193"/>
      <c r="AJ39" s="193"/>
      <c r="AK39" s="193"/>
      <c r="AL39" s="193"/>
      <c r="AM39" s="193"/>
      <c r="AN39" s="193"/>
      <c r="AO39" s="193"/>
      <c r="AP39" s="193"/>
      <c r="AQ39" s="193"/>
      <c r="AS39" s="201"/>
      <c r="AT39" s="195"/>
      <c r="AU39" s="195"/>
      <c r="AV39" s="195"/>
      <c r="AW39" s="195"/>
      <c r="AX39" s="195"/>
      <c r="AY39" s="195"/>
      <c r="AZ39" s="195"/>
      <c r="BA39" s="195"/>
      <c r="BB39" s="195"/>
    </row>
    <row r="40" spans="1:54">
      <c r="A40" s="269" t="s">
        <v>4</v>
      </c>
      <c r="B40" s="271" t="s">
        <v>0</v>
      </c>
      <c r="C40" s="272"/>
      <c r="D40" s="273"/>
      <c r="E40" s="271" t="s">
        <v>5</v>
      </c>
      <c r="F40" s="272"/>
      <c r="G40" s="273"/>
      <c r="H40" s="271" t="s">
        <v>57</v>
      </c>
      <c r="I40" s="272"/>
      <c r="J40" s="273"/>
      <c r="L40" s="274" t="s">
        <v>4</v>
      </c>
      <c r="M40" s="276" t="s">
        <v>0</v>
      </c>
      <c r="N40" s="277"/>
      <c r="O40" s="278"/>
      <c r="P40" s="276" t="s">
        <v>5</v>
      </c>
      <c r="Q40" s="277"/>
      <c r="R40" s="278"/>
      <c r="S40" s="276" t="s">
        <v>57</v>
      </c>
      <c r="T40" s="277"/>
      <c r="U40" s="278"/>
      <c r="W40" s="262" t="s">
        <v>4</v>
      </c>
      <c r="X40" s="264" t="s">
        <v>0</v>
      </c>
      <c r="Y40" s="265"/>
      <c r="Z40" s="266"/>
      <c r="AA40" s="264" t="s">
        <v>5</v>
      </c>
      <c r="AB40" s="265"/>
      <c r="AC40" s="266"/>
      <c r="AD40" s="264" t="s">
        <v>57</v>
      </c>
      <c r="AE40" s="265"/>
      <c r="AF40" s="266"/>
      <c r="AH40" s="267" t="s">
        <v>4</v>
      </c>
      <c r="AI40" s="254" t="s">
        <v>0</v>
      </c>
      <c r="AJ40" s="255"/>
      <c r="AK40" s="256"/>
      <c r="AL40" s="254" t="s">
        <v>5</v>
      </c>
      <c r="AM40" s="255"/>
      <c r="AN40" s="256"/>
      <c r="AO40" s="254" t="s">
        <v>57</v>
      </c>
      <c r="AP40" s="255"/>
      <c r="AQ40" s="256"/>
      <c r="AS40" s="257" t="s">
        <v>4</v>
      </c>
      <c r="AT40" s="259" t="s">
        <v>0</v>
      </c>
      <c r="AU40" s="260"/>
      <c r="AV40" s="261"/>
      <c r="AW40" s="259" t="s">
        <v>5</v>
      </c>
      <c r="AX40" s="260"/>
      <c r="AY40" s="261"/>
      <c r="AZ40" s="259" t="s">
        <v>57</v>
      </c>
      <c r="BA40" s="260"/>
      <c r="BB40" s="261"/>
    </row>
    <row r="41" spans="1:54">
      <c r="A41" s="270"/>
      <c r="B41" s="149" t="s">
        <v>1</v>
      </c>
      <c r="C41" s="149" t="s">
        <v>2</v>
      </c>
      <c r="D41" s="149" t="s">
        <v>3</v>
      </c>
      <c r="E41" s="149" t="s">
        <v>1</v>
      </c>
      <c r="F41" s="149" t="s">
        <v>2</v>
      </c>
      <c r="G41" s="149" t="s">
        <v>3</v>
      </c>
      <c r="H41" s="149" t="s">
        <v>1</v>
      </c>
      <c r="I41" s="149" t="s">
        <v>2</v>
      </c>
      <c r="J41" s="149" t="s">
        <v>3</v>
      </c>
      <c r="L41" s="275"/>
      <c r="M41" s="150" t="s">
        <v>1</v>
      </c>
      <c r="N41" s="150" t="s">
        <v>2</v>
      </c>
      <c r="O41" s="150" t="s">
        <v>3</v>
      </c>
      <c r="P41" s="150" t="s">
        <v>1</v>
      </c>
      <c r="Q41" s="150" t="s">
        <v>2</v>
      </c>
      <c r="R41" s="150" t="s">
        <v>3</v>
      </c>
      <c r="S41" s="150" t="s">
        <v>1</v>
      </c>
      <c r="T41" s="150" t="s">
        <v>2</v>
      </c>
      <c r="U41" s="150" t="s">
        <v>3</v>
      </c>
      <c r="W41" s="263"/>
      <c r="X41" s="151" t="s">
        <v>1</v>
      </c>
      <c r="Y41" s="151" t="s">
        <v>2</v>
      </c>
      <c r="Z41" s="151" t="s">
        <v>3</v>
      </c>
      <c r="AA41" s="151" t="s">
        <v>1</v>
      </c>
      <c r="AB41" s="151" t="s">
        <v>2</v>
      </c>
      <c r="AC41" s="151" t="s">
        <v>3</v>
      </c>
      <c r="AD41" s="151" t="s">
        <v>1</v>
      </c>
      <c r="AE41" s="151" t="s">
        <v>2</v>
      </c>
      <c r="AF41" s="151" t="s">
        <v>3</v>
      </c>
      <c r="AH41" s="268"/>
      <c r="AI41" s="152" t="s">
        <v>1</v>
      </c>
      <c r="AJ41" s="152" t="s">
        <v>2</v>
      </c>
      <c r="AK41" s="152" t="s">
        <v>3</v>
      </c>
      <c r="AL41" s="152" t="s">
        <v>1</v>
      </c>
      <c r="AM41" s="152" t="s">
        <v>2</v>
      </c>
      <c r="AN41" s="152" t="s">
        <v>3</v>
      </c>
      <c r="AO41" s="152" t="s">
        <v>1</v>
      </c>
      <c r="AP41" s="152" t="s">
        <v>2</v>
      </c>
      <c r="AQ41" s="152" t="s">
        <v>3</v>
      </c>
      <c r="AS41" s="258"/>
      <c r="AT41" s="153" t="s">
        <v>1</v>
      </c>
      <c r="AU41" s="153" t="s">
        <v>2</v>
      </c>
      <c r="AV41" s="153" t="s">
        <v>3</v>
      </c>
      <c r="AW41" s="153" t="s">
        <v>1</v>
      </c>
      <c r="AX41" s="153" t="s">
        <v>2</v>
      </c>
      <c r="AY41" s="153" t="s">
        <v>3</v>
      </c>
      <c r="AZ41" s="153" t="s">
        <v>1</v>
      </c>
      <c r="BA41" s="153" t="s">
        <v>2</v>
      </c>
      <c r="BB41" s="153" t="s">
        <v>3</v>
      </c>
    </row>
    <row r="42" spans="1:54">
      <c r="A42" s="154" t="s">
        <v>146</v>
      </c>
      <c r="B42" s="155"/>
      <c r="C42" s="172"/>
      <c r="D42" s="172"/>
      <c r="E42" s="172"/>
      <c r="F42" s="172"/>
      <c r="G42" s="172"/>
      <c r="H42" s="157" t="s">
        <v>91</v>
      </c>
      <c r="I42" s="157" t="s">
        <v>91</v>
      </c>
      <c r="J42" s="157" t="s">
        <v>91</v>
      </c>
      <c r="L42" s="158" t="s">
        <v>146</v>
      </c>
      <c r="M42" s="159"/>
      <c r="N42" s="173"/>
      <c r="O42" s="173"/>
      <c r="P42" s="173"/>
      <c r="Q42" s="173"/>
      <c r="R42" s="173"/>
      <c r="S42" s="161" t="s">
        <v>91</v>
      </c>
      <c r="T42" s="161" t="s">
        <v>91</v>
      </c>
      <c r="U42" s="161" t="s">
        <v>91</v>
      </c>
      <c r="W42" s="162" t="s">
        <v>146</v>
      </c>
      <c r="X42" s="163"/>
      <c r="Y42" s="174"/>
      <c r="Z42" s="174"/>
      <c r="AA42" s="174"/>
      <c r="AB42" s="174"/>
      <c r="AC42" s="174"/>
      <c r="AD42" s="165" t="s">
        <v>91</v>
      </c>
      <c r="AE42" s="165" t="s">
        <v>91</v>
      </c>
      <c r="AF42" s="165" t="s">
        <v>91</v>
      </c>
      <c r="AH42" s="166" t="s">
        <v>146</v>
      </c>
      <c r="AI42" s="66"/>
      <c r="AJ42" s="74"/>
      <c r="AK42" s="74"/>
      <c r="AL42" s="74"/>
      <c r="AM42" s="74"/>
      <c r="AN42" s="74"/>
      <c r="AO42" s="167" t="s">
        <v>91</v>
      </c>
      <c r="AP42" s="167" t="s">
        <v>91</v>
      </c>
      <c r="AQ42" s="167" t="s">
        <v>91</v>
      </c>
      <c r="AS42" s="168" t="s">
        <v>146</v>
      </c>
      <c r="AT42" s="169"/>
      <c r="AU42" s="175"/>
      <c r="AV42" s="175"/>
      <c r="AW42" s="175"/>
      <c r="AX42" s="175"/>
      <c r="AY42" s="175"/>
      <c r="AZ42" s="171" t="s">
        <v>91</v>
      </c>
      <c r="BA42" s="171" t="s">
        <v>91</v>
      </c>
      <c r="BB42" s="171" t="s">
        <v>91</v>
      </c>
    </row>
    <row r="43" spans="1:54">
      <c r="A43" s="154" t="s">
        <v>147</v>
      </c>
      <c r="B43" s="155"/>
      <c r="C43" s="172"/>
      <c r="D43" s="172"/>
      <c r="E43" s="172"/>
      <c r="F43" s="172"/>
      <c r="G43" s="172"/>
      <c r="H43" s="157" t="s">
        <v>91</v>
      </c>
      <c r="I43" s="157" t="s">
        <v>91</v>
      </c>
      <c r="J43" s="157" t="s">
        <v>91</v>
      </c>
      <c r="L43" s="158" t="s">
        <v>147</v>
      </c>
      <c r="M43" s="159"/>
      <c r="N43" s="173"/>
      <c r="O43" s="173"/>
      <c r="P43" s="173"/>
      <c r="Q43" s="173"/>
      <c r="R43" s="173"/>
      <c r="S43" s="161" t="s">
        <v>91</v>
      </c>
      <c r="T43" s="161" t="s">
        <v>91</v>
      </c>
      <c r="U43" s="161" t="s">
        <v>91</v>
      </c>
      <c r="W43" s="162" t="s">
        <v>147</v>
      </c>
      <c r="X43" s="163"/>
      <c r="Y43" s="174"/>
      <c r="Z43" s="174"/>
      <c r="AA43" s="174"/>
      <c r="AB43" s="174"/>
      <c r="AC43" s="174"/>
      <c r="AD43" s="165" t="s">
        <v>91</v>
      </c>
      <c r="AE43" s="165" t="s">
        <v>91</v>
      </c>
      <c r="AF43" s="165" t="s">
        <v>91</v>
      </c>
      <c r="AH43" s="166" t="s">
        <v>23</v>
      </c>
      <c r="AI43" s="66">
        <v>1069</v>
      </c>
      <c r="AJ43" s="74">
        <v>547</v>
      </c>
      <c r="AK43" s="74">
        <v>522</v>
      </c>
      <c r="AL43" s="74">
        <v>63</v>
      </c>
      <c r="AM43" s="74">
        <v>32</v>
      </c>
      <c r="AN43" s="74">
        <v>31</v>
      </c>
      <c r="AO43" s="167">
        <v>5.8933582787652012</v>
      </c>
      <c r="AP43" s="167">
        <v>5.8500914076782449</v>
      </c>
      <c r="AQ43" s="167">
        <v>5.9386973180076632</v>
      </c>
      <c r="AS43" s="168" t="s">
        <v>147</v>
      </c>
      <c r="AT43" s="169"/>
      <c r="AU43" s="175"/>
      <c r="AV43" s="175"/>
      <c r="AW43" s="175"/>
      <c r="AX43" s="175"/>
      <c r="AY43" s="175"/>
      <c r="AZ43" s="171" t="s">
        <v>91</v>
      </c>
      <c r="BA43" s="171" t="s">
        <v>91</v>
      </c>
      <c r="BB43" s="171" t="s">
        <v>91</v>
      </c>
    </row>
    <row r="44" spans="1:54">
      <c r="A44" s="154" t="s">
        <v>148</v>
      </c>
      <c r="B44" s="155"/>
      <c r="C44" s="172"/>
      <c r="D44" s="172"/>
      <c r="E44" s="172"/>
      <c r="F44" s="172"/>
      <c r="G44" s="172"/>
      <c r="H44" s="157" t="s">
        <v>91</v>
      </c>
      <c r="I44" s="157" t="s">
        <v>91</v>
      </c>
      <c r="J44" s="157" t="s">
        <v>91</v>
      </c>
      <c r="L44" s="158" t="s">
        <v>149</v>
      </c>
      <c r="M44" s="159">
        <v>1324</v>
      </c>
      <c r="N44" s="173">
        <v>657</v>
      </c>
      <c r="O44" s="173">
        <v>667</v>
      </c>
      <c r="P44" s="173">
        <v>96</v>
      </c>
      <c r="Q44" s="173">
        <v>61</v>
      </c>
      <c r="R44" s="173">
        <v>35</v>
      </c>
      <c r="S44" s="161">
        <v>7.2507552870090644</v>
      </c>
      <c r="T44" s="161">
        <v>9.2846270928462697</v>
      </c>
      <c r="U44" s="161">
        <v>5.2473763118440777</v>
      </c>
      <c r="W44" s="162" t="s">
        <v>150</v>
      </c>
      <c r="X44" s="163">
        <v>1507</v>
      </c>
      <c r="Y44" s="174">
        <v>787</v>
      </c>
      <c r="Z44" s="174">
        <v>720</v>
      </c>
      <c r="AA44" s="174">
        <v>105</v>
      </c>
      <c r="AB44" s="174">
        <v>68</v>
      </c>
      <c r="AC44" s="174">
        <v>37</v>
      </c>
      <c r="AD44" s="165">
        <v>6.9674850696748507</v>
      </c>
      <c r="AE44" s="165">
        <v>8.6404066073697585</v>
      </c>
      <c r="AF44" s="165">
        <v>5.1388888888888884</v>
      </c>
      <c r="AH44" s="166" t="s">
        <v>151</v>
      </c>
      <c r="AI44" s="66">
        <v>1854</v>
      </c>
      <c r="AJ44" s="74">
        <v>957</v>
      </c>
      <c r="AK44" s="74">
        <v>897</v>
      </c>
      <c r="AL44" s="74">
        <v>93</v>
      </c>
      <c r="AM44" s="74">
        <v>51</v>
      </c>
      <c r="AN44" s="74">
        <v>42</v>
      </c>
      <c r="AO44" s="167">
        <v>5.0161812297734629</v>
      </c>
      <c r="AP44" s="167">
        <v>5.3291536050156738</v>
      </c>
      <c r="AQ44" s="167">
        <v>4.6822742474916383</v>
      </c>
      <c r="AS44" s="168" t="s">
        <v>201</v>
      </c>
      <c r="AT44" s="169">
        <v>4923</v>
      </c>
      <c r="AU44" s="175">
        <v>2533</v>
      </c>
      <c r="AV44" s="175">
        <v>2390</v>
      </c>
      <c r="AW44" s="175">
        <v>197</v>
      </c>
      <c r="AX44" s="175">
        <v>127</v>
      </c>
      <c r="AY44" s="175">
        <v>70</v>
      </c>
      <c r="AZ44" s="171">
        <v>4.0016250253910215</v>
      </c>
      <c r="BA44" s="171">
        <v>5.013817607579945</v>
      </c>
      <c r="BB44" s="171">
        <v>2.9288702928870292</v>
      </c>
    </row>
    <row r="45" spans="1:54">
      <c r="A45" s="154" t="s">
        <v>152</v>
      </c>
      <c r="B45" s="155">
        <v>4333</v>
      </c>
      <c r="C45" s="172">
        <v>2207</v>
      </c>
      <c r="D45" s="172">
        <v>2126</v>
      </c>
      <c r="E45" s="172">
        <v>231</v>
      </c>
      <c r="F45" s="202">
        <v>137</v>
      </c>
      <c r="G45" s="202">
        <v>94</v>
      </c>
      <c r="H45" s="157">
        <v>5.3311793214862675</v>
      </c>
      <c r="I45" s="157">
        <v>6.2075215224286362</v>
      </c>
      <c r="J45" s="157">
        <v>4.4214487300094074</v>
      </c>
      <c r="L45" s="158" t="s">
        <v>153</v>
      </c>
      <c r="M45" s="159">
        <v>5593</v>
      </c>
      <c r="N45" s="173">
        <v>2838</v>
      </c>
      <c r="O45" s="173">
        <v>2755</v>
      </c>
      <c r="P45" s="173">
        <v>325</v>
      </c>
      <c r="Q45" s="203">
        <v>183</v>
      </c>
      <c r="R45" s="203">
        <v>142</v>
      </c>
      <c r="S45" s="161">
        <v>5.8108349722867869</v>
      </c>
      <c r="T45" s="161">
        <v>6.4482029598308666</v>
      </c>
      <c r="U45" s="161">
        <v>5.1542649727767698</v>
      </c>
      <c r="W45" s="162" t="s">
        <v>154</v>
      </c>
      <c r="X45" s="163">
        <v>13178</v>
      </c>
      <c r="Y45" s="174">
        <v>6779</v>
      </c>
      <c r="Z45" s="174">
        <v>6399</v>
      </c>
      <c r="AA45" s="174">
        <v>743</v>
      </c>
      <c r="AB45" s="204">
        <v>464</v>
      </c>
      <c r="AC45" s="204">
        <v>279</v>
      </c>
      <c r="AD45" s="165">
        <v>5.6381848535437848</v>
      </c>
      <c r="AE45" s="165">
        <v>6.8446673550671191</v>
      </c>
      <c r="AF45" s="165">
        <v>4.3600562587904363</v>
      </c>
      <c r="AH45" s="166" t="s">
        <v>155</v>
      </c>
      <c r="AI45" s="66">
        <v>18524</v>
      </c>
      <c r="AJ45" s="74">
        <v>9512</v>
      </c>
      <c r="AK45" s="74">
        <v>9012</v>
      </c>
      <c r="AL45" s="74">
        <v>958</v>
      </c>
      <c r="AM45" s="205">
        <v>620</v>
      </c>
      <c r="AN45" s="205">
        <v>338</v>
      </c>
      <c r="AO45" s="167">
        <v>5.1716691859209671</v>
      </c>
      <c r="AP45" s="167">
        <v>6.5180824222035323</v>
      </c>
      <c r="AQ45" s="167">
        <v>3.7505548158011539</v>
      </c>
      <c r="AS45" s="168" t="s">
        <v>202</v>
      </c>
      <c r="AT45" s="169">
        <v>50169</v>
      </c>
      <c r="AU45" s="175">
        <v>25643</v>
      </c>
      <c r="AV45" s="175">
        <v>24526</v>
      </c>
      <c r="AW45" s="175">
        <v>2294</v>
      </c>
      <c r="AX45" s="206">
        <v>1489</v>
      </c>
      <c r="AY45" s="206">
        <v>805</v>
      </c>
      <c r="AZ45" s="171">
        <v>4.5725447985807977</v>
      </c>
      <c r="BA45" s="171">
        <v>5.8066528877276449</v>
      </c>
      <c r="BB45" s="171">
        <v>3.2822311016880046</v>
      </c>
    </row>
    <row r="46" spans="1:54">
      <c r="A46" s="154" t="s">
        <v>156</v>
      </c>
      <c r="B46" s="155">
        <v>22791</v>
      </c>
      <c r="C46" s="172">
        <v>11527</v>
      </c>
      <c r="D46" s="172">
        <v>11264</v>
      </c>
      <c r="E46" s="172">
        <v>1179</v>
      </c>
      <c r="F46" s="202">
        <v>720</v>
      </c>
      <c r="G46" s="202">
        <v>459</v>
      </c>
      <c r="H46" s="157">
        <v>5.1730946426220878</v>
      </c>
      <c r="I46" s="157">
        <v>6.2462045631994449</v>
      </c>
      <c r="J46" s="157">
        <v>4.0749289772727275</v>
      </c>
      <c r="L46" s="158" t="s">
        <v>157</v>
      </c>
      <c r="M46" s="159">
        <v>30936</v>
      </c>
      <c r="N46" s="173">
        <v>15783</v>
      </c>
      <c r="O46" s="173">
        <v>15153</v>
      </c>
      <c r="P46" s="173">
        <v>1719</v>
      </c>
      <c r="Q46" s="203">
        <v>1088</v>
      </c>
      <c r="R46" s="203">
        <v>631</v>
      </c>
      <c r="S46" s="161">
        <v>5.5566330488750966</v>
      </c>
      <c r="T46" s="161">
        <v>6.8934929987961731</v>
      </c>
      <c r="U46" s="161">
        <v>4.1641919091928994</v>
      </c>
      <c r="W46" s="162" t="s">
        <v>158</v>
      </c>
      <c r="X46" s="163">
        <v>34601</v>
      </c>
      <c r="Y46" s="174">
        <v>17821</v>
      </c>
      <c r="Z46" s="174">
        <v>16780</v>
      </c>
      <c r="AA46" s="174">
        <v>1928</v>
      </c>
      <c r="AB46" s="204">
        <v>1197</v>
      </c>
      <c r="AC46" s="204">
        <v>731</v>
      </c>
      <c r="AD46" s="165">
        <v>5.5720932921013846</v>
      </c>
      <c r="AE46" s="165">
        <v>6.7167947926603437</v>
      </c>
      <c r="AF46" s="165">
        <v>4.3563766388557807</v>
      </c>
      <c r="AH46" s="166" t="s">
        <v>159</v>
      </c>
      <c r="AI46" s="66">
        <v>32259</v>
      </c>
      <c r="AJ46" s="74">
        <v>16515</v>
      </c>
      <c r="AK46" s="74">
        <v>15744</v>
      </c>
      <c r="AL46" s="74">
        <v>1711</v>
      </c>
      <c r="AM46" s="205">
        <v>1094</v>
      </c>
      <c r="AN46" s="205">
        <v>617</v>
      </c>
      <c r="AO46" s="167">
        <v>5.3039461855606183</v>
      </c>
      <c r="AP46" s="167">
        <v>6.6242809567060243</v>
      </c>
      <c r="AQ46" s="167">
        <v>3.9189532520325208</v>
      </c>
      <c r="AS46" s="168" t="s">
        <v>203</v>
      </c>
      <c r="AT46" s="169">
        <v>116084</v>
      </c>
      <c r="AU46" s="175">
        <v>59483</v>
      </c>
      <c r="AV46" s="175">
        <v>56601</v>
      </c>
      <c r="AW46" s="175">
        <v>5416</v>
      </c>
      <c r="AX46" s="206">
        <v>3368</v>
      </c>
      <c r="AY46" s="206">
        <v>2048</v>
      </c>
      <c r="AZ46" s="171">
        <v>4.6655869887322972</v>
      </c>
      <c r="BA46" s="171">
        <v>5.6621219508094747</v>
      </c>
      <c r="BB46" s="171">
        <v>3.6183106305542307</v>
      </c>
    </row>
    <row r="47" spans="1:54">
      <c r="A47" s="154" t="s">
        <v>160</v>
      </c>
      <c r="B47" s="155">
        <v>17577</v>
      </c>
      <c r="C47" s="172">
        <v>9005</v>
      </c>
      <c r="D47" s="172">
        <v>8572</v>
      </c>
      <c r="E47" s="172">
        <v>933</v>
      </c>
      <c r="F47" s="202">
        <v>579</v>
      </c>
      <c r="G47" s="202">
        <v>354</v>
      </c>
      <c r="H47" s="157">
        <v>5.3080730500085345</v>
      </c>
      <c r="I47" s="157">
        <v>6.4297612437534708</v>
      </c>
      <c r="J47" s="157">
        <v>4.1297246850209985</v>
      </c>
      <c r="L47" s="158" t="s">
        <v>161</v>
      </c>
      <c r="M47" s="159">
        <v>26841</v>
      </c>
      <c r="N47" s="173">
        <v>13883</v>
      </c>
      <c r="O47" s="173">
        <v>12958</v>
      </c>
      <c r="P47" s="173">
        <v>1490</v>
      </c>
      <c r="Q47" s="203">
        <v>948</v>
      </c>
      <c r="R47" s="203">
        <v>542</v>
      </c>
      <c r="S47" s="161">
        <v>5.5512089713498005</v>
      </c>
      <c r="T47" s="161">
        <v>6.8284952819995679</v>
      </c>
      <c r="U47" s="161">
        <v>4.1827442506559658</v>
      </c>
      <c r="W47" s="162" t="s">
        <v>162</v>
      </c>
      <c r="X47" s="163">
        <v>56030</v>
      </c>
      <c r="Y47" s="174">
        <v>28923</v>
      </c>
      <c r="Z47" s="174">
        <v>27107</v>
      </c>
      <c r="AA47" s="174">
        <v>2969</v>
      </c>
      <c r="AB47" s="204">
        <v>1905</v>
      </c>
      <c r="AC47" s="204">
        <v>1064</v>
      </c>
      <c r="AD47" s="165">
        <v>5.2989469926824917</v>
      </c>
      <c r="AE47" s="165">
        <v>6.586453687376828</v>
      </c>
      <c r="AF47" s="165">
        <v>3.9251853764710223</v>
      </c>
      <c r="AH47" s="166" t="s">
        <v>163</v>
      </c>
      <c r="AI47" s="66">
        <v>75240</v>
      </c>
      <c r="AJ47" s="74">
        <v>38505</v>
      </c>
      <c r="AK47" s="74">
        <v>36735</v>
      </c>
      <c r="AL47" s="74">
        <v>3793</v>
      </c>
      <c r="AM47" s="205">
        <v>2437</v>
      </c>
      <c r="AN47" s="205">
        <v>1356</v>
      </c>
      <c r="AO47" s="167">
        <v>5.0412014885699099</v>
      </c>
      <c r="AP47" s="167">
        <v>6.3290481755616153</v>
      </c>
      <c r="AQ47" s="167">
        <v>3.6913025724785631</v>
      </c>
      <c r="AS47" s="168" t="s">
        <v>204</v>
      </c>
      <c r="AT47" s="169">
        <v>69277</v>
      </c>
      <c r="AU47" s="175">
        <v>35516</v>
      </c>
      <c r="AV47" s="175">
        <v>33761</v>
      </c>
      <c r="AW47" s="175">
        <v>3198</v>
      </c>
      <c r="AX47" s="206">
        <v>2037</v>
      </c>
      <c r="AY47" s="206">
        <v>1161</v>
      </c>
      <c r="AZ47" s="171">
        <v>4.6162507036967542</v>
      </c>
      <c r="BA47" s="171">
        <v>5.7354431805383488</v>
      </c>
      <c r="BB47" s="171">
        <v>3.4388791801190721</v>
      </c>
    </row>
    <row r="48" spans="1:54">
      <c r="A48" s="154" t="s">
        <v>164</v>
      </c>
      <c r="B48" s="155">
        <v>26067</v>
      </c>
      <c r="C48" s="172">
        <v>13272</v>
      </c>
      <c r="D48" s="172">
        <v>12795</v>
      </c>
      <c r="E48" s="172">
        <v>1359</v>
      </c>
      <c r="F48" s="202">
        <v>850</v>
      </c>
      <c r="G48" s="202">
        <v>509</v>
      </c>
      <c r="H48" s="157">
        <v>5.2134883185637015</v>
      </c>
      <c r="I48" s="157">
        <v>6.4044605183845693</v>
      </c>
      <c r="J48" s="157">
        <v>3.9781164517389604</v>
      </c>
      <c r="L48" s="158" t="s">
        <v>165</v>
      </c>
      <c r="M48" s="159">
        <v>51000</v>
      </c>
      <c r="N48" s="173">
        <v>25955</v>
      </c>
      <c r="O48" s="173">
        <v>25045</v>
      </c>
      <c r="P48" s="173">
        <v>2673</v>
      </c>
      <c r="Q48" s="203">
        <v>1657</v>
      </c>
      <c r="R48" s="203">
        <v>1016</v>
      </c>
      <c r="S48" s="161">
        <v>5.2411764705882353</v>
      </c>
      <c r="T48" s="161">
        <v>6.3841263725679056</v>
      </c>
      <c r="U48" s="161">
        <v>4.0566979437013373</v>
      </c>
      <c r="W48" s="162" t="s">
        <v>166</v>
      </c>
      <c r="X48" s="163">
        <v>56523</v>
      </c>
      <c r="Y48" s="174">
        <v>28809</v>
      </c>
      <c r="Z48" s="174">
        <v>27714</v>
      </c>
      <c r="AA48" s="174">
        <v>3087</v>
      </c>
      <c r="AB48" s="204">
        <v>1916</v>
      </c>
      <c r="AC48" s="204">
        <v>1171</v>
      </c>
      <c r="AD48" s="165">
        <v>5.4614935512977016</v>
      </c>
      <c r="AE48" s="165">
        <v>6.6506994342045891</v>
      </c>
      <c r="AF48" s="165">
        <v>4.225301291765895</v>
      </c>
      <c r="AH48" s="166" t="s">
        <v>167</v>
      </c>
      <c r="AI48" s="66">
        <v>49843</v>
      </c>
      <c r="AJ48" s="74">
        <v>25632</v>
      </c>
      <c r="AK48" s="74">
        <v>24211</v>
      </c>
      <c r="AL48" s="74">
        <v>2713</v>
      </c>
      <c r="AM48" s="205">
        <v>1721</v>
      </c>
      <c r="AN48" s="205">
        <v>992</v>
      </c>
      <c r="AO48" s="167">
        <v>5.4430913067030477</v>
      </c>
      <c r="AP48" s="167">
        <v>6.7142634207240954</v>
      </c>
      <c r="AQ48" s="167">
        <v>4.0973111395646606</v>
      </c>
      <c r="AS48" s="168" t="s">
        <v>205</v>
      </c>
      <c r="AT48" s="169">
        <v>9781</v>
      </c>
      <c r="AU48" s="175">
        <v>4942</v>
      </c>
      <c r="AV48" s="175">
        <v>4839</v>
      </c>
      <c r="AW48" s="175">
        <v>372</v>
      </c>
      <c r="AX48" s="206">
        <v>245</v>
      </c>
      <c r="AY48" s="206">
        <v>127</v>
      </c>
      <c r="AZ48" s="171">
        <v>3.8032920969226049</v>
      </c>
      <c r="BA48" s="171">
        <v>4.9575070821529748</v>
      </c>
      <c r="BB48" s="171">
        <v>2.6245091961149001</v>
      </c>
    </row>
    <row r="49" spans="1:54">
      <c r="A49" s="154" t="s">
        <v>168</v>
      </c>
      <c r="B49" s="155">
        <v>38447</v>
      </c>
      <c r="C49" s="172">
        <v>19754</v>
      </c>
      <c r="D49" s="172">
        <v>18693</v>
      </c>
      <c r="E49" s="172">
        <v>1900</v>
      </c>
      <c r="F49" s="172">
        <v>1205</v>
      </c>
      <c r="G49" s="172">
        <v>695</v>
      </c>
      <c r="H49" s="157">
        <v>4.9418680261138705</v>
      </c>
      <c r="I49" s="157">
        <v>6.1000303735952217</v>
      </c>
      <c r="J49" s="157">
        <v>3.7179692933183546</v>
      </c>
      <c r="L49" s="158" t="s">
        <v>169</v>
      </c>
      <c r="M49" s="159">
        <v>37299</v>
      </c>
      <c r="N49" s="173">
        <v>19018</v>
      </c>
      <c r="O49" s="173">
        <v>18281</v>
      </c>
      <c r="P49" s="173">
        <v>1792</v>
      </c>
      <c r="Q49" s="173">
        <v>1157</v>
      </c>
      <c r="R49" s="173">
        <v>635</v>
      </c>
      <c r="S49" s="161">
        <v>4.8044183490173999</v>
      </c>
      <c r="T49" s="161">
        <v>6.0837101693132816</v>
      </c>
      <c r="U49" s="161">
        <v>3.4735517750670097</v>
      </c>
      <c r="W49" s="162" t="s">
        <v>170</v>
      </c>
      <c r="X49" s="163">
        <v>29694</v>
      </c>
      <c r="Y49" s="174">
        <v>15119</v>
      </c>
      <c r="Z49" s="174">
        <v>14575</v>
      </c>
      <c r="AA49" s="174">
        <v>1631</v>
      </c>
      <c r="AB49" s="174">
        <v>1023</v>
      </c>
      <c r="AC49" s="174">
        <v>608</v>
      </c>
      <c r="AD49" s="165">
        <v>5.4926921263554922</v>
      </c>
      <c r="AE49" s="165">
        <v>6.7663205238441702</v>
      </c>
      <c r="AF49" s="165">
        <v>4.1715265866209261</v>
      </c>
      <c r="AH49" s="166" t="s">
        <v>171</v>
      </c>
      <c r="AI49" s="66">
        <v>12180</v>
      </c>
      <c r="AJ49" s="74">
        <v>6169</v>
      </c>
      <c r="AK49" s="74">
        <v>6011</v>
      </c>
      <c r="AL49" s="74">
        <v>603</v>
      </c>
      <c r="AM49" s="74">
        <v>357</v>
      </c>
      <c r="AN49" s="74">
        <v>246</v>
      </c>
      <c r="AO49" s="167">
        <v>4.9507389162561575</v>
      </c>
      <c r="AP49" s="167">
        <v>5.7869995136975199</v>
      </c>
      <c r="AQ49" s="167">
        <v>4.0924970886707701</v>
      </c>
      <c r="AS49" s="168" t="s">
        <v>206</v>
      </c>
      <c r="AT49" s="169">
        <v>1138</v>
      </c>
      <c r="AU49" s="175">
        <v>571</v>
      </c>
      <c r="AV49" s="175">
        <v>567</v>
      </c>
      <c r="AW49" s="175">
        <v>68</v>
      </c>
      <c r="AX49" s="175">
        <v>42</v>
      </c>
      <c r="AY49" s="175">
        <v>26</v>
      </c>
      <c r="AZ49" s="171">
        <v>5.9753954305799644</v>
      </c>
      <c r="BA49" s="171">
        <v>7.3555166374781082</v>
      </c>
      <c r="BB49" s="171">
        <v>4.5855379188712515</v>
      </c>
    </row>
    <row r="50" spans="1:54">
      <c r="A50" s="154" t="s">
        <v>172</v>
      </c>
      <c r="B50" s="155">
        <v>32032</v>
      </c>
      <c r="C50" s="172">
        <v>16378</v>
      </c>
      <c r="D50" s="172">
        <v>15654</v>
      </c>
      <c r="E50" s="172">
        <v>1577</v>
      </c>
      <c r="F50" s="172">
        <v>1001</v>
      </c>
      <c r="G50" s="172">
        <v>576</v>
      </c>
      <c r="H50" s="157">
        <v>4.9232017982017986</v>
      </c>
      <c r="I50" s="157">
        <v>6.1118573696422027</v>
      </c>
      <c r="J50" s="157">
        <v>3.6795707167497125</v>
      </c>
      <c r="L50" s="158" t="s">
        <v>173</v>
      </c>
      <c r="M50" s="159">
        <v>25121</v>
      </c>
      <c r="N50" s="173">
        <v>12841</v>
      </c>
      <c r="O50" s="173">
        <v>12280</v>
      </c>
      <c r="P50" s="173">
        <v>1355</v>
      </c>
      <c r="Q50" s="173">
        <v>862</v>
      </c>
      <c r="R50" s="173">
        <v>493</v>
      </c>
      <c r="S50" s="161">
        <v>5.3938935551928662</v>
      </c>
      <c r="T50" s="161">
        <v>6.7128728292189077</v>
      </c>
      <c r="U50" s="161">
        <v>4.0146579804560263</v>
      </c>
      <c r="W50" s="162" t="s">
        <v>174</v>
      </c>
      <c r="X50" s="163">
        <v>8189</v>
      </c>
      <c r="Y50" s="174">
        <v>4216</v>
      </c>
      <c r="Z50" s="174">
        <v>3973</v>
      </c>
      <c r="AA50" s="174">
        <v>386</v>
      </c>
      <c r="AB50" s="174">
        <v>245</v>
      </c>
      <c r="AC50" s="174">
        <v>141</v>
      </c>
      <c r="AD50" s="165">
        <v>4.7136402491146656</v>
      </c>
      <c r="AE50" s="165">
        <v>5.8111954459203039</v>
      </c>
      <c r="AF50" s="165">
        <v>3.5489554492826576</v>
      </c>
      <c r="AH50" s="166" t="s">
        <v>175</v>
      </c>
      <c r="AI50" s="66">
        <v>1159</v>
      </c>
      <c r="AJ50" s="74">
        <v>603</v>
      </c>
      <c r="AK50" s="74">
        <v>556</v>
      </c>
      <c r="AL50" s="74">
        <v>56</v>
      </c>
      <c r="AM50" s="74">
        <v>38</v>
      </c>
      <c r="AN50" s="74">
        <v>18</v>
      </c>
      <c r="AO50" s="167">
        <v>4.8317515099223467</v>
      </c>
      <c r="AP50" s="167">
        <v>6.3018242122719741</v>
      </c>
      <c r="AQ50" s="167">
        <v>3.2374100719424459</v>
      </c>
      <c r="AS50" s="168" t="s">
        <v>207</v>
      </c>
      <c r="AT50" s="169">
        <v>875</v>
      </c>
      <c r="AU50" s="175">
        <v>466</v>
      </c>
      <c r="AV50" s="175">
        <v>409</v>
      </c>
      <c r="AW50" s="175">
        <v>56</v>
      </c>
      <c r="AX50" s="175">
        <v>31</v>
      </c>
      <c r="AY50" s="175">
        <v>25</v>
      </c>
      <c r="AZ50" s="171">
        <v>6.4</v>
      </c>
      <c r="BA50" s="171">
        <v>6.6523605150214591</v>
      </c>
      <c r="BB50" s="171">
        <v>6.1124694376528117</v>
      </c>
    </row>
    <row r="51" spans="1:54">
      <c r="A51" s="154" t="s">
        <v>176</v>
      </c>
      <c r="B51" s="155">
        <v>21818</v>
      </c>
      <c r="C51" s="207">
        <v>11140</v>
      </c>
      <c r="D51" s="207">
        <v>10678</v>
      </c>
      <c r="E51" s="172">
        <v>1239</v>
      </c>
      <c r="F51" s="207">
        <v>788</v>
      </c>
      <c r="G51" s="207">
        <v>451</v>
      </c>
      <c r="H51" s="157">
        <v>5.6787973233110272</v>
      </c>
      <c r="I51" s="157">
        <v>7.0736086175942559</v>
      </c>
      <c r="J51" s="157">
        <v>4.2236373852781419</v>
      </c>
      <c r="L51" s="158" t="s">
        <v>177</v>
      </c>
      <c r="M51" s="159">
        <v>8103</v>
      </c>
      <c r="N51" s="208">
        <v>4163</v>
      </c>
      <c r="O51" s="208">
        <v>3940</v>
      </c>
      <c r="P51" s="173">
        <v>442</v>
      </c>
      <c r="Q51" s="208">
        <v>285</v>
      </c>
      <c r="R51" s="208">
        <v>157</v>
      </c>
      <c r="S51" s="161">
        <v>5.4547698383314822</v>
      </c>
      <c r="T51" s="161">
        <v>6.8460245015613737</v>
      </c>
      <c r="U51" s="161">
        <v>3.984771573604061</v>
      </c>
      <c r="W51" s="162" t="s">
        <v>178</v>
      </c>
      <c r="X51" s="163">
        <v>388</v>
      </c>
      <c r="Y51" s="209">
        <v>198</v>
      </c>
      <c r="Z51" s="209">
        <v>190</v>
      </c>
      <c r="AA51" s="174">
        <v>21</v>
      </c>
      <c r="AB51" s="209">
        <v>13</v>
      </c>
      <c r="AC51" s="209">
        <v>8</v>
      </c>
      <c r="AD51" s="165">
        <v>5.4123711340206189</v>
      </c>
      <c r="AE51" s="165">
        <v>6.5656565656565666</v>
      </c>
      <c r="AF51" s="165">
        <v>4.2105263157894735</v>
      </c>
      <c r="AH51" s="166" t="s">
        <v>179</v>
      </c>
      <c r="AI51" s="66"/>
      <c r="AJ51" s="210"/>
      <c r="AK51" s="210"/>
      <c r="AL51" s="74"/>
      <c r="AM51" s="210"/>
      <c r="AN51" s="210"/>
      <c r="AO51" s="167" t="s">
        <v>91</v>
      </c>
      <c r="AP51" s="167" t="s">
        <v>91</v>
      </c>
      <c r="AQ51" s="167" t="s">
        <v>91</v>
      </c>
      <c r="AS51" s="168" t="s">
        <v>179</v>
      </c>
      <c r="AT51" s="169"/>
      <c r="AU51" s="211"/>
      <c r="AV51" s="211"/>
      <c r="AW51" s="175"/>
      <c r="AX51" s="211"/>
      <c r="AY51" s="211"/>
      <c r="AZ51" s="171" t="s">
        <v>91</v>
      </c>
      <c r="BA51" s="171" t="s">
        <v>91</v>
      </c>
      <c r="BB51" s="171" t="s">
        <v>91</v>
      </c>
    </row>
    <row r="52" spans="1:54">
      <c r="A52" s="154" t="s">
        <v>180</v>
      </c>
      <c r="B52" s="155">
        <v>12833</v>
      </c>
      <c r="C52" s="207">
        <v>6603</v>
      </c>
      <c r="D52" s="207">
        <v>6230</v>
      </c>
      <c r="E52" s="172">
        <v>677</v>
      </c>
      <c r="F52" s="207">
        <v>428</v>
      </c>
      <c r="G52" s="207">
        <v>249</v>
      </c>
      <c r="H52" s="157">
        <v>5.2754617003039037</v>
      </c>
      <c r="I52" s="157">
        <v>6.481902165682266</v>
      </c>
      <c r="J52" s="157">
        <v>3.996789727126806</v>
      </c>
      <c r="L52" s="158" t="s">
        <v>181</v>
      </c>
      <c r="M52" s="159">
        <v>456</v>
      </c>
      <c r="N52" s="208">
        <v>228</v>
      </c>
      <c r="O52" s="208">
        <v>228</v>
      </c>
      <c r="P52" s="173">
        <v>27</v>
      </c>
      <c r="Q52" s="208">
        <v>15</v>
      </c>
      <c r="R52" s="208">
        <v>12</v>
      </c>
      <c r="S52" s="161">
        <v>5.9210526315789469</v>
      </c>
      <c r="T52" s="161">
        <v>6.5789473684210522</v>
      </c>
      <c r="U52" s="161">
        <v>5.2631578947368416</v>
      </c>
      <c r="W52" s="162" t="s">
        <v>182</v>
      </c>
      <c r="X52" s="163"/>
      <c r="Y52" s="209"/>
      <c r="Z52" s="209"/>
      <c r="AA52" s="174"/>
      <c r="AB52" s="209"/>
      <c r="AC52" s="209"/>
      <c r="AD52" s="165" t="s">
        <v>91</v>
      </c>
      <c r="AE52" s="165" t="s">
        <v>91</v>
      </c>
      <c r="AF52" s="165" t="s">
        <v>91</v>
      </c>
      <c r="AH52" s="166" t="s">
        <v>182</v>
      </c>
      <c r="AI52" s="66"/>
      <c r="AJ52" s="210"/>
      <c r="AK52" s="210"/>
      <c r="AL52" s="74"/>
      <c r="AM52" s="210"/>
      <c r="AN52" s="210"/>
      <c r="AO52" s="167" t="s">
        <v>91</v>
      </c>
      <c r="AP52" s="167" t="s">
        <v>91</v>
      </c>
      <c r="AQ52" s="167" t="s">
        <v>91</v>
      </c>
      <c r="AS52" s="168" t="s">
        <v>182</v>
      </c>
      <c r="AT52" s="169"/>
      <c r="AU52" s="211"/>
      <c r="AV52" s="211"/>
      <c r="AW52" s="175"/>
      <c r="AX52" s="211"/>
      <c r="AY52" s="211"/>
      <c r="AZ52" s="171" t="s">
        <v>91</v>
      </c>
      <c r="BA52" s="171" t="s">
        <v>91</v>
      </c>
      <c r="BB52" s="171" t="s">
        <v>91</v>
      </c>
    </row>
    <row r="53" spans="1:54">
      <c r="A53" s="154" t="s">
        <v>21</v>
      </c>
      <c r="B53" s="155">
        <v>2581</v>
      </c>
      <c r="C53" s="207">
        <v>1331</v>
      </c>
      <c r="D53" s="207">
        <v>1250</v>
      </c>
      <c r="E53" s="172">
        <v>164</v>
      </c>
      <c r="F53" s="207">
        <v>102</v>
      </c>
      <c r="G53" s="207">
        <v>62</v>
      </c>
      <c r="H53" s="157">
        <v>6.3541263076326997</v>
      </c>
      <c r="I53" s="157">
        <v>7.6634109691960921</v>
      </c>
      <c r="J53" s="157">
        <v>4.96</v>
      </c>
      <c r="L53" s="158" t="s">
        <v>183</v>
      </c>
      <c r="M53" s="159"/>
      <c r="N53" s="208"/>
      <c r="O53" s="208"/>
      <c r="P53" s="173"/>
      <c r="Q53" s="208"/>
      <c r="R53" s="208"/>
      <c r="S53" s="161" t="s">
        <v>91</v>
      </c>
      <c r="T53" s="161" t="s">
        <v>91</v>
      </c>
      <c r="U53" s="161" t="s">
        <v>91</v>
      </c>
      <c r="W53" s="162" t="s">
        <v>183</v>
      </c>
      <c r="X53" s="163"/>
      <c r="Y53" s="209"/>
      <c r="Z53" s="209"/>
      <c r="AA53" s="174"/>
      <c r="AB53" s="209"/>
      <c r="AC53" s="209"/>
      <c r="AD53" s="165" t="s">
        <v>91</v>
      </c>
      <c r="AE53" s="165" t="s">
        <v>91</v>
      </c>
      <c r="AF53" s="165" t="s">
        <v>91</v>
      </c>
      <c r="AH53" s="166" t="s">
        <v>183</v>
      </c>
      <c r="AI53" s="66"/>
      <c r="AJ53" s="210"/>
      <c r="AK53" s="210"/>
      <c r="AL53" s="74"/>
      <c r="AM53" s="210"/>
      <c r="AN53" s="210"/>
      <c r="AO53" s="167" t="s">
        <v>91</v>
      </c>
      <c r="AP53" s="167" t="s">
        <v>91</v>
      </c>
      <c r="AQ53" s="167" t="s">
        <v>91</v>
      </c>
      <c r="AS53" s="168" t="s">
        <v>183</v>
      </c>
      <c r="AT53" s="169"/>
      <c r="AU53" s="211"/>
      <c r="AV53" s="211"/>
      <c r="AW53" s="175"/>
      <c r="AX53" s="211"/>
      <c r="AY53" s="211"/>
      <c r="AZ53" s="171" t="s">
        <v>91</v>
      </c>
      <c r="BA53" s="171" t="s">
        <v>91</v>
      </c>
      <c r="BB53" s="171" t="s">
        <v>91</v>
      </c>
    </row>
    <row r="54" spans="1:54">
      <c r="A54" s="154" t="s">
        <v>93</v>
      </c>
      <c r="B54" s="155">
        <v>364</v>
      </c>
      <c r="C54" s="172">
        <v>188</v>
      </c>
      <c r="D54" s="172">
        <v>176</v>
      </c>
      <c r="E54" s="172">
        <v>12</v>
      </c>
      <c r="F54" s="172">
        <v>9</v>
      </c>
      <c r="G54" s="172">
        <v>3</v>
      </c>
      <c r="H54" s="157">
        <v>3.296703296703297</v>
      </c>
      <c r="I54" s="157">
        <v>4.7872340425531918</v>
      </c>
      <c r="J54" s="157">
        <v>1.7045454545454544</v>
      </c>
      <c r="L54" s="158" t="s">
        <v>94</v>
      </c>
      <c r="M54" s="159">
        <v>335</v>
      </c>
      <c r="N54" s="173">
        <v>180</v>
      </c>
      <c r="O54" s="173">
        <v>155</v>
      </c>
      <c r="P54" s="173">
        <v>21</v>
      </c>
      <c r="Q54" s="173">
        <v>12</v>
      </c>
      <c r="R54" s="173">
        <v>9</v>
      </c>
      <c r="S54" s="161">
        <v>6.2686567164179099</v>
      </c>
      <c r="T54" s="161">
        <v>6.666666666666667</v>
      </c>
      <c r="U54" s="161">
        <v>5.806451612903226</v>
      </c>
      <c r="W54" s="162" t="s">
        <v>95</v>
      </c>
      <c r="X54" s="163">
        <v>725</v>
      </c>
      <c r="Y54" s="174">
        <v>357</v>
      </c>
      <c r="Z54" s="174">
        <v>368</v>
      </c>
      <c r="AA54" s="174">
        <v>35</v>
      </c>
      <c r="AB54" s="174">
        <v>21</v>
      </c>
      <c r="AC54" s="174">
        <v>14</v>
      </c>
      <c r="AD54" s="165">
        <v>4.8275862068965516</v>
      </c>
      <c r="AE54" s="165">
        <v>5.8823529411764701</v>
      </c>
      <c r="AF54" s="165">
        <v>3.804347826086957</v>
      </c>
      <c r="AH54" s="166" t="s">
        <v>96</v>
      </c>
      <c r="AI54" s="66">
        <v>1247</v>
      </c>
      <c r="AJ54" s="74">
        <v>677</v>
      </c>
      <c r="AK54" s="74">
        <v>570</v>
      </c>
      <c r="AL54" s="74">
        <v>74</v>
      </c>
      <c r="AM54" s="74">
        <v>54</v>
      </c>
      <c r="AN54" s="74">
        <v>20</v>
      </c>
      <c r="AO54" s="167">
        <v>5.9342421812349642</v>
      </c>
      <c r="AP54" s="167">
        <v>7.9763663220088628</v>
      </c>
      <c r="AQ54" s="167">
        <v>3.5087719298245612</v>
      </c>
      <c r="AS54" s="168" t="s">
        <v>208</v>
      </c>
      <c r="AT54" s="169">
        <v>7702</v>
      </c>
      <c r="AU54" s="175">
        <v>3883</v>
      </c>
      <c r="AV54" s="175">
        <v>3819</v>
      </c>
      <c r="AW54" s="175">
        <v>481</v>
      </c>
      <c r="AX54" s="175">
        <v>294</v>
      </c>
      <c r="AY54" s="175">
        <v>187</v>
      </c>
      <c r="AZ54" s="171">
        <v>6.2451311347701894</v>
      </c>
      <c r="BA54" s="171">
        <v>7.5714653618336332</v>
      </c>
      <c r="BB54" s="171">
        <v>4.8965697826656189</v>
      </c>
    </row>
    <row r="55" spans="1:54">
      <c r="A55" s="176" t="s">
        <v>97</v>
      </c>
      <c r="B55" s="177">
        <v>178843</v>
      </c>
      <c r="C55" s="177">
        <v>91405</v>
      </c>
      <c r="D55" s="177">
        <v>87438</v>
      </c>
      <c r="E55" s="177">
        <v>9271</v>
      </c>
      <c r="F55" s="177">
        <v>5819</v>
      </c>
      <c r="G55" s="177">
        <v>3452</v>
      </c>
      <c r="H55" s="157">
        <v>5.1838763608304497</v>
      </c>
      <c r="I55" s="157">
        <v>6.3661725288550945</v>
      </c>
      <c r="J55" s="157">
        <v>3.9479402548091223</v>
      </c>
      <c r="L55" s="178" t="s">
        <v>97</v>
      </c>
      <c r="M55" s="179">
        <v>187008</v>
      </c>
      <c r="N55" s="179">
        <v>95546</v>
      </c>
      <c r="O55" s="179">
        <v>91462</v>
      </c>
      <c r="P55" s="179">
        <v>9940</v>
      </c>
      <c r="Q55" s="179">
        <v>6268</v>
      </c>
      <c r="R55" s="179">
        <v>3672</v>
      </c>
      <c r="S55" s="161">
        <v>5.3152806297056809</v>
      </c>
      <c r="T55" s="161">
        <v>6.5601909028112111</v>
      </c>
      <c r="U55" s="161">
        <v>4.0147820952964066</v>
      </c>
      <c r="W55" s="180" t="s">
        <v>97</v>
      </c>
      <c r="X55" s="181">
        <v>200835</v>
      </c>
      <c r="Y55" s="181">
        <v>103009</v>
      </c>
      <c r="Z55" s="181">
        <v>97826</v>
      </c>
      <c r="AA55" s="181">
        <v>10905</v>
      </c>
      <c r="AB55" s="181">
        <v>6852</v>
      </c>
      <c r="AC55" s="181">
        <v>4053</v>
      </c>
      <c r="AD55" s="165">
        <v>5.4298304578385244</v>
      </c>
      <c r="AE55" s="165">
        <v>6.6518459552077971</v>
      </c>
      <c r="AF55" s="165">
        <v>4.1430703493958658</v>
      </c>
      <c r="AH55" s="182" t="s">
        <v>97</v>
      </c>
      <c r="AI55" s="183">
        <v>193375</v>
      </c>
      <c r="AJ55" s="183">
        <v>99117</v>
      </c>
      <c r="AK55" s="183">
        <v>94258</v>
      </c>
      <c r="AL55" s="183">
        <v>10064</v>
      </c>
      <c r="AM55" s="183">
        <v>6404</v>
      </c>
      <c r="AN55" s="183">
        <v>3660</v>
      </c>
      <c r="AO55" s="167">
        <v>5.2043956043956046</v>
      </c>
      <c r="AP55" s="167">
        <v>6.4610510810456319</v>
      </c>
      <c r="AQ55" s="167">
        <v>3.8829595365910587</v>
      </c>
      <c r="AS55" s="184" t="s">
        <v>97</v>
      </c>
      <c r="AT55" s="185">
        <v>259949</v>
      </c>
      <c r="AU55" s="185">
        <v>133037</v>
      </c>
      <c r="AV55" s="185">
        <v>126912</v>
      </c>
      <c r="AW55" s="185">
        <v>12082</v>
      </c>
      <c r="AX55" s="185">
        <v>7633</v>
      </c>
      <c r="AY55" s="185">
        <v>4449</v>
      </c>
      <c r="AZ55" s="171">
        <v>4.6478347675890275</v>
      </c>
      <c r="BA55" s="171">
        <v>5.7375015972999996</v>
      </c>
      <c r="BB55" s="171">
        <v>3.5055786686838126</v>
      </c>
    </row>
    <row r="56" spans="1:54">
      <c r="A56" s="130"/>
      <c r="B56" s="130"/>
      <c r="C56" s="130"/>
      <c r="D56" s="130"/>
      <c r="E56" s="130"/>
      <c r="F56" s="130"/>
      <c r="G56" s="130"/>
      <c r="H56" s="212" t="s">
        <v>91</v>
      </c>
      <c r="I56" s="212" t="s">
        <v>91</v>
      </c>
      <c r="J56" s="212" t="s">
        <v>91</v>
      </c>
      <c r="L56" s="132"/>
      <c r="M56" s="132"/>
      <c r="N56" s="132"/>
      <c r="O56" s="132"/>
      <c r="P56" s="132"/>
      <c r="Q56" s="132"/>
      <c r="R56" s="132"/>
      <c r="S56" s="213" t="s">
        <v>91</v>
      </c>
      <c r="T56" s="213" t="s">
        <v>91</v>
      </c>
      <c r="U56" s="213" t="s">
        <v>91</v>
      </c>
      <c r="W56" s="134"/>
      <c r="X56" s="134"/>
      <c r="Y56" s="134"/>
      <c r="Z56" s="134"/>
      <c r="AA56" s="134"/>
      <c r="AB56" s="134"/>
      <c r="AC56" s="134"/>
      <c r="AD56" s="214" t="s">
        <v>91</v>
      </c>
      <c r="AE56" s="214" t="s">
        <v>91</v>
      </c>
      <c r="AF56" s="214" t="s">
        <v>91</v>
      </c>
      <c r="AH56" s="136"/>
      <c r="AI56" s="136"/>
      <c r="AJ56" s="136"/>
      <c r="AK56" s="136"/>
      <c r="AL56" s="136"/>
      <c r="AM56" s="136"/>
      <c r="AN56" s="136"/>
      <c r="AO56" s="215" t="s">
        <v>91</v>
      </c>
      <c r="AP56" s="215" t="s">
        <v>91</v>
      </c>
      <c r="AQ56" s="215" t="s">
        <v>91</v>
      </c>
      <c r="AS56" s="138"/>
      <c r="AT56" s="138"/>
      <c r="AU56" s="138"/>
      <c r="AV56" s="138"/>
      <c r="AW56" s="138"/>
      <c r="AX56" s="138"/>
      <c r="AY56" s="138"/>
      <c r="AZ56" s="216" t="s">
        <v>91</v>
      </c>
      <c r="BA56" s="216" t="s">
        <v>91</v>
      </c>
      <c r="BB56" s="216" t="s">
        <v>91</v>
      </c>
    </row>
    <row r="57" spans="1:54">
      <c r="A57" s="130"/>
      <c r="B57" s="130"/>
      <c r="C57" s="130"/>
      <c r="D57" s="130"/>
      <c r="E57" s="130"/>
      <c r="F57" s="130"/>
      <c r="G57" s="130"/>
      <c r="H57" s="217" t="s">
        <v>91</v>
      </c>
      <c r="I57" s="217" t="s">
        <v>91</v>
      </c>
      <c r="J57" s="217" t="s">
        <v>91</v>
      </c>
      <c r="L57" s="132"/>
      <c r="M57" s="132"/>
      <c r="N57" s="132"/>
      <c r="O57" s="132"/>
      <c r="P57" s="132"/>
      <c r="Q57" s="132"/>
      <c r="R57" s="132"/>
      <c r="S57" s="218" t="s">
        <v>91</v>
      </c>
      <c r="T57" s="218" t="s">
        <v>91</v>
      </c>
      <c r="U57" s="218" t="s">
        <v>91</v>
      </c>
      <c r="W57" s="134"/>
      <c r="X57" s="134"/>
      <c r="Y57" s="134"/>
      <c r="Z57" s="134"/>
      <c r="AA57" s="134"/>
      <c r="AB57" s="134"/>
      <c r="AC57" s="134"/>
      <c r="AD57" s="219" t="s">
        <v>91</v>
      </c>
      <c r="AE57" s="219" t="s">
        <v>91</v>
      </c>
      <c r="AF57" s="219" t="s">
        <v>91</v>
      </c>
      <c r="AH57" s="136"/>
      <c r="AI57" s="136"/>
      <c r="AJ57" s="136"/>
      <c r="AK57" s="136"/>
      <c r="AL57" s="136"/>
      <c r="AM57" s="136"/>
      <c r="AN57" s="136"/>
      <c r="AO57" s="220" t="s">
        <v>91</v>
      </c>
      <c r="AP57" s="220" t="s">
        <v>91</v>
      </c>
      <c r="AQ57" s="220" t="s">
        <v>91</v>
      </c>
      <c r="AS57" s="138"/>
      <c r="AT57" s="138"/>
      <c r="AU57" s="138"/>
      <c r="AV57" s="138"/>
      <c r="AW57" s="138"/>
      <c r="AX57" s="138"/>
      <c r="AY57" s="138"/>
      <c r="AZ57" s="221" t="s">
        <v>91</v>
      </c>
      <c r="BA57" s="221" t="s">
        <v>91</v>
      </c>
      <c r="BB57" s="221" t="s">
        <v>91</v>
      </c>
    </row>
    <row r="58" spans="1:54">
      <c r="A58" s="130"/>
      <c r="B58" s="222" t="s">
        <v>184</v>
      </c>
      <c r="C58" s="130"/>
      <c r="D58" s="130"/>
      <c r="E58" s="130"/>
      <c r="F58" s="130"/>
      <c r="G58" s="130"/>
      <c r="H58" s="130"/>
      <c r="I58" s="130"/>
      <c r="J58" s="130"/>
      <c r="L58" s="132"/>
      <c r="M58" s="223" t="s">
        <v>184</v>
      </c>
      <c r="N58" s="132"/>
      <c r="O58" s="132"/>
      <c r="P58" s="132"/>
      <c r="Q58" s="132"/>
      <c r="R58" s="132"/>
      <c r="S58" s="132"/>
      <c r="T58" s="132"/>
      <c r="U58" s="132"/>
      <c r="W58" s="134"/>
      <c r="X58" s="224" t="s">
        <v>184</v>
      </c>
      <c r="Y58" s="134"/>
      <c r="Z58" s="134"/>
      <c r="AA58" s="134"/>
      <c r="AB58" s="134"/>
      <c r="AC58" s="134"/>
      <c r="AD58" s="134"/>
      <c r="AE58" s="134"/>
      <c r="AF58" s="134"/>
      <c r="AH58" s="136"/>
      <c r="AI58" s="225" t="s">
        <v>184</v>
      </c>
      <c r="AJ58" s="136"/>
      <c r="AK58" s="136"/>
      <c r="AL58" s="136"/>
      <c r="AM58" s="136"/>
      <c r="AN58" s="136"/>
      <c r="AO58" s="136"/>
      <c r="AP58" s="136"/>
      <c r="AQ58" s="136"/>
      <c r="AS58" s="138"/>
      <c r="AT58" s="226" t="s">
        <v>184</v>
      </c>
      <c r="AU58" s="138"/>
      <c r="AV58" s="138"/>
      <c r="AW58" s="138"/>
      <c r="AX58" s="138"/>
      <c r="AY58" s="138"/>
      <c r="AZ58" s="138"/>
      <c r="BA58" s="138"/>
      <c r="BB58" s="138"/>
    </row>
  </sheetData>
  <mergeCells count="80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</mergeCells>
  <phoneticPr fontId="4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（１）ぜん息（１６年間まとめ）</vt:lpstr>
      <vt:lpstr>（１）ぜん息（３年毎）</vt:lpstr>
      <vt:lpstr>（２）ぜん鳴（かぜなし）＋ぜん息（１６年間まとめ）</vt:lpstr>
      <vt:lpstr>（２）ぜん鳴（かぜなし）＋ぜん息（３年毎）</vt:lpstr>
      <vt:lpstr>'（１）ぜん息（１６年間まとめ）'!Print_Area</vt:lpstr>
      <vt:lpstr>'（２）ぜん鳴（かぜなし）＋ぜん息（１６年間まとめ）'!Print_Area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2015-11-13T02:59:49Z</dcterms:created>
  <dcterms:modified xsi:type="dcterms:W3CDTF">2015-11-13T02:59:53Z</dcterms:modified>
</cp:coreProperties>
</file>