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-15" yWindow="-15" windowWidth="12615" windowHeight="11760" tabRatio="713"/>
  </bookViews>
  <sheets>
    <sheet name="（１）ぜん息（９年間まとめ）" sheetId="2" r:id="rId1"/>
    <sheet name="（１）ぜん息（３年度毎）" sheetId="3" r:id="rId2"/>
    <sheet name="（２）ぜん鳴（かぜなし）＋ぜん息（９年間まとめ）" sheetId="1" r:id="rId3"/>
    <sheet name="（２）ぜん鳴（かぜなし）＋ぜん息（３年度毎）" sheetId="4" r:id="rId4"/>
  </sheets>
  <externalReferences>
    <externalReference r:id="rId5"/>
    <externalReference r:id="rId6"/>
  </externalReferences>
  <definedNames>
    <definedName name="block">'[1]5_2'!$A$46:$P$61</definedName>
    <definedName name="block1">'[1]5_2'!$A$46:$P$61</definedName>
    <definedName name="block2">'[1]5_2'!$A$68:$P$83</definedName>
    <definedName name="data">#REF!</definedName>
    <definedName name="data01_20">#REF!</definedName>
    <definedName name="data21_40">#REF!</definedName>
    <definedName name="data41_50">#REF!</definedName>
    <definedName name="OSAKA">'[2]8'!$E$9</definedName>
    <definedName name="_xlnm.Print_Area" localSheetId="0">'（１）ぜん息（９年間まとめ）'!$A$1:$L$61</definedName>
    <definedName name="_xlnm.Print_Area" localSheetId="2">'（２）ぜん鳴（かぜなし）＋ぜん息（９年間まとめ）'!$A$1:$L$61</definedName>
  </definedNames>
  <calcPr calcId="145621"/>
</workbook>
</file>

<file path=xl/calcChain.xml><?xml version="1.0" encoding="utf-8"?>
<calcChain xmlns="http://schemas.openxmlformats.org/spreadsheetml/2006/main">
  <c r="U57" i="3" l="1"/>
  <c r="T57" i="3"/>
  <c r="S57" i="3"/>
  <c r="U56" i="3"/>
  <c r="T56" i="3"/>
  <c r="S56" i="3"/>
  <c r="U55" i="3"/>
  <c r="T55" i="3"/>
  <c r="R55" i="3"/>
  <c r="Q55" i="3"/>
  <c r="P55" i="3"/>
  <c r="S55" i="3" s="1"/>
  <c r="O55" i="3"/>
  <c r="N55" i="3"/>
  <c r="M55" i="3"/>
  <c r="U54" i="3"/>
  <c r="T54" i="3"/>
  <c r="S54" i="3"/>
  <c r="L54" i="3"/>
  <c r="U53" i="3"/>
  <c r="T53" i="3"/>
  <c r="S53" i="3"/>
  <c r="L53" i="3"/>
  <c r="U52" i="3"/>
  <c r="T52" i="3"/>
  <c r="S52" i="3"/>
  <c r="L52" i="3"/>
  <c r="U51" i="3"/>
  <c r="T51" i="3"/>
  <c r="S51" i="3"/>
  <c r="L51" i="3"/>
  <c r="U50" i="3"/>
  <c r="T50" i="3"/>
  <c r="S50" i="3"/>
  <c r="L50" i="3"/>
  <c r="U49" i="3"/>
  <c r="T49" i="3"/>
  <c r="S49" i="3"/>
  <c r="L49" i="3"/>
  <c r="U48" i="3"/>
  <c r="T48" i="3"/>
  <c r="S48" i="3"/>
  <c r="L48" i="3"/>
  <c r="U47" i="3"/>
  <c r="T47" i="3"/>
  <c r="S47" i="3"/>
  <c r="L47" i="3"/>
  <c r="U46" i="3"/>
  <c r="T46" i="3"/>
  <c r="S46" i="3"/>
  <c r="L46" i="3"/>
  <c r="U45" i="3"/>
  <c r="T45" i="3"/>
  <c r="S45" i="3"/>
  <c r="L45" i="3"/>
  <c r="U44" i="3"/>
  <c r="T44" i="3"/>
  <c r="S44" i="3"/>
  <c r="L44" i="3"/>
  <c r="U43" i="3"/>
  <c r="T43" i="3"/>
  <c r="S43" i="3"/>
  <c r="L43" i="3"/>
  <c r="U42" i="3"/>
  <c r="T42" i="3"/>
  <c r="S42" i="3"/>
  <c r="L42" i="3"/>
  <c r="R38" i="3"/>
  <c r="U38" i="3" s="1"/>
  <c r="Q38" i="3"/>
  <c r="T38" i="3" s="1"/>
  <c r="P38" i="3"/>
  <c r="S38" i="3" s="1"/>
  <c r="O38" i="3"/>
  <c r="N38" i="3"/>
  <c r="M38" i="3"/>
  <c r="U37" i="3"/>
  <c r="T37" i="3"/>
  <c r="S37" i="3"/>
  <c r="L37" i="3"/>
  <c r="U36" i="3"/>
  <c r="T36" i="3"/>
  <c r="S36" i="3"/>
  <c r="L36" i="3"/>
  <c r="U35" i="3"/>
  <c r="T35" i="3"/>
  <c r="S35" i="3"/>
  <c r="L35" i="3"/>
  <c r="U34" i="3"/>
  <c r="T34" i="3"/>
  <c r="S34" i="3"/>
  <c r="L34" i="3"/>
  <c r="S30" i="3"/>
  <c r="R30" i="3"/>
  <c r="U30" i="3" s="1"/>
  <c r="Q30" i="3"/>
  <c r="T30" i="3" s="1"/>
  <c r="P30" i="3"/>
  <c r="O30" i="3"/>
  <c r="N30" i="3"/>
  <c r="M30" i="3"/>
  <c r="U29" i="3"/>
  <c r="T29" i="3"/>
  <c r="S29" i="3"/>
  <c r="L29" i="3"/>
  <c r="U28" i="3"/>
  <c r="T28" i="3"/>
  <c r="S28" i="3"/>
  <c r="L28" i="3"/>
  <c r="U27" i="3"/>
  <c r="T27" i="3"/>
  <c r="S27" i="3"/>
  <c r="L27" i="3"/>
  <c r="U26" i="3"/>
  <c r="T26" i="3"/>
  <c r="S26" i="3"/>
  <c r="L26" i="3"/>
  <c r="U25" i="3"/>
  <c r="T25" i="3"/>
  <c r="S25" i="3"/>
  <c r="L25" i="3"/>
  <c r="U24" i="3"/>
  <c r="T24" i="3"/>
  <c r="S24" i="3"/>
  <c r="L24" i="3"/>
  <c r="U23" i="3"/>
  <c r="T23" i="3"/>
  <c r="S23" i="3"/>
  <c r="L23" i="3"/>
  <c r="U22" i="3"/>
  <c r="T22" i="3"/>
  <c r="S22" i="3"/>
  <c r="L22" i="3"/>
  <c r="U21" i="3"/>
  <c r="T21" i="3"/>
  <c r="S21" i="3"/>
  <c r="L21" i="3"/>
  <c r="U20" i="3"/>
  <c r="T20" i="3"/>
  <c r="S20" i="3"/>
  <c r="L20" i="3"/>
  <c r="R16" i="3"/>
  <c r="U16" i="3" s="1"/>
  <c r="Q16" i="3"/>
  <c r="P16" i="3"/>
  <c r="S16" i="3" s="1"/>
  <c r="O16" i="3"/>
  <c r="N16" i="3"/>
  <c r="T16" i="3" s="1"/>
  <c r="M16" i="3"/>
  <c r="U15" i="3"/>
  <c r="T15" i="3"/>
  <c r="S15" i="3"/>
  <c r="L15" i="3"/>
  <c r="U14" i="3"/>
  <c r="T14" i="3"/>
  <c r="S14" i="3"/>
  <c r="L14" i="3"/>
  <c r="U13" i="3"/>
  <c r="T13" i="3"/>
  <c r="S13" i="3"/>
  <c r="L13" i="3"/>
  <c r="U12" i="3"/>
  <c r="T12" i="3"/>
  <c r="S12" i="3"/>
  <c r="L12" i="3"/>
  <c r="U11" i="3"/>
  <c r="T11" i="3"/>
  <c r="S11" i="3"/>
  <c r="L11" i="3"/>
  <c r="U10" i="3"/>
  <c r="T10" i="3"/>
  <c r="S10" i="3"/>
  <c r="L10" i="3"/>
  <c r="U9" i="3"/>
  <c r="T9" i="3"/>
  <c r="S9" i="3"/>
  <c r="L9" i="3"/>
  <c r="U8" i="3"/>
  <c r="T8" i="3"/>
  <c r="S8" i="3"/>
  <c r="L8" i="3"/>
  <c r="U7" i="3"/>
  <c r="T7" i="3"/>
  <c r="S7" i="3"/>
  <c r="L7" i="3"/>
  <c r="U6" i="3"/>
  <c r="T6" i="3"/>
  <c r="S6" i="3"/>
  <c r="L6" i="3"/>
</calcChain>
</file>

<file path=xl/sharedStrings.xml><?xml version="1.0" encoding="utf-8"?>
<sst xmlns="http://schemas.openxmlformats.org/spreadsheetml/2006/main" count="924" uniqueCount="146">
  <si>
    <t>総数</t>
  </si>
  <si>
    <t>全体</t>
  </si>
  <si>
    <t>男児</t>
  </si>
  <si>
    <t>女児</t>
  </si>
  <si>
    <t>ＳＰＭ</t>
  </si>
  <si>
    <t>件数</t>
    <rPh sb="0" eb="2">
      <t>ケンスウ</t>
    </rPh>
    <phoneticPr fontId="6"/>
  </si>
  <si>
    <t>％</t>
    <phoneticPr fontId="6"/>
  </si>
  <si>
    <r>
      <t>ＮＯ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</si>
  <si>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</si>
  <si>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r>
      <t>ＳＯ</t>
    </r>
    <r>
      <rPr>
        <vertAlign val="subscript"/>
        <sz val="10"/>
        <rFont val="ＭＳ Ｐ明朝"/>
        <family val="1"/>
        <charset val="128"/>
      </rPr>
      <t>２</t>
    </r>
    <phoneticPr fontId="4"/>
  </si>
  <si>
    <t>ぜん息</t>
    <rPh sb="2" eb="3">
      <t>イキ</t>
    </rPh>
    <phoneticPr fontId="4"/>
  </si>
  <si>
    <t>30～34ppb(n=3724)</t>
  </si>
  <si>
    <t>35～39ppb(n=0)</t>
  </si>
  <si>
    <t>40～44ppb(n=0)</t>
  </si>
  <si>
    <t>合計</t>
    <rPh sb="0" eb="2">
      <t>ゴウケイ</t>
    </rPh>
    <phoneticPr fontId="3"/>
  </si>
  <si>
    <t>50～59ppb(n=2708)</t>
  </si>
  <si>
    <t>60～69ppb(n=0)</t>
  </si>
  <si>
    <t>70～79ppb(n=0)</t>
  </si>
  <si>
    <t>80～89ppb(n=0)</t>
  </si>
  <si>
    <t>10～14ppb(n=19)</t>
  </si>
  <si>
    <t>5～9μg/m3(n=594)</t>
  </si>
  <si>
    <t>35～39μg/m3(n=21382)</t>
  </si>
  <si>
    <t>40～44μg/m3(n=3636)</t>
  </si>
  <si>
    <t>45～49μg/m3(n=47)</t>
  </si>
  <si>
    <t>50～54μg/m3(n=0)</t>
  </si>
  <si>
    <t>55～59μg/m3(n=0)</t>
  </si>
  <si>
    <t>ぜん鳴（かぜなし）＋ぜん息</t>
  </si>
  <si>
    <t>25～29ppb(n=42149)</t>
  </si>
  <si>
    <t>40～49ppb(n=32621)</t>
  </si>
  <si>
    <t>＊９年間まとめ　（平成１６～２４年度　居住年数３年未満・不明者、性別不明者除く）</t>
    <rPh sb="2" eb="4">
      <t>ネンカン</t>
    </rPh>
    <rPh sb="9" eb="11">
      <t>ヘイセイ</t>
    </rPh>
    <rPh sb="16" eb="18">
      <t>ネンド</t>
    </rPh>
    <rPh sb="19" eb="21">
      <t>キョジュウ</t>
    </rPh>
    <rPh sb="21" eb="23">
      <t>ネンスウ</t>
    </rPh>
    <rPh sb="24" eb="25">
      <t>ネン</t>
    </rPh>
    <rPh sb="25" eb="27">
      <t>ミマン</t>
    </rPh>
    <rPh sb="28" eb="31">
      <t>フメイシャ</t>
    </rPh>
    <rPh sb="32" eb="34">
      <t>セイベツ</t>
    </rPh>
    <rPh sb="34" eb="37">
      <t>フメイシャ</t>
    </rPh>
    <rPh sb="37" eb="38">
      <t>ジョ</t>
    </rPh>
    <phoneticPr fontId="4"/>
  </si>
  <si>
    <t>0～4ppb(n=2379)</t>
  </si>
  <si>
    <t>5～9ppb(n=51245)</t>
  </si>
  <si>
    <t>10～14ppb(n=114712)</t>
  </si>
  <si>
    <t>15～19ppb(n=124408)</t>
  </si>
  <si>
    <t>20～24ppb(n=100444)</t>
  </si>
  <si>
    <t>不明(n=4521)</t>
  </si>
  <si>
    <t>0～9ppb(n=14355)</t>
  </si>
  <si>
    <t>10～19ppb(n=140184)</t>
  </si>
  <si>
    <t>20～29ppb(n=150855)</t>
  </si>
  <si>
    <t>30～39ppb(n=98338)</t>
  </si>
  <si>
    <t>0～4ppb(n=329635)</t>
  </si>
  <si>
    <t>5～9ppb(n=109407)</t>
  </si>
  <si>
    <t>0～4μg/m3(n=0)</t>
  </si>
  <si>
    <t>10～14μg/m3(n=8397)</t>
  </si>
  <si>
    <t>15～19μg/m3(n=54068)</t>
  </si>
  <si>
    <t>20～24μg/m3(n=133143)</t>
  </si>
  <si>
    <t>25～29μg/m3(n=141486)</t>
  </si>
  <si>
    <t>30～34μg/m3(n=71053)</t>
  </si>
  <si>
    <t>不明(n=9776)</t>
  </si>
  <si>
    <t>平成16年度～18年度</t>
    <rPh sb="0" eb="2">
      <t>ヘイセイ</t>
    </rPh>
    <rPh sb="4" eb="6">
      <t>ネンド</t>
    </rPh>
    <rPh sb="9" eb="11">
      <t>ネンド</t>
    </rPh>
    <phoneticPr fontId="4"/>
  </si>
  <si>
    <t>平成19年度～21年度</t>
    <rPh sb="0" eb="2">
      <t>ヘイセイ</t>
    </rPh>
    <rPh sb="4" eb="6">
      <t>ネンド</t>
    </rPh>
    <rPh sb="9" eb="11">
      <t>ネンド</t>
    </rPh>
    <phoneticPr fontId="4"/>
  </si>
  <si>
    <t>平成22年度～24年度</t>
    <rPh sb="0" eb="2">
      <t>ヘイセイ</t>
    </rPh>
    <rPh sb="4" eb="6">
      <t>ネンド</t>
    </rPh>
    <rPh sb="9" eb="11">
      <t>ネンド</t>
    </rPh>
    <phoneticPr fontId="4"/>
  </si>
  <si>
    <t>ぜん息</t>
  </si>
  <si>
    <t>ぜん息</t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</si>
  <si>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２</t>
    </r>
  </si>
  <si>
    <t>％</t>
  </si>
  <si>
    <t>％</t>
    <phoneticPr fontId="6"/>
  </si>
  <si>
    <t>0～4ppb(n=750)</t>
  </si>
  <si>
    <t>0～4ppb(n=1112)</t>
  </si>
  <si>
    <t>5～9ppb(n=7851)</t>
  </si>
  <si>
    <t>5～9ppb(n=27559)</t>
  </si>
  <si>
    <t>10～14ppb(n=26165)</t>
  </si>
  <si>
    <t>10～14ppb(n=49795)</t>
  </si>
  <si>
    <t>15～19ppb(n=32753)</t>
  </si>
  <si>
    <t>15～19ppb(n=48744)</t>
  </si>
  <si>
    <t>20～24ppb(n=30360)</t>
  </si>
  <si>
    <t>20～24ppb(n=29845)</t>
  </si>
  <si>
    <t>25～29ppb(n=23530)</t>
  </si>
  <si>
    <t>25～29ppb(n=1448)</t>
  </si>
  <si>
    <t>30～34ppb(n=3370)</t>
  </si>
  <si>
    <t>30～34ppb(n=)</t>
  </si>
  <si>
    <t/>
  </si>
  <si>
    <t>35～39ppb(n=)</t>
  </si>
  <si>
    <t>40～44ppb(n=)</t>
  </si>
  <si>
    <t>不明(n=1652)</t>
  </si>
  <si>
    <t>不明(n=1079)</t>
  </si>
  <si>
    <t>合計</t>
    <rPh sb="0" eb="2">
      <t>ゴウケイ</t>
    </rPh>
    <phoneticPr fontId="4"/>
  </si>
  <si>
    <r>
      <t>ＮＯ</t>
    </r>
    <r>
      <rPr>
        <vertAlign val="subscript"/>
        <sz val="10"/>
        <rFont val="ＭＳ Ｐ明朝"/>
        <family val="1"/>
        <charset val="128"/>
      </rPr>
      <t>Ｘ</t>
    </r>
  </si>
  <si>
    <r>
      <t>ＮＯ</t>
    </r>
    <r>
      <rPr>
        <vertAlign val="subscript"/>
        <sz val="10"/>
        <rFont val="ＭＳ Ｐ明朝"/>
        <family val="1"/>
        <charset val="128"/>
      </rPr>
      <t>Ｘ</t>
    </r>
    <phoneticPr fontId="4"/>
  </si>
  <si>
    <t>0～9ppb(n=2264)</t>
  </si>
  <si>
    <t>0～9ppb(n=7387)</t>
  </si>
  <si>
    <t>10～19ppb(n=23689)</t>
  </si>
  <si>
    <t>10～19ppb(n=72024)</t>
  </si>
  <si>
    <t>20～29ppb(n=42315)</t>
  </si>
  <si>
    <t>20～29ppb(n=57102)</t>
  </si>
  <si>
    <t>30～39ppb(n=30958)</t>
  </si>
  <si>
    <t>30～39ppb(n=21790)</t>
  </si>
  <si>
    <t>40～49ppb(n=22845)</t>
  </si>
  <si>
    <t>40～49ppb(n=200)</t>
  </si>
  <si>
    <t>50～59ppb(n=)</t>
  </si>
  <si>
    <t>60～69ppb(n=)</t>
  </si>
  <si>
    <t>70～79ppb(n=)</t>
  </si>
  <si>
    <t>80～89ppb(n=)</t>
  </si>
  <si>
    <r>
      <t>ＳＯ</t>
    </r>
    <r>
      <rPr>
        <vertAlign val="subscript"/>
        <sz val="10"/>
        <rFont val="ＭＳ Ｐ明朝"/>
        <family val="1"/>
        <charset val="128"/>
      </rPr>
      <t>２</t>
    </r>
  </si>
  <si>
    <t>0～4ppb(n=69224)</t>
  </si>
  <si>
    <t>0～4ppb(n=143237)</t>
  </si>
  <si>
    <t>5～9ppb(n=55536)</t>
  </si>
  <si>
    <t>5～9ppb(n=15266)</t>
  </si>
  <si>
    <t>10～14ppb(n=)</t>
  </si>
  <si>
    <t>ＳＰＭ</t>
    <phoneticPr fontId="4"/>
  </si>
  <si>
    <t>0～4μg/m3(n=)</t>
  </si>
  <si>
    <t>5～9μg/m3(n=213)</t>
  </si>
  <si>
    <t>5～9μg/m3(n=)</t>
  </si>
  <si>
    <t>10～14μg/m3(n=2205)</t>
  </si>
  <si>
    <t>10～14μg/m3(n=2748)</t>
  </si>
  <si>
    <t>15～19μg/m3(n=6694)</t>
  </si>
  <si>
    <t>15～19μg/m3(n=33135)</t>
  </si>
  <si>
    <t>20～24μg/m3(n=22918)</t>
  </si>
  <si>
    <t>20～24μg/m3(n=82078)</t>
  </si>
  <si>
    <t>25～29μg/m3(n=42180)</t>
  </si>
  <si>
    <t>25～29μg/m3(n=31832)</t>
  </si>
  <si>
    <t>30～34μg/m3(n=35667)</t>
  </si>
  <si>
    <t>30～34μg/m3(n=3293)</t>
  </si>
  <si>
    <t>35～39μg/m3(n=12547)</t>
  </si>
  <si>
    <t>35～39μg/m3(n=162)</t>
  </si>
  <si>
    <t>40～44μg/m3(n=2308)</t>
  </si>
  <si>
    <t>40～44μg/m3(n=)</t>
  </si>
  <si>
    <t>45～49μg/m3(n=)</t>
  </si>
  <si>
    <t>50～54μg/m3(n=)</t>
  </si>
  <si>
    <t>55～59μg/m3(n=)</t>
  </si>
  <si>
    <t>不明(n=6334)</t>
  </si>
  <si>
    <t>＊居住年数１年未満・不明者、性別不明者除く</t>
    <rPh sb="1" eb="3">
      <t>キョジュウ</t>
    </rPh>
    <rPh sb="3" eb="5">
      <t>ネンスウ</t>
    </rPh>
    <rPh sb="6" eb="7">
      <t>ネン</t>
    </rPh>
    <rPh sb="7" eb="9">
      <t>ミマン</t>
    </rPh>
    <rPh sb="10" eb="13">
      <t>フメイシャ</t>
    </rPh>
    <rPh sb="14" eb="16">
      <t>セイベツ</t>
    </rPh>
    <rPh sb="16" eb="19">
      <t>フメイシャ</t>
    </rPh>
    <rPh sb="19" eb="20">
      <t>ノゾ</t>
    </rPh>
    <phoneticPr fontId="4"/>
  </si>
  <si>
    <t>ぜん鳴（かぜなし）＋ぜん息</t>
    <rPh sb="2" eb="3">
      <t>ゼンメイ</t>
    </rPh>
    <phoneticPr fontId="4"/>
  </si>
  <si>
    <t>0～4ppb(n=517)</t>
  </si>
  <si>
    <t>5～9ppb(n=15835)</t>
  </si>
  <si>
    <t>10～14ppb(n=38752)</t>
  </si>
  <si>
    <t>15～19ppb(n=42911)</t>
  </si>
  <si>
    <t>20～24ppb(n=40239)</t>
  </si>
  <si>
    <t>25～29ppb(n=17171)</t>
  </si>
  <si>
    <t>30～34ppb(n=354)</t>
  </si>
  <si>
    <t>不明(n=1790)</t>
  </si>
  <si>
    <t>0～9ppb(n=4704)</t>
  </si>
  <si>
    <t>10～19ppb(n=44471)</t>
  </si>
  <si>
    <t>20～29ppb(n=51438)</t>
  </si>
  <si>
    <t>30～39ppb(n=45590)</t>
  </si>
  <si>
    <t>40～49ppb(n=9576)</t>
  </si>
  <si>
    <t>0～4ppb(n=117174)</t>
  </si>
  <si>
    <t>5～9ppb(n=38605)</t>
  </si>
  <si>
    <t>5～9μg/m3(n=381)</t>
  </si>
  <si>
    <t>10～14μg/m3(n=3444)</t>
  </si>
  <si>
    <t>15～19μg/m3(n=14239)</t>
  </si>
  <si>
    <t>20～24μg/m3(n=28147)</t>
  </si>
  <si>
    <t>25～29μg/m3(n=67474)</t>
  </si>
  <si>
    <t>30～34μg/m3(n=32093)</t>
  </si>
  <si>
    <t>35～39μg/m3(n=8673)</t>
  </si>
  <si>
    <t>40～44μg/m3(n=1328)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</si>
</sst>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76" formatCode="#,##0_ "/>
    <numFmt numFmtId="177" formatCode="#,##0_ ;[Red]\-#,##0\ "/>
    <numFmt numFmtId="178" formatCode="0.00_ "/>
    <numFmt numFmtId="179" formatCode="#,##0_);[Red]\(#,##0\)"/>
    <numFmt numFmtId="180" formatCode="#,##0.00_);[Red]\(#,##0.00\)"/>
  </numFmts>
  <fonts count="1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Osaka"/>
      <family val="3"/>
      <charset val="128"/>
    </font>
    <font>
      <sz val="6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name val="リュウミンライト－ＫＬ－等幅"/>
      <family val="3"/>
      <charset val="128"/>
    </font>
    <font>
      <vertAlign val="subscript"/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2"/>
      <name val="ＭＳ Ｐ明朝"/>
      <family val="1"/>
      <charset val="128"/>
    </font>
    <font>
      <sz val="14"/>
      <name val="ＭＳ Ｐ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  <scheme val="minor"/>
    </font>
    <font>
      <b/>
      <sz val="10"/>
      <name val="ＭＳ Ｐ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8">
    <xf numFmtId="0" fontId="0" fillId="0" borderId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3" fillId="0" borderId="0"/>
    <xf numFmtId="0" fontId="2" fillId="0" borderId="0"/>
    <xf numFmtId="0" fontId="1" fillId="0" borderId="0">
      <alignment vertical="center"/>
    </xf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</cellStyleXfs>
  <cellXfs count="208">
    <xf numFmtId="0" fontId="0" fillId="0" borderId="0" xfId="0"/>
    <xf numFmtId="38" fontId="5" fillId="2" borderId="1" xfId="2" applyFont="1" applyFill="1" applyBorder="1" applyAlignment="1">
      <alignment vertical="center"/>
    </xf>
    <xf numFmtId="38" fontId="5" fillId="2" borderId="1" xfId="2" applyFont="1" applyFill="1" applyBorder="1" applyAlignment="1">
      <alignment horizontal="right" vertical="center"/>
    </xf>
    <xf numFmtId="0" fontId="5" fillId="2" borderId="0" xfId="0" applyFont="1" applyFill="1" applyAlignment="1">
      <alignment vertical="center"/>
    </xf>
    <xf numFmtId="0" fontId="9" fillId="2" borderId="0" xfId="0" applyFont="1" applyFill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0" xfId="0" applyFont="1" applyFill="1" applyBorder="1" applyAlignment="1">
      <alignment vertical="center"/>
    </xf>
    <xf numFmtId="0" fontId="5" fillId="2" borderId="1" xfId="3" applyFont="1" applyFill="1" applyBorder="1" applyAlignment="1">
      <alignment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2" xfId="2" quotePrefix="1" applyFont="1" applyFill="1" applyBorder="1" applyAlignment="1">
      <alignment vertical="center"/>
    </xf>
    <xf numFmtId="38" fontId="5" fillId="2" borderId="2" xfId="2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176" fontId="5" fillId="2" borderId="1" xfId="2" applyNumberFormat="1" applyFont="1" applyFill="1" applyBorder="1" applyAlignment="1" applyProtection="1">
      <alignment vertical="center"/>
      <protection locked="0"/>
    </xf>
    <xf numFmtId="176" fontId="5" fillId="2" borderId="1" xfId="2" applyNumberFormat="1" applyFont="1" applyFill="1" applyBorder="1" applyAlignment="1" applyProtection="1">
      <alignment horizontal="right" vertical="center"/>
      <protection locked="0"/>
    </xf>
    <xf numFmtId="176" fontId="5" fillId="2" borderId="1" xfId="2" applyNumberFormat="1" applyFont="1" applyFill="1" applyBorder="1" applyAlignment="1">
      <alignment vertical="center"/>
    </xf>
    <xf numFmtId="178" fontId="5" fillId="2" borderId="1" xfId="1" applyNumberFormat="1" applyFont="1" applyFill="1" applyBorder="1" applyAlignment="1">
      <alignment horizontal="right" vertical="center"/>
    </xf>
    <xf numFmtId="177" fontId="5" fillId="2" borderId="1" xfId="2" applyNumberFormat="1" applyFont="1" applyFill="1" applyBorder="1" applyAlignment="1" applyProtection="1">
      <alignment vertical="center"/>
      <protection locked="0"/>
    </xf>
    <xf numFmtId="177" fontId="5" fillId="2" borderId="1" xfId="2" applyNumberFormat="1" applyFont="1" applyFill="1" applyBorder="1" applyAlignment="1" applyProtection="1">
      <alignment horizontal="right" vertical="center"/>
      <protection locked="0"/>
    </xf>
    <xf numFmtId="177" fontId="5" fillId="2" borderId="1" xfId="2" applyNumberFormat="1" applyFont="1" applyFill="1" applyBorder="1" applyAlignment="1">
      <alignment vertical="center"/>
    </xf>
    <xf numFmtId="177" fontId="8" fillId="2" borderId="1" xfId="2" applyNumberFormat="1" applyFont="1" applyFill="1" applyBorder="1" applyAlignment="1">
      <alignment horizontal="right" vertical="center"/>
    </xf>
    <xf numFmtId="177" fontId="8" fillId="2" borderId="1" xfId="2" applyNumberFormat="1" applyFont="1" applyFill="1" applyBorder="1" applyAlignment="1" applyProtection="1">
      <alignment vertical="center"/>
      <protection locked="0"/>
    </xf>
    <xf numFmtId="0" fontId="5" fillId="2" borderId="1" xfId="0" applyFont="1" applyFill="1" applyBorder="1" applyAlignment="1">
      <alignment horizontal="left" vertical="center"/>
    </xf>
    <xf numFmtId="177" fontId="5" fillId="2" borderId="1" xfId="2" applyNumberFormat="1" applyFont="1" applyFill="1" applyBorder="1" applyAlignment="1">
      <alignment horizontal="right" vertical="center"/>
    </xf>
    <xf numFmtId="179" fontId="8" fillId="2" borderId="1" xfId="2" applyNumberFormat="1" applyFont="1" applyFill="1" applyBorder="1" applyAlignment="1">
      <alignment horizontal="right" vertical="center"/>
    </xf>
    <xf numFmtId="179" fontId="5" fillId="2" borderId="1" xfId="2" applyNumberFormat="1" applyFont="1" applyFill="1" applyBorder="1" applyAlignment="1">
      <alignment horizontal="right" vertical="center"/>
    </xf>
    <xf numFmtId="179" fontId="5" fillId="2" borderId="1" xfId="2" applyNumberFormat="1" applyFont="1" applyFill="1" applyBorder="1" applyAlignment="1" applyProtection="1">
      <alignment horizontal="right" vertical="center"/>
      <protection locked="0"/>
    </xf>
    <xf numFmtId="179" fontId="8" fillId="2" borderId="1" xfId="2" applyNumberFormat="1" applyFont="1" applyFill="1" applyBorder="1" applyAlignment="1" applyProtection="1">
      <alignment horizontal="right" vertical="center"/>
      <protection locked="0"/>
    </xf>
    <xf numFmtId="179" fontId="5" fillId="2" borderId="5" xfId="2" applyNumberFormat="1" applyFont="1" applyFill="1" applyBorder="1" applyAlignment="1">
      <alignment horizontal="left" vertical="center"/>
    </xf>
    <xf numFmtId="179" fontId="5" fillId="2" borderId="1" xfId="2" applyNumberFormat="1" applyFont="1" applyFill="1" applyBorder="1" applyAlignment="1">
      <alignment horizontal="left" vertical="center"/>
    </xf>
    <xf numFmtId="180" fontId="5" fillId="2" borderId="1" xfId="2" applyNumberFormat="1" applyFont="1" applyFill="1" applyBorder="1" applyAlignment="1">
      <alignment horizontal="right" vertical="center"/>
    </xf>
    <xf numFmtId="180" fontId="5" fillId="2" borderId="1" xfId="1" applyNumberFormat="1" applyFont="1" applyFill="1" applyBorder="1" applyAlignment="1">
      <alignment horizontal="right" vertical="center"/>
    </xf>
    <xf numFmtId="0" fontId="10" fillId="3" borderId="0" xfId="4" applyNumberFormat="1" applyFont="1" applyFill="1"/>
    <xf numFmtId="0" fontId="11" fillId="3" borderId="0" xfId="4" applyFont="1" applyFill="1"/>
    <xf numFmtId="0" fontId="12" fillId="3" borderId="0" xfId="5" applyFont="1" applyFill="1">
      <alignment vertical="center"/>
    </xf>
    <xf numFmtId="0" fontId="10" fillId="2" borderId="0" xfId="5" applyNumberFormat="1" applyFont="1" applyFill="1" applyAlignment="1"/>
    <xf numFmtId="0" fontId="5" fillId="2" borderId="0" xfId="5" applyFont="1" applyFill="1" applyAlignment="1">
      <alignment vertical="center"/>
    </xf>
    <xf numFmtId="0" fontId="10" fillId="3" borderId="0" xfId="6" applyNumberFormat="1" applyFont="1" applyFill="1"/>
    <xf numFmtId="0" fontId="2" fillId="3" borderId="0" xfId="6" applyFont="1" applyFill="1"/>
    <xf numFmtId="0" fontId="9" fillId="3" borderId="0" xfId="4" applyFont="1" applyFill="1" applyAlignment="1">
      <alignment vertical="center"/>
    </xf>
    <xf numFmtId="38" fontId="5" fillId="3" borderId="0" xfId="7" applyFont="1" applyFill="1" applyAlignment="1">
      <alignment vertical="center"/>
    </xf>
    <xf numFmtId="0" fontId="9" fillId="2" borderId="0" xfId="5" applyFont="1" applyFill="1" applyAlignment="1">
      <alignment vertical="center"/>
    </xf>
    <xf numFmtId="38" fontId="5" fillId="2" borderId="0" xfId="8" applyFont="1" applyFill="1" applyAlignment="1">
      <alignment vertical="center"/>
    </xf>
    <xf numFmtId="0" fontId="9" fillId="3" borderId="0" xfId="6" applyFont="1" applyFill="1" applyAlignment="1">
      <alignment vertical="center"/>
    </xf>
    <xf numFmtId="38" fontId="5" fillId="3" borderId="0" xfId="9" applyFont="1" applyFill="1" applyAlignment="1">
      <alignment vertical="center"/>
    </xf>
    <xf numFmtId="38" fontId="9" fillId="3" borderId="0" xfId="7" applyFont="1" applyFill="1" applyAlignment="1">
      <alignment vertical="center"/>
    </xf>
    <xf numFmtId="0" fontId="13" fillId="3" borderId="0" xfId="5" applyFont="1" applyFill="1">
      <alignment vertical="center"/>
    </xf>
    <xf numFmtId="38" fontId="9" fillId="2" borderId="0" xfId="8" applyFont="1" applyFill="1" applyAlignment="1">
      <alignment vertical="center"/>
    </xf>
    <xf numFmtId="38" fontId="9" fillId="3" borderId="0" xfId="9" applyFont="1" applyFill="1" applyAlignment="1">
      <alignment vertical="center"/>
    </xf>
    <xf numFmtId="38" fontId="5" fillId="3" borderId="4" xfId="7" applyFont="1" applyFill="1" applyBorder="1" applyAlignment="1">
      <alignment horizontal="center" vertical="center"/>
    </xf>
    <xf numFmtId="38" fontId="5" fillId="2" borderId="4" xfId="8" applyFont="1" applyFill="1" applyBorder="1" applyAlignment="1">
      <alignment horizontal="center" vertical="center"/>
    </xf>
    <xf numFmtId="38" fontId="5" fillId="3" borderId="4" xfId="9" applyFont="1" applyFill="1" applyBorder="1" applyAlignment="1">
      <alignment horizontal="center" vertical="center"/>
    </xf>
    <xf numFmtId="0" fontId="5" fillId="3" borderId="6" xfId="7" applyNumberFormat="1" applyFont="1" applyFill="1" applyBorder="1" applyAlignment="1">
      <alignment vertical="center"/>
    </xf>
    <xf numFmtId="38" fontId="5" fillId="3" borderId="1" xfId="7" applyFont="1" applyFill="1" applyBorder="1" applyAlignment="1" applyProtection="1">
      <alignment vertical="center"/>
      <protection locked="0"/>
    </xf>
    <xf numFmtId="38" fontId="5" fillId="3" borderId="1" xfId="7" applyFont="1" applyFill="1" applyBorder="1" applyAlignment="1" applyProtection="1">
      <alignment horizontal="right" vertical="center" wrapText="1"/>
      <protection locked="0"/>
    </xf>
    <xf numFmtId="2" fontId="5" fillId="3" borderId="1" xfId="10" applyNumberFormat="1" applyFont="1" applyFill="1" applyBorder="1" applyAlignment="1">
      <alignment horizontal="right" vertical="center"/>
    </xf>
    <xf numFmtId="0" fontId="5" fillId="2" borderId="6" xfId="8" applyNumberFormat="1" applyFont="1" applyFill="1" applyBorder="1" applyAlignment="1">
      <alignment vertical="center"/>
    </xf>
    <xf numFmtId="38" fontId="5" fillId="2" borderId="1" xfId="8" applyFont="1" applyFill="1" applyBorder="1" applyAlignment="1" applyProtection="1">
      <alignment vertical="center"/>
      <protection locked="0"/>
    </xf>
    <xf numFmtId="38" fontId="5" fillId="2" borderId="1" xfId="8" applyFont="1" applyFill="1" applyBorder="1" applyAlignment="1" applyProtection="1">
      <alignment horizontal="right" vertical="center" wrapText="1"/>
      <protection locked="0"/>
    </xf>
    <xf numFmtId="2" fontId="5" fillId="2" borderId="1" xfId="11" applyNumberFormat="1" applyFont="1" applyFill="1" applyBorder="1" applyAlignment="1">
      <alignment horizontal="right" vertical="center"/>
    </xf>
    <xf numFmtId="0" fontId="5" fillId="3" borderId="6" xfId="9" applyNumberFormat="1" applyFont="1" applyFill="1" applyBorder="1" applyAlignment="1">
      <alignment vertical="center"/>
    </xf>
    <xf numFmtId="38" fontId="5" fillId="3" borderId="1" xfId="9" applyFont="1" applyFill="1" applyBorder="1" applyAlignment="1" applyProtection="1">
      <alignment vertical="center"/>
      <protection locked="0"/>
    </xf>
    <xf numFmtId="38" fontId="5" fillId="3" borderId="1" xfId="9" applyFont="1" applyFill="1" applyBorder="1" applyAlignment="1" applyProtection="1">
      <alignment horizontal="right" vertical="center" wrapText="1"/>
      <protection locked="0"/>
    </xf>
    <xf numFmtId="2" fontId="5" fillId="3" borderId="1" xfId="12" applyNumberFormat="1" applyFont="1" applyFill="1" applyBorder="1" applyAlignment="1">
      <alignment horizontal="right" vertical="center"/>
    </xf>
    <xf numFmtId="38" fontId="5" fillId="3" borderId="1" xfId="7" applyFont="1" applyFill="1" applyBorder="1" applyAlignment="1" applyProtection="1">
      <alignment vertical="center" wrapText="1"/>
      <protection locked="0"/>
    </xf>
    <xf numFmtId="38" fontId="5" fillId="2" borderId="1" xfId="8" applyFont="1" applyFill="1" applyBorder="1" applyAlignment="1" applyProtection="1">
      <alignment vertical="center" wrapText="1"/>
      <protection locked="0"/>
    </xf>
    <xf numFmtId="38" fontId="5" fillId="3" borderId="1" xfId="9" applyFont="1" applyFill="1" applyBorder="1" applyAlignment="1" applyProtection="1">
      <alignment vertical="center" wrapText="1"/>
      <protection locked="0"/>
    </xf>
    <xf numFmtId="38" fontId="5" fillId="3" borderId="6" xfId="7" applyFont="1" applyFill="1" applyBorder="1" applyAlignment="1">
      <alignment horizontal="right" vertical="center"/>
    </xf>
    <xf numFmtId="38" fontId="5" fillId="3" borderId="1" xfId="7" applyFont="1" applyFill="1" applyBorder="1" applyAlignment="1">
      <alignment vertical="center"/>
    </xf>
    <xf numFmtId="38" fontId="5" fillId="2" borderId="6" xfId="8" applyFont="1" applyFill="1" applyBorder="1" applyAlignment="1">
      <alignment horizontal="right" vertical="center"/>
    </xf>
    <xf numFmtId="38" fontId="5" fillId="2" borderId="1" xfId="8" applyFont="1" applyFill="1" applyBorder="1" applyAlignment="1">
      <alignment vertical="center"/>
    </xf>
    <xf numFmtId="38" fontId="5" fillId="3" borderId="6" xfId="9" applyFont="1" applyFill="1" applyBorder="1" applyAlignment="1">
      <alignment horizontal="right" vertical="center"/>
    </xf>
    <xf numFmtId="38" fontId="5" fillId="3" borderId="1" xfId="9" applyFont="1" applyFill="1" applyBorder="1" applyAlignment="1">
      <alignment vertical="center"/>
    </xf>
    <xf numFmtId="38" fontId="5" fillId="3" borderId="2" xfId="7" quotePrefix="1" applyFont="1" applyFill="1" applyBorder="1" applyAlignment="1">
      <alignment vertical="center"/>
    </xf>
    <xf numFmtId="38" fontId="5" fillId="3" borderId="8" xfId="7" applyFont="1" applyFill="1" applyBorder="1" applyAlignment="1">
      <alignment vertical="center"/>
    </xf>
    <xf numFmtId="38" fontId="5" fillId="2" borderId="2" xfId="8" quotePrefix="1" applyFont="1" applyFill="1" applyBorder="1" applyAlignment="1">
      <alignment vertical="center"/>
    </xf>
    <xf numFmtId="38" fontId="5" fillId="2" borderId="8" xfId="8" applyFont="1" applyFill="1" applyBorder="1" applyAlignment="1">
      <alignment vertical="center"/>
    </xf>
    <xf numFmtId="38" fontId="5" fillId="3" borderId="2" xfId="9" quotePrefix="1" applyFont="1" applyFill="1" applyBorder="1" applyAlignment="1">
      <alignment vertical="center"/>
    </xf>
    <xf numFmtId="38" fontId="5" fillId="3" borderId="8" xfId="9" applyFont="1" applyFill="1" applyBorder="1" applyAlignment="1">
      <alignment vertical="center"/>
    </xf>
    <xf numFmtId="38" fontId="5" fillId="3" borderId="2" xfId="7" applyFont="1" applyFill="1" applyBorder="1" applyAlignment="1">
      <alignment horizontal="center" vertical="center"/>
    </xf>
    <xf numFmtId="38" fontId="5" fillId="2" borderId="2" xfId="8" applyFont="1" applyFill="1" applyBorder="1" applyAlignment="1">
      <alignment horizontal="center" vertical="center"/>
    </xf>
    <xf numFmtId="38" fontId="5" fillId="3" borderId="2" xfId="9" applyFont="1" applyFill="1" applyBorder="1" applyAlignment="1">
      <alignment horizontal="center" vertical="center"/>
    </xf>
    <xf numFmtId="38" fontId="8" fillId="3" borderId="1" xfId="7" applyFont="1" applyFill="1" applyBorder="1" applyAlignment="1">
      <alignment horizontal="right" vertical="center" wrapText="1"/>
    </xf>
    <xf numFmtId="38" fontId="8" fillId="2" borderId="1" xfId="8" applyFont="1" applyFill="1" applyBorder="1" applyAlignment="1">
      <alignment horizontal="right" vertical="center" wrapText="1"/>
    </xf>
    <xf numFmtId="38" fontId="8" fillId="3" borderId="1" xfId="9" applyFont="1" applyFill="1" applyBorder="1" applyAlignment="1">
      <alignment horizontal="right" vertical="center" wrapText="1"/>
    </xf>
    <xf numFmtId="38" fontId="8" fillId="3" borderId="1" xfId="7" applyFont="1" applyFill="1" applyBorder="1" applyAlignment="1" applyProtection="1">
      <alignment vertical="center" wrapText="1"/>
      <protection locked="0"/>
    </xf>
    <xf numFmtId="38" fontId="8" fillId="2" borderId="1" xfId="8" applyFont="1" applyFill="1" applyBorder="1" applyAlignment="1" applyProtection="1">
      <alignment vertical="center" wrapText="1"/>
      <protection locked="0"/>
    </xf>
    <xf numFmtId="38" fontId="8" fillId="3" borderId="1" xfId="9" applyFont="1" applyFill="1" applyBorder="1" applyAlignment="1" applyProtection="1">
      <alignment vertical="center" wrapText="1"/>
      <protection locked="0"/>
    </xf>
    <xf numFmtId="0" fontId="5" fillId="2" borderId="1" xfId="5" applyFont="1" applyFill="1" applyBorder="1" applyAlignment="1">
      <alignment vertical="center"/>
    </xf>
    <xf numFmtId="2" fontId="5" fillId="3" borderId="3" xfId="10" applyNumberFormat="1" applyFont="1" applyFill="1" applyBorder="1" applyAlignment="1">
      <alignment horizontal="right" vertical="center"/>
    </xf>
    <xf numFmtId="2" fontId="5" fillId="2" borderId="3" xfId="11" applyNumberFormat="1" applyFont="1" applyFill="1" applyBorder="1" applyAlignment="1">
      <alignment horizontal="right" vertical="center"/>
    </xf>
    <xf numFmtId="2" fontId="5" fillId="3" borderId="3" xfId="12" applyNumberFormat="1" applyFont="1" applyFill="1" applyBorder="1" applyAlignment="1">
      <alignment horizontal="right" vertical="center"/>
    </xf>
    <xf numFmtId="2" fontId="5" fillId="3" borderId="0" xfId="10" applyNumberFormat="1" applyFont="1" applyFill="1" applyBorder="1" applyAlignment="1">
      <alignment horizontal="right" vertical="center"/>
    </xf>
    <xf numFmtId="2" fontId="5" fillId="2" borderId="0" xfId="11" applyNumberFormat="1" applyFont="1" applyFill="1" applyBorder="1" applyAlignment="1">
      <alignment horizontal="right" vertical="center"/>
    </xf>
    <xf numFmtId="2" fontId="5" fillId="3" borderId="0" xfId="12" applyNumberFormat="1" applyFont="1" applyFill="1" applyBorder="1" applyAlignment="1">
      <alignment horizontal="right" vertical="center"/>
    </xf>
    <xf numFmtId="0" fontId="5" fillId="3" borderId="0" xfId="4" applyFont="1" applyFill="1" applyAlignment="1">
      <alignment vertical="center"/>
    </xf>
    <xf numFmtId="0" fontId="5" fillId="3" borderId="0" xfId="6" applyFont="1" applyFill="1" applyAlignment="1">
      <alignment vertical="center"/>
    </xf>
    <xf numFmtId="0" fontId="10" fillId="3" borderId="0" xfId="13" applyNumberFormat="1" applyFont="1" applyFill="1"/>
    <xf numFmtId="0" fontId="2" fillId="3" borderId="0" xfId="13" applyFill="1"/>
    <xf numFmtId="0" fontId="1" fillId="3" borderId="0" xfId="5" applyFill="1">
      <alignment vertical="center"/>
    </xf>
    <xf numFmtId="0" fontId="10" fillId="3" borderId="0" xfId="14" applyNumberFormat="1" applyFont="1" applyFill="1"/>
    <xf numFmtId="0" fontId="2" fillId="3" borderId="0" xfId="14" applyFill="1"/>
    <xf numFmtId="0" fontId="10" fillId="3" borderId="0" xfId="15" applyNumberFormat="1" applyFont="1" applyFill="1"/>
    <xf numFmtId="0" fontId="2" fillId="3" borderId="0" xfId="15" applyFill="1"/>
    <xf numFmtId="0" fontId="9" fillId="3" borderId="0" xfId="13" applyFont="1" applyFill="1" applyAlignment="1">
      <alignment vertical="center"/>
    </xf>
    <xf numFmtId="38" fontId="5" fillId="3" borderId="0" xfId="16" applyFont="1" applyFill="1" applyAlignment="1">
      <alignment vertical="center"/>
    </xf>
    <xf numFmtId="0" fontId="9" fillId="3" borderId="0" xfId="14" applyFont="1" applyFill="1" applyAlignment="1">
      <alignment vertical="center"/>
    </xf>
    <xf numFmtId="38" fontId="5" fillId="3" borderId="0" xfId="17" applyFont="1" applyFill="1" applyAlignment="1">
      <alignment vertical="center"/>
    </xf>
    <xf numFmtId="0" fontId="9" fillId="3" borderId="0" xfId="15" applyFont="1" applyFill="1" applyAlignment="1">
      <alignment vertical="center"/>
    </xf>
    <xf numFmtId="38" fontId="5" fillId="3" borderId="0" xfId="18" applyFont="1" applyFill="1" applyAlignment="1">
      <alignment vertical="center"/>
    </xf>
    <xf numFmtId="38" fontId="9" fillId="3" borderId="0" xfId="16" applyFont="1" applyFill="1" applyAlignment="1">
      <alignment vertical="center"/>
    </xf>
    <xf numFmtId="0" fontId="14" fillId="3" borderId="0" xfId="5" applyFont="1" applyFill="1">
      <alignment vertical="center"/>
    </xf>
    <xf numFmtId="38" fontId="9" fillId="3" borderId="0" xfId="17" applyFont="1" applyFill="1" applyAlignment="1">
      <alignment vertical="center"/>
    </xf>
    <xf numFmtId="38" fontId="9" fillId="3" borderId="0" xfId="18" applyFont="1" applyFill="1" applyAlignment="1">
      <alignment vertical="center"/>
    </xf>
    <xf numFmtId="38" fontId="5" fillId="3" borderId="4" xfId="16" applyFont="1" applyFill="1" applyBorder="1" applyAlignment="1">
      <alignment horizontal="center" vertical="center"/>
    </xf>
    <xf numFmtId="38" fontId="5" fillId="3" borderId="4" xfId="17" applyFont="1" applyFill="1" applyBorder="1" applyAlignment="1">
      <alignment horizontal="center" vertical="center"/>
    </xf>
    <xf numFmtId="38" fontId="5" fillId="3" borderId="4" xfId="18" applyFont="1" applyFill="1" applyBorder="1" applyAlignment="1">
      <alignment horizontal="center" vertical="center"/>
    </xf>
    <xf numFmtId="0" fontId="5" fillId="3" borderId="6" xfId="16" applyNumberFormat="1" applyFont="1" applyFill="1" applyBorder="1" applyAlignment="1">
      <alignment vertical="center"/>
    </xf>
    <xf numFmtId="38" fontId="5" fillId="3" borderId="1" xfId="16" applyFont="1" applyFill="1" applyBorder="1" applyAlignment="1" applyProtection="1">
      <alignment vertical="center"/>
      <protection locked="0"/>
    </xf>
    <xf numFmtId="38" fontId="5" fillId="3" borderId="1" xfId="16" applyFont="1" applyFill="1" applyBorder="1" applyAlignment="1" applyProtection="1">
      <alignment horizontal="right" vertical="center" wrapText="1"/>
      <protection locked="0"/>
    </xf>
    <xf numFmtId="2" fontId="5" fillId="3" borderId="1" xfId="19" applyNumberFormat="1" applyFont="1" applyFill="1" applyBorder="1" applyAlignment="1">
      <alignment horizontal="right" vertical="center"/>
    </xf>
    <xf numFmtId="0" fontId="5" fillId="3" borderId="6" xfId="17" applyNumberFormat="1" applyFont="1" applyFill="1" applyBorder="1" applyAlignment="1">
      <alignment vertical="center"/>
    </xf>
    <xf numFmtId="38" fontId="5" fillId="3" borderId="1" xfId="17" applyFont="1" applyFill="1" applyBorder="1" applyAlignment="1" applyProtection="1">
      <alignment vertical="center"/>
      <protection locked="0"/>
    </xf>
    <xf numFmtId="38" fontId="5" fillId="3" borderId="1" xfId="17" applyFont="1" applyFill="1" applyBorder="1" applyAlignment="1" applyProtection="1">
      <alignment horizontal="right" vertical="center" wrapText="1"/>
      <protection locked="0"/>
    </xf>
    <xf numFmtId="2" fontId="5" fillId="3" borderId="1" xfId="20" applyNumberFormat="1" applyFont="1" applyFill="1" applyBorder="1" applyAlignment="1">
      <alignment horizontal="right" vertical="center"/>
    </xf>
    <xf numFmtId="0" fontId="5" fillId="3" borderId="6" xfId="18" applyNumberFormat="1" applyFont="1" applyFill="1" applyBorder="1" applyAlignment="1">
      <alignment vertical="center"/>
    </xf>
    <xf numFmtId="38" fontId="5" fillId="3" borderId="1" xfId="18" applyFont="1" applyFill="1" applyBorder="1" applyAlignment="1" applyProtection="1">
      <alignment vertical="center"/>
      <protection locked="0"/>
    </xf>
    <xf numFmtId="38" fontId="5" fillId="3" borderId="1" xfId="18" applyFont="1" applyFill="1" applyBorder="1" applyAlignment="1" applyProtection="1">
      <alignment horizontal="right" vertical="center" wrapText="1"/>
      <protection locked="0"/>
    </xf>
    <xf numFmtId="2" fontId="5" fillId="3" borderId="1" xfId="21" applyNumberFormat="1" applyFont="1" applyFill="1" applyBorder="1" applyAlignment="1">
      <alignment horizontal="right" vertical="center"/>
    </xf>
    <xf numFmtId="38" fontId="5" fillId="3" borderId="1" xfId="16" applyFont="1" applyFill="1" applyBorder="1" applyAlignment="1" applyProtection="1">
      <alignment vertical="center" wrapText="1"/>
      <protection locked="0"/>
    </xf>
    <xf numFmtId="38" fontId="5" fillId="3" borderId="1" xfId="17" applyFont="1" applyFill="1" applyBorder="1" applyAlignment="1" applyProtection="1">
      <alignment vertical="center" wrapText="1"/>
      <protection locked="0"/>
    </xf>
    <xf numFmtId="38" fontId="5" fillId="3" borderId="1" xfId="18" applyFont="1" applyFill="1" applyBorder="1" applyAlignment="1" applyProtection="1">
      <alignment vertical="center" wrapText="1"/>
      <protection locked="0"/>
    </xf>
    <xf numFmtId="38" fontId="5" fillId="3" borderId="6" xfId="16" applyFont="1" applyFill="1" applyBorder="1" applyAlignment="1">
      <alignment horizontal="right" vertical="center"/>
    </xf>
    <xf numFmtId="38" fontId="5" fillId="3" borderId="1" xfId="16" applyFont="1" applyFill="1" applyBorder="1" applyAlignment="1">
      <alignment vertical="center"/>
    </xf>
    <xf numFmtId="38" fontId="5" fillId="3" borderId="6" xfId="17" applyFont="1" applyFill="1" applyBorder="1" applyAlignment="1">
      <alignment horizontal="right" vertical="center"/>
    </xf>
    <xf numFmtId="38" fontId="5" fillId="3" borderId="1" xfId="17" applyFont="1" applyFill="1" applyBorder="1" applyAlignment="1">
      <alignment vertical="center"/>
    </xf>
    <xf numFmtId="38" fontId="5" fillId="3" borderId="6" xfId="18" applyFont="1" applyFill="1" applyBorder="1" applyAlignment="1">
      <alignment horizontal="right" vertical="center"/>
    </xf>
    <xf numFmtId="38" fontId="5" fillId="3" borderId="1" xfId="18" applyFont="1" applyFill="1" applyBorder="1" applyAlignment="1">
      <alignment vertical="center"/>
    </xf>
    <xf numFmtId="38" fontId="5" fillId="3" borderId="2" xfId="16" quotePrefix="1" applyFont="1" applyFill="1" applyBorder="1" applyAlignment="1">
      <alignment vertical="center"/>
    </xf>
    <xf numFmtId="38" fontId="5" fillId="3" borderId="8" xfId="16" applyFont="1" applyFill="1" applyBorder="1" applyAlignment="1">
      <alignment vertical="center"/>
    </xf>
    <xf numFmtId="38" fontId="5" fillId="3" borderId="2" xfId="17" quotePrefix="1" applyFont="1" applyFill="1" applyBorder="1" applyAlignment="1">
      <alignment vertical="center"/>
    </xf>
    <xf numFmtId="38" fontId="5" fillId="3" borderId="8" xfId="17" applyFont="1" applyFill="1" applyBorder="1" applyAlignment="1">
      <alignment vertical="center"/>
    </xf>
    <xf numFmtId="38" fontId="5" fillId="3" borderId="2" xfId="18" quotePrefix="1" applyFont="1" applyFill="1" applyBorder="1" applyAlignment="1">
      <alignment vertical="center"/>
    </xf>
    <xf numFmtId="38" fontId="5" fillId="3" borderId="8" xfId="18" applyFont="1" applyFill="1" applyBorder="1" applyAlignment="1">
      <alignment vertical="center"/>
    </xf>
    <xf numFmtId="40" fontId="5" fillId="3" borderId="1" xfId="18" applyNumberFormat="1" applyFont="1" applyFill="1" applyBorder="1" applyAlignment="1">
      <alignment vertical="center"/>
    </xf>
    <xf numFmtId="38" fontId="5" fillId="3" borderId="2" xfId="16" applyFont="1" applyFill="1" applyBorder="1" applyAlignment="1">
      <alignment horizontal="center" vertical="center"/>
    </xf>
    <xf numFmtId="38" fontId="5" fillId="3" borderId="2" xfId="17" applyFont="1" applyFill="1" applyBorder="1" applyAlignment="1">
      <alignment horizontal="center" vertical="center"/>
    </xf>
    <xf numFmtId="38" fontId="5" fillId="3" borderId="2" xfId="18" applyFont="1" applyFill="1" applyBorder="1" applyAlignment="1">
      <alignment horizontal="center" vertical="center"/>
    </xf>
    <xf numFmtId="38" fontId="8" fillId="3" borderId="1" xfId="16" applyFont="1" applyFill="1" applyBorder="1" applyAlignment="1">
      <alignment horizontal="right" vertical="center" wrapText="1"/>
    </xf>
    <xf numFmtId="38" fontId="8" fillId="3" borderId="1" xfId="17" applyFont="1" applyFill="1" applyBorder="1" applyAlignment="1">
      <alignment horizontal="right" vertical="center" wrapText="1"/>
    </xf>
    <xf numFmtId="38" fontId="8" fillId="3" borderId="1" xfId="18" applyFont="1" applyFill="1" applyBorder="1" applyAlignment="1">
      <alignment horizontal="right" vertical="center" wrapText="1"/>
    </xf>
    <xf numFmtId="38" fontId="8" fillId="3" borderId="1" xfId="16" applyFont="1" applyFill="1" applyBorder="1" applyAlignment="1" applyProtection="1">
      <alignment vertical="center" wrapText="1"/>
      <protection locked="0"/>
    </xf>
    <xf numFmtId="38" fontId="8" fillId="3" borderId="1" xfId="17" applyFont="1" applyFill="1" applyBorder="1" applyAlignment="1" applyProtection="1">
      <alignment vertical="center" wrapText="1"/>
      <protection locked="0"/>
    </xf>
    <xf numFmtId="38" fontId="8" fillId="3" borderId="1" xfId="18" applyFont="1" applyFill="1" applyBorder="1" applyAlignment="1" applyProtection="1">
      <alignment vertical="center" wrapText="1"/>
      <protection locked="0"/>
    </xf>
    <xf numFmtId="2" fontId="5" fillId="3" borderId="3" xfId="19" applyNumberFormat="1" applyFont="1" applyFill="1" applyBorder="1" applyAlignment="1">
      <alignment horizontal="right" vertical="center"/>
    </xf>
    <xf numFmtId="2" fontId="5" fillId="3" borderId="3" xfId="20" applyNumberFormat="1" applyFont="1" applyFill="1" applyBorder="1" applyAlignment="1">
      <alignment horizontal="right" vertical="center"/>
    </xf>
    <xf numFmtId="2" fontId="5" fillId="3" borderId="3" xfId="21" applyNumberFormat="1" applyFont="1" applyFill="1" applyBorder="1" applyAlignment="1">
      <alignment horizontal="right" vertical="center"/>
    </xf>
    <xf numFmtId="2" fontId="5" fillId="3" borderId="0" xfId="19" applyNumberFormat="1" applyFont="1" applyFill="1" applyBorder="1" applyAlignment="1">
      <alignment horizontal="right" vertical="center"/>
    </xf>
    <xf numFmtId="2" fontId="5" fillId="3" borderId="0" xfId="20" applyNumberFormat="1" applyFont="1" applyFill="1" applyBorder="1" applyAlignment="1">
      <alignment horizontal="right" vertical="center"/>
    </xf>
    <xf numFmtId="2" fontId="5" fillId="3" borderId="0" xfId="21" applyNumberFormat="1" applyFont="1" applyFill="1" applyBorder="1" applyAlignment="1">
      <alignment horizontal="right" vertical="center"/>
    </xf>
    <xf numFmtId="0" fontId="5" fillId="3" borderId="0" xfId="13" applyFont="1" applyFill="1" applyAlignment="1">
      <alignment vertical="center"/>
    </xf>
    <xf numFmtId="0" fontId="5" fillId="3" borderId="0" xfId="14" applyFont="1" applyFill="1" applyAlignment="1">
      <alignment vertical="center"/>
    </xf>
    <xf numFmtId="0" fontId="5" fillId="3" borderId="0" xfId="15" applyFont="1" applyFill="1" applyAlignment="1">
      <alignment vertical="center"/>
    </xf>
    <xf numFmtId="38" fontId="5" fillId="2" borderId="1" xfId="2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8" fontId="5" fillId="2" borderId="6" xfId="8" applyFont="1" applyFill="1" applyBorder="1" applyAlignment="1">
      <alignment horizontal="center" vertical="center"/>
    </xf>
    <xf numFmtId="38" fontId="5" fillId="2" borderId="2" xfId="8" applyFont="1" applyFill="1" applyBorder="1" applyAlignment="1">
      <alignment horizontal="center" vertical="center"/>
    </xf>
    <xf numFmtId="38" fontId="5" fillId="2" borderId="7" xfId="8" applyFont="1" applyFill="1" applyBorder="1" applyAlignment="1">
      <alignment horizontal="center" vertical="center"/>
    </xf>
    <xf numFmtId="38" fontId="5" fillId="3" borderId="4" xfId="9" applyFont="1" applyFill="1" applyBorder="1" applyAlignment="1">
      <alignment horizontal="center" vertical="center"/>
    </xf>
    <xf numFmtId="0" fontId="5" fillId="3" borderId="5" xfId="6" applyFont="1" applyFill="1" applyBorder="1" applyAlignment="1">
      <alignment horizontal="center" vertical="center"/>
    </xf>
    <xf numFmtId="38" fontId="5" fillId="3" borderId="6" xfId="9" applyFont="1" applyFill="1" applyBorder="1" applyAlignment="1">
      <alignment horizontal="center" vertical="center"/>
    </xf>
    <xf numFmtId="38" fontId="5" fillId="3" borderId="2" xfId="9" applyFont="1" applyFill="1" applyBorder="1" applyAlignment="1">
      <alignment horizontal="center" vertical="center"/>
    </xf>
    <xf numFmtId="38" fontId="5" fillId="3" borderId="7" xfId="9" applyFont="1" applyFill="1" applyBorder="1" applyAlignment="1">
      <alignment horizontal="center" vertical="center"/>
    </xf>
    <xf numFmtId="38" fontId="5" fillId="3" borderId="4" xfId="7" applyFont="1" applyFill="1" applyBorder="1" applyAlignment="1">
      <alignment horizontal="center" vertical="center"/>
    </xf>
    <xf numFmtId="0" fontId="5" fillId="3" borderId="5" xfId="4" applyFont="1" applyFill="1" applyBorder="1" applyAlignment="1">
      <alignment horizontal="center" vertical="center"/>
    </xf>
    <xf numFmtId="38" fontId="5" fillId="3" borderId="6" xfId="7" applyFont="1" applyFill="1" applyBorder="1" applyAlignment="1">
      <alignment horizontal="center" vertical="center"/>
    </xf>
    <xf numFmtId="38" fontId="5" fillId="3" borderId="2" xfId="7" applyFont="1" applyFill="1" applyBorder="1" applyAlignment="1">
      <alignment horizontal="center" vertical="center"/>
    </xf>
    <xf numFmtId="38" fontId="5" fillId="3" borderId="7" xfId="7" applyFont="1" applyFill="1" applyBorder="1" applyAlignment="1">
      <alignment horizontal="center" vertical="center"/>
    </xf>
    <xf numFmtId="38" fontId="5" fillId="2" borderId="4" xfId="8" applyFont="1" applyFill="1" applyBorder="1" applyAlignment="1">
      <alignment horizontal="center" vertical="center"/>
    </xf>
    <xf numFmtId="0" fontId="5" fillId="2" borderId="5" xfId="5" applyFont="1" applyFill="1" applyBorder="1" applyAlignment="1">
      <alignment horizontal="center" vertical="center"/>
    </xf>
    <xf numFmtId="38" fontId="5" fillId="2" borderId="6" xfId="2" applyFont="1" applyFill="1" applyBorder="1" applyAlignment="1">
      <alignment horizontal="center" vertical="center"/>
    </xf>
    <xf numFmtId="38" fontId="5" fillId="2" borderId="2" xfId="2" applyFont="1" applyFill="1" applyBorder="1" applyAlignment="1">
      <alignment horizontal="center" vertical="center"/>
    </xf>
    <xf numFmtId="38" fontId="5" fillId="2" borderId="7" xfId="2" applyFont="1" applyFill="1" applyBorder="1" applyAlignment="1">
      <alignment horizontal="center" vertical="center"/>
    </xf>
    <xf numFmtId="38" fontId="5" fillId="2" borderId="4" xfId="2" applyFont="1" applyFill="1" applyBorder="1" applyAlignment="1">
      <alignment horizontal="center" vertical="center"/>
    </xf>
    <xf numFmtId="38" fontId="5" fillId="2" borderId="5" xfId="2" applyFont="1" applyFill="1" applyBorder="1" applyAlignment="1">
      <alignment horizontal="center" vertical="center"/>
    </xf>
    <xf numFmtId="38" fontId="15" fillId="3" borderId="6" xfId="17" applyFont="1" applyFill="1" applyBorder="1" applyAlignment="1">
      <alignment horizontal="center" vertical="center"/>
    </xf>
    <xf numFmtId="38" fontId="15" fillId="3" borderId="2" xfId="17" applyFont="1" applyFill="1" applyBorder="1" applyAlignment="1">
      <alignment horizontal="center" vertical="center"/>
    </xf>
    <xf numFmtId="38" fontId="15" fillId="3" borderId="7" xfId="17" applyFont="1" applyFill="1" applyBorder="1" applyAlignment="1">
      <alignment horizontal="center" vertical="center"/>
    </xf>
    <xf numFmtId="38" fontId="5" fillId="3" borderId="6" xfId="17" applyFont="1" applyFill="1" applyBorder="1" applyAlignment="1">
      <alignment horizontal="center" vertical="center"/>
    </xf>
    <xf numFmtId="38" fontId="5" fillId="3" borderId="2" xfId="17" applyFont="1" applyFill="1" applyBorder="1" applyAlignment="1">
      <alignment horizontal="center" vertical="center"/>
    </xf>
    <xf numFmtId="38" fontId="5" fillId="3" borderId="7" xfId="17" applyFont="1" applyFill="1" applyBorder="1" applyAlignment="1">
      <alignment horizontal="center" vertical="center"/>
    </xf>
    <xf numFmtId="38" fontId="5" fillId="3" borderId="4" xfId="18" applyFont="1" applyFill="1" applyBorder="1" applyAlignment="1">
      <alignment horizontal="center" vertical="center"/>
    </xf>
    <xf numFmtId="38" fontId="5" fillId="3" borderId="5" xfId="18" applyFont="1" applyFill="1" applyBorder="1" applyAlignment="1">
      <alignment horizontal="center" vertical="center"/>
    </xf>
    <xf numFmtId="38" fontId="15" fillId="3" borderId="6" xfId="18" applyFont="1" applyFill="1" applyBorder="1" applyAlignment="1">
      <alignment horizontal="center" vertical="center"/>
    </xf>
    <xf numFmtId="38" fontId="15" fillId="3" borderId="2" xfId="18" applyFont="1" applyFill="1" applyBorder="1" applyAlignment="1">
      <alignment horizontal="center" vertical="center"/>
    </xf>
    <xf numFmtId="38" fontId="15" fillId="3" borderId="7" xfId="18" applyFont="1" applyFill="1" applyBorder="1" applyAlignment="1">
      <alignment horizontal="center" vertical="center"/>
    </xf>
    <xf numFmtId="38" fontId="5" fillId="3" borderId="6" xfId="18" applyFont="1" applyFill="1" applyBorder="1" applyAlignment="1">
      <alignment horizontal="center" vertical="center"/>
    </xf>
    <xf numFmtId="38" fontId="5" fillId="3" borderId="2" xfId="18" applyFont="1" applyFill="1" applyBorder="1" applyAlignment="1">
      <alignment horizontal="center" vertical="center"/>
    </xf>
    <xf numFmtId="38" fontId="5" fillId="3" borderId="7" xfId="18" applyFont="1" applyFill="1" applyBorder="1" applyAlignment="1">
      <alignment horizontal="center" vertical="center"/>
    </xf>
    <xf numFmtId="38" fontId="5" fillId="3" borderId="4" xfId="16" applyFont="1" applyFill="1" applyBorder="1" applyAlignment="1">
      <alignment horizontal="center" vertical="center"/>
    </xf>
    <xf numFmtId="38" fontId="5" fillId="3" borderId="5" xfId="16" applyFont="1" applyFill="1" applyBorder="1" applyAlignment="1">
      <alignment horizontal="center" vertical="center"/>
    </xf>
    <xf numFmtId="38" fontId="15" fillId="3" borderId="6" xfId="16" applyFont="1" applyFill="1" applyBorder="1" applyAlignment="1">
      <alignment horizontal="center" vertical="center"/>
    </xf>
    <xf numFmtId="38" fontId="15" fillId="3" borderId="2" xfId="16" applyFont="1" applyFill="1" applyBorder="1" applyAlignment="1">
      <alignment horizontal="center" vertical="center"/>
    </xf>
    <xf numFmtId="38" fontId="15" fillId="3" borderId="7" xfId="16" applyFont="1" applyFill="1" applyBorder="1" applyAlignment="1">
      <alignment horizontal="center" vertical="center"/>
    </xf>
    <xf numFmtId="38" fontId="5" fillId="3" borderId="6" xfId="16" applyFont="1" applyFill="1" applyBorder="1" applyAlignment="1">
      <alignment horizontal="center" vertical="center"/>
    </xf>
    <xf numFmtId="38" fontId="5" fillId="3" borderId="2" xfId="16" applyFont="1" applyFill="1" applyBorder="1" applyAlignment="1">
      <alignment horizontal="center" vertical="center"/>
    </xf>
    <xf numFmtId="38" fontId="5" fillId="3" borderId="7" xfId="16" applyFont="1" applyFill="1" applyBorder="1" applyAlignment="1">
      <alignment horizontal="center" vertical="center"/>
    </xf>
    <xf numFmtId="38" fontId="5" fillId="3" borderId="4" xfId="17" applyFont="1" applyFill="1" applyBorder="1" applyAlignment="1">
      <alignment horizontal="center" vertical="center"/>
    </xf>
    <xf numFmtId="38" fontId="5" fillId="3" borderId="5" xfId="17" applyFont="1" applyFill="1" applyBorder="1" applyAlignment="1">
      <alignment horizontal="center" vertical="center"/>
    </xf>
  </cellXfs>
  <cellStyles count="38">
    <cellStyle name="パーセント" xfId="1" builtinId="5"/>
    <cellStyle name="パーセント 10" xfId="11"/>
    <cellStyle name="パーセント 11" xfId="22"/>
    <cellStyle name="パーセント 12" xfId="23"/>
    <cellStyle name="パーセント 13" xfId="24"/>
    <cellStyle name="パーセント 14" xfId="25"/>
    <cellStyle name="パーセント 2" xfId="10"/>
    <cellStyle name="パーセント 5" xfId="19"/>
    <cellStyle name="パーセント 6" xfId="20"/>
    <cellStyle name="パーセント 7" xfId="21"/>
    <cellStyle name="パーセント 8" xfId="12"/>
    <cellStyle name="パーセント 9" xfId="26"/>
    <cellStyle name="桁区切り" xfId="2" builtinId="6"/>
    <cellStyle name="桁区切り 10" xfId="8"/>
    <cellStyle name="桁区切り 11" xfId="27"/>
    <cellStyle name="桁区切り 12" xfId="28"/>
    <cellStyle name="桁区切り 13" xfId="29"/>
    <cellStyle name="桁区切り 14" xfId="30"/>
    <cellStyle name="桁区切り 2" xfId="7"/>
    <cellStyle name="桁区切り 5" xfId="16"/>
    <cellStyle name="桁区切り 6" xfId="17"/>
    <cellStyle name="桁区切り 7" xfId="18"/>
    <cellStyle name="桁区切り 8" xfId="9"/>
    <cellStyle name="桁区切り 9" xfId="31"/>
    <cellStyle name="標準" xfId="0" builtinId="0"/>
    <cellStyle name="標準 10" xfId="32"/>
    <cellStyle name="標準 11" xfId="33"/>
    <cellStyle name="標準 12" xfId="34"/>
    <cellStyle name="標準 13" xfId="35"/>
    <cellStyle name="標準 14" xfId="36"/>
    <cellStyle name="標準 2" xfId="4"/>
    <cellStyle name="標準 3" xfId="5"/>
    <cellStyle name="標準 5" xfId="13"/>
    <cellStyle name="標準 6" xfId="14"/>
    <cellStyle name="標準 7" xfId="15"/>
    <cellStyle name="標準 8" xfId="6"/>
    <cellStyle name="標準 9" xfId="37"/>
    <cellStyle name="標準_H9A3P131_47_5" xf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TAKAHASHI\&#12487;&#12473;&#12463;&#12488;&#12483;&#12503;\H20&#24180;&#24230;&#65403;&#65392;&#65421;&#65438;&#65394;\6sai\H20&#32076;&#24180;\H20_6sai_&#32076;&#24180;_1006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v01\Documents%20and%20Settings\ceis\&#12487;&#12473;&#12463;&#12488;&#12483;&#12503;\H17_&#22577;&#21578;&#26360;_&#20184;&#37682;_work\&#20184;&#37682;3\work\H16_2.2&#65288;2.2.2.2-2.2.2.5&#38500;&#12367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コード表"/>
      <sheetName val="memo"/>
      <sheetName val="1_1"/>
      <sheetName val="1_2"/>
      <sheetName val="1_3"/>
      <sheetName val="2_1"/>
      <sheetName val="2_2"/>
      <sheetName val="3"/>
      <sheetName val="3_1"/>
      <sheetName val="3_2"/>
      <sheetName val="4"/>
      <sheetName val="4_1"/>
      <sheetName val="4_2"/>
      <sheetName val="5_1"/>
      <sheetName val="5_2"/>
      <sheetName val="6_1"/>
      <sheetName val="6_2"/>
      <sheetName val="7_1"/>
      <sheetName val="7_2"/>
      <sheetName val="8"/>
      <sheetName val="8_1"/>
      <sheetName val="8_2"/>
      <sheetName val="9_1"/>
      <sheetName val="9_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1_1"/>
      <sheetName val="2"/>
      <sheetName val="1_2"/>
      <sheetName val="2_1"/>
      <sheetName val="3"/>
      <sheetName val="3_1"/>
      <sheetName val="3_2"/>
      <sheetName val="4"/>
      <sheetName val="4_1"/>
      <sheetName val="4_2"/>
      <sheetName val="5"/>
      <sheetName val="5_1"/>
      <sheetName val="6_1"/>
      <sheetName val="6_2"/>
      <sheetName val="7_1"/>
      <sheetName val="7_2"/>
      <sheetName val="8"/>
      <sheetName val="8_1"/>
      <sheetName val="8_2"/>
      <sheetName val="9_1"/>
      <sheetName val="9_2"/>
      <sheetName val="2.2.3.3（年度別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2:K57"/>
  <sheetViews>
    <sheetView tabSelected="1" workbookViewId="0">
      <selection activeCell="M59" sqref="M59"/>
    </sheetView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10</v>
      </c>
    </row>
    <row r="4" spans="2:11" ht="15.95" customHeight="1">
      <c r="B4" s="3" t="s">
        <v>29</v>
      </c>
    </row>
    <row r="6" spans="2:11" ht="15.95" customHeight="1">
      <c r="B6" s="162" t="s">
        <v>7</v>
      </c>
      <c r="C6" s="162" t="s">
        <v>0</v>
      </c>
      <c r="D6" s="162"/>
      <c r="E6" s="162"/>
      <c r="F6" s="162" t="s">
        <v>5</v>
      </c>
      <c r="G6" s="162"/>
      <c r="H6" s="162"/>
      <c r="I6" s="162" t="s">
        <v>6</v>
      </c>
      <c r="J6" s="162"/>
      <c r="K6" s="162"/>
    </row>
    <row r="7" spans="2:11" ht="15.95" customHeight="1">
      <c r="B7" s="163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30</v>
      </c>
      <c r="C8" s="12">
        <v>2379</v>
      </c>
      <c r="D8" s="12">
        <v>1224</v>
      </c>
      <c r="E8" s="12">
        <v>1155</v>
      </c>
      <c r="F8" s="13">
        <v>142</v>
      </c>
      <c r="G8" s="13">
        <v>97</v>
      </c>
      <c r="H8" s="13">
        <v>45</v>
      </c>
      <c r="I8" s="15">
        <v>5.9688944934846573</v>
      </c>
      <c r="J8" s="15">
        <v>7.9248366013071889</v>
      </c>
      <c r="K8" s="15">
        <v>3.8961038961038961</v>
      </c>
    </row>
    <row r="9" spans="2:11" ht="15.95" customHeight="1">
      <c r="B9" s="1" t="s">
        <v>31</v>
      </c>
      <c r="C9" s="12">
        <v>51245</v>
      </c>
      <c r="D9" s="12">
        <v>26049</v>
      </c>
      <c r="E9" s="12">
        <v>25196</v>
      </c>
      <c r="F9" s="13">
        <v>2536</v>
      </c>
      <c r="G9" s="13">
        <v>1558</v>
      </c>
      <c r="H9" s="13">
        <v>978</v>
      </c>
      <c r="I9" s="15">
        <v>4.9487754902917365</v>
      </c>
      <c r="J9" s="15">
        <v>5.9810357403355212</v>
      </c>
      <c r="K9" s="15">
        <v>3.881568502936974</v>
      </c>
    </row>
    <row r="10" spans="2:11" ht="15.95" customHeight="1">
      <c r="B10" s="1" t="s">
        <v>32</v>
      </c>
      <c r="C10" s="12">
        <v>114712</v>
      </c>
      <c r="D10" s="12">
        <v>58347</v>
      </c>
      <c r="E10" s="12">
        <v>56365</v>
      </c>
      <c r="F10" s="13">
        <v>5378</v>
      </c>
      <c r="G10" s="13">
        <v>3408</v>
      </c>
      <c r="H10" s="13">
        <v>1970</v>
      </c>
      <c r="I10" s="15">
        <v>4.6882627798312297</v>
      </c>
      <c r="J10" s="15">
        <v>5.8409172708108388</v>
      </c>
      <c r="K10" s="15">
        <v>3.4950767320145482</v>
      </c>
    </row>
    <row r="11" spans="2:11" ht="15.95" customHeight="1">
      <c r="B11" s="1" t="s">
        <v>33</v>
      </c>
      <c r="C11" s="12">
        <v>124408</v>
      </c>
      <c r="D11" s="12">
        <v>63346</v>
      </c>
      <c r="E11" s="12">
        <v>61062</v>
      </c>
      <c r="F11" s="13">
        <v>5784</v>
      </c>
      <c r="G11" s="13">
        <v>3610</v>
      </c>
      <c r="H11" s="13">
        <v>2174</v>
      </c>
      <c r="I11" s="15">
        <v>4.6492186997620735</v>
      </c>
      <c r="J11" s="15">
        <v>5.6988602279544089</v>
      </c>
      <c r="K11" s="15">
        <v>3.5603157446529754</v>
      </c>
    </row>
    <row r="12" spans="2:11" ht="15.95" customHeight="1">
      <c r="B12" s="1" t="s">
        <v>34</v>
      </c>
      <c r="C12" s="12">
        <v>100444</v>
      </c>
      <c r="D12" s="12">
        <v>51331</v>
      </c>
      <c r="E12" s="12">
        <v>49113</v>
      </c>
      <c r="F12" s="13">
        <v>4966</v>
      </c>
      <c r="G12" s="13">
        <v>3122</v>
      </c>
      <c r="H12" s="13">
        <v>1844</v>
      </c>
      <c r="I12" s="15">
        <v>4.9440484249930314</v>
      </c>
      <c r="J12" s="15">
        <v>6.0820946406654848</v>
      </c>
      <c r="K12" s="15">
        <v>3.7546067232708245</v>
      </c>
    </row>
    <row r="13" spans="2:11" ht="15.95" customHeight="1">
      <c r="B13" s="1" t="s">
        <v>27</v>
      </c>
      <c r="C13" s="12">
        <v>42149</v>
      </c>
      <c r="D13" s="12">
        <v>21393</v>
      </c>
      <c r="E13" s="12">
        <v>20756</v>
      </c>
      <c r="F13" s="13">
        <v>2475</v>
      </c>
      <c r="G13" s="12">
        <v>1533</v>
      </c>
      <c r="H13" s="12">
        <v>942</v>
      </c>
      <c r="I13" s="15">
        <v>5.8720254335808679</v>
      </c>
      <c r="J13" s="15">
        <v>7.1658953863413268</v>
      </c>
      <c r="K13" s="15">
        <v>4.538446714203122</v>
      </c>
    </row>
    <row r="14" spans="2:11" ht="15.95" customHeight="1">
      <c r="B14" s="1" t="s">
        <v>11</v>
      </c>
      <c r="C14" s="12">
        <v>3724</v>
      </c>
      <c r="D14" s="12">
        <v>1911</v>
      </c>
      <c r="E14" s="12">
        <v>1813</v>
      </c>
      <c r="F14" s="13">
        <v>243</v>
      </c>
      <c r="G14" s="12">
        <v>139</v>
      </c>
      <c r="H14" s="12">
        <v>104</v>
      </c>
      <c r="I14" s="15">
        <v>6.5252416756176155</v>
      </c>
      <c r="J14" s="15">
        <v>7.2736787022501304</v>
      </c>
      <c r="K14" s="15">
        <v>5.7363485934914502</v>
      </c>
    </row>
    <row r="15" spans="2:11" ht="15.95" customHeight="1">
      <c r="B15" s="1" t="s">
        <v>12</v>
      </c>
      <c r="C15" s="12">
        <v>0</v>
      </c>
      <c r="D15" s="12">
        <v>0</v>
      </c>
      <c r="E15" s="12">
        <v>0</v>
      </c>
      <c r="F15" s="13">
        <v>0</v>
      </c>
      <c r="G15" s="12">
        <v>0</v>
      </c>
      <c r="H15" s="12">
        <v>0</v>
      </c>
      <c r="I15" s="15">
        <v>0</v>
      </c>
      <c r="J15" s="15">
        <v>0</v>
      </c>
      <c r="K15" s="15">
        <v>0</v>
      </c>
    </row>
    <row r="16" spans="2:11" ht="15.95" customHeight="1">
      <c r="B16" s="1" t="s">
        <v>13</v>
      </c>
      <c r="C16" s="12">
        <v>0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35</v>
      </c>
      <c r="C17" s="12">
        <v>4521</v>
      </c>
      <c r="D17" s="12">
        <v>2245</v>
      </c>
      <c r="E17" s="12">
        <v>2276</v>
      </c>
      <c r="F17" s="13">
        <v>225</v>
      </c>
      <c r="G17" s="12">
        <v>140</v>
      </c>
      <c r="H17" s="12">
        <v>85</v>
      </c>
      <c r="I17" s="15">
        <v>4.9767750497677499</v>
      </c>
      <c r="J17" s="15">
        <v>6.2360801781737196</v>
      </c>
      <c r="K17" s="15">
        <v>3.7346221441124783</v>
      </c>
    </row>
    <row r="18" spans="2:11" s="6" customFormat="1" ht="15.95" customHeight="1">
      <c r="B18" s="2" t="s">
        <v>14</v>
      </c>
      <c r="C18" s="14">
        <v>443582</v>
      </c>
      <c r="D18" s="14">
        <v>225846</v>
      </c>
      <c r="E18" s="14">
        <v>217736</v>
      </c>
      <c r="F18" s="14">
        <v>21749</v>
      </c>
      <c r="G18" s="14">
        <v>13607</v>
      </c>
      <c r="H18" s="14">
        <v>8142</v>
      </c>
      <c r="I18" s="15">
        <v>4.903039347854512</v>
      </c>
      <c r="J18" s="15">
        <v>6.0249019243201118</v>
      </c>
      <c r="K18" s="15">
        <v>3.7393908219127754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162" t="s">
        <v>8</v>
      </c>
      <c r="C20" s="162" t="s">
        <v>0</v>
      </c>
      <c r="D20" s="162"/>
      <c r="E20" s="162"/>
      <c r="F20" s="162" t="s">
        <v>5</v>
      </c>
      <c r="G20" s="162"/>
      <c r="H20" s="162"/>
      <c r="I20" s="162" t="s">
        <v>6</v>
      </c>
      <c r="J20" s="162"/>
      <c r="K20" s="162"/>
    </row>
    <row r="21" spans="2:11" ht="15.95" customHeight="1">
      <c r="B21" s="163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36</v>
      </c>
      <c r="C22" s="16">
        <v>14355</v>
      </c>
      <c r="D22" s="17">
        <v>7336</v>
      </c>
      <c r="E22" s="17">
        <v>7019</v>
      </c>
      <c r="F22" s="17">
        <v>739</v>
      </c>
      <c r="G22" s="17">
        <v>464</v>
      </c>
      <c r="H22" s="17">
        <v>275</v>
      </c>
      <c r="I22" s="15">
        <v>5.1480320445837693</v>
      </c>
      <c r="J22" s="15">
        <v>6.3249727371864779</v>
      </c>
      <c r="K22" s="15">
        <v>3.9179370280666759</v>
      </c>
    </row>
    <row r="23" spans="2:11" ht="15.95" customHeight="1">
      <c r="B23" s="1" t="s">
        <v>37</v>
      </c>
      <c r="C23" s="16">
        <v>140184</v>
      </c>
      <c r="D23" s="17">
        <v>71218</v>
      </c>
      <c r="E23" s="17">
        <v>68966</v>
      </c>
      <c r="F23" s="17">
        <v>6553</v>
      </c>
      <c r="G23" s="17">
        <v>4147</v>
      </c>
      <c r="H23" s="17">
        <v>2406</v>
      </c>
      <c r="I23" s="15">
        <v>4.6745705644010735</v>
      </c>
      <c r="J23" s="15">
        <v>5.822966104074812</v>
      </c>
      <c r="K23" s="15">
        <v>3.4886755792709452</v>
      </c>
    </row>
    <row r="24" spans="2:11" ht="15.95" customHeight="1">
      <c r="B24" s="1" t="s">
        <v>38</v>
      </c>
      <c r="C24" s="16">
        <v>150855</v>
      </c>
      <c r="D24" s="17">
        <v>76944</v>
      </c>
      <c r="E24" s="17">
        <v>73911</v>
      </c>
      <c r="F24" s="17">
        <v>7126</v>
      </c>
      <c r="G24" s="17">
        <v>4431</v>
      </c>
      <c r="H24" s="17">
        <v>2695</v>
      </c>
      <c r="I24" s="15">
        <v>4.7237413410228362</v>
      </c>
      <c r="J24" s="15">
        <v>5.7587336244541483</v>
      </c>
      <c r="K24" s="15">
        <v>3.6462772794306666</v>
      </c>
    </row>
    <row r="25" spans="2:11" ht="15.95" customHeight="1">
      <c r="B25" s="1" t="s">
        <v>39</v>
      </c>
      <c r="C25" s="16">
        <v>98338</v>
      </c>
      <c r="D25" s="17">
        <v>50186</v>
      </c>
      <c r="E25" s="17">
        <v>48152</v>
      </c>
      <c r="F25" s="17">
        <v>5028</v>
      </c>
      <c r="G25" s="17">
        <v>3183</v>
      </c>
      <c r="H25" s="17">
        <v>1845</v>
      </c>
      <c r="I25" s="15">
        <v>5.1129776891944108</v>
      </c>
      <c r="J25" s="15">
        <v>6.3424062487546324</v>
      </c>
      <c r="K25" s="15">
        <v>3.831616547599269</v>
      </c>
    </row>
    <row r="26" spans="2:11" ht="15.95" customHeight="1">
      <c r="B26" s="1" t="s">
        <v>28</v>
      </c>
      <c r="C26" s="16">
        <v>32621</v>
      </c>
      <c r="D26" s="17">
        <v>16532</v>
      </c>
      <c r="E26" s="17">
        <v>16089</v>
      </c>
      <c r="F26" s="17">
        <v>1914</v>
      </c>
      <c r="G26" s="16">
        <v>1152</v>
      </c>
      <c r="H26" s="16">
        <v>762</v>
      </c>
      <c r="I26" s="15">
        <v>5.8673860396676982</v>
      </c>
      <c r="J26" s="15">
        <v>6.9683038954754419</v>
      </c>
      <c r="K26" s="15">
        <v>4.736155137050158</v>
      </c>
    </row>
    <row r="27" spans="2:11" ht="15.95" customHeight="1">
      <c r="B27" s="1" t="s">
        <v>15</v>
      </c>
      <c r="C27" s="16">
        <v>2708</v>
      </c>
      <c r="D27" s="17">
        <v>1385</v>
      </c>
      <c r="E27" s="17">
        <v>1323</v>
      </c>
      <c r="F27" s="17">
        <v>164</v>
      </c>
      <c r="G27" s="16">
        <v>90</v>
      </c>
      <c r="H27" s="16">
        <v>74</v>
      </c>
      <c r="I27" s="15">
        <v>6.0561299852289512</v>
      </c>
      <c r="J27" s="15">
        <v>6.4981949458483745</v>
      </c>
      <c r="K27" s="15">
        <v>5.5933484504913071</v>
      </c>
    </row>
    <row r="28" spans="2:11" ht="15.95" customHeight="1">
      <c r="B28" s="7" t="s">
        <v>16</v>
      </c>
      <c r="C28" s="16">
        <v>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5">
        <v>0</v>
      </c>
      <c r="J28" s="15">
        <v>0</v>
      </c>
      <c r="K28" s="15">
        <v>0</v>
      </c>
    </row>
    <row r="29" spans="2:11" ht="15.95" customHeight="1">
      <c r="B29" s="7" t="s">
        <v>17</v>
      </c>
      <c r="C29" s="16">
        <v>0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5">
        <v>0</v>
      </c>
      <c r="J29" s="15">
        <v>0</v>
      </c>
      <c r="K29" s="15">
        <v>0</v>
      </c>
    </row>
    <row r="30" spans="2:11" ht="15.95" customHeight="1">
      <c r="B30" s="7" t="s">
        <v>18</v>
      </c>
      <c r="C30" s="16">
        <v>0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35</v>
      </c>
      <c r="C31" s="16">
        <v>4521</v>
      </c>
      <c r="D31" s="17">
        <v>2245</v>
      </c>
      <c r="E31" s="17">
        <v>2276</v>
      </c>
      <c r="F31" s="17">
        <v>225</v>
      </c>
      <c r="G31" s="16">
        <v>140</v>
      </c>
      <c r="H31" s="16">
        <v>85</v>
      </c>
      <c r="I31" s="15">
        <v>4.9767750497677499</v>
      </c>
      <c r="J31" s="15">
        <v>6.2360801781737196</v>
      </c>
      <c r="K31" s="15">
        <v>3.7346221441124783</v>
      </c>
    </row>
    <row r="32" spans="2:11" ht="15.95" customHeight="1">
      <c r="B32" s="2" t="s">
        <v>14</v>
      </c>
      <c r="C32" s="18">
        <v>443582</v>
      </c>
      <c r="D32" s="18">
        <v>225846</v>
      </c>
      <c r="E32" s="18">
        <v>217736</v>
      </c>
      <c r="F32" s="18">
        <v>21749</v>
      </c>
      <c r="G32" s="18">
        <v>13607</v>
      </c>
      <c r="H32" s="18">
        <v>8142</v>
      </c>
      <c r="I32" s="15">
        <v>4.903039347854512</v>
      </c>
      <c r="J32" s="15">
        <v>6.0249019243201118</v>
      </c>
      <c r="K32" s="15">
        <v>3.7393908219127754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162" t="s">
        <v>9</v>
      </c>
      <c r="C34" s="162" t="s">
        <v>0</v>
      </c>
      <c r="D34" s="162"/>
      <c r="E34" s="162"/>
      <c r="F34" s="162" t="s">
        <v>5</v>
      </c>
      <c r="G34" s="162"/>
      <c r="H34" s="162"/>
      <c r="I34" s="162" t="s">
        <v>6</v>
      </c>
      <c r="J34" s="162"/>
      <c r="K34" s="162"/>
    </row>
    <row r="35" spans="2:11" ht="15.95" customHeight="1">
      <c r="B35" s="163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40</v>
      </c>
      <c r="C36" s="16">
        <v>329635</v>
      </c>
      <c r="D36" s="17">
        <v>168152</v>
      </c>
      <c r="E36" s="17">
        <v>161483</v>
      </c>
      <c r="F36" s="17">
        <v>16155</v>
      </c>
      <c r="G36" s="17">
        <v>10160</v>
      </c>
      <c r="H36" s="17">
        <v>5995</v>
      </c>
      <c r="I36" s="15">
        <v>4.9008752104600548</v>
      </c>
      <c r="J36" s="15">
        <v>6.0421523383605313</v>
      </c>
      <c r="K36" s="15">
        <v>3.7124650892044366</v>
      </c>
    </row>
    <row r="37" spans="2:11" ht="15.95" customHeight="1">
      <c r="B37" s="1" t="s">
        <v>41</v>
      </c>
      <c r="C37" s="16">
        <v>109407</v>
      </c>
      <c r="D37" s="17">
        <v>55439</v>
      </c>
      <c r="E37" s="17">
        <v>53968</v>
      </c>
      <c r="F37" s="17">
        <v>5368</v>
      </c>
      <c r="G37" s="17">
        <v>3306</v>
      </c>
      <c r="H37" s="17">
        <v>2062</v>
      </c>
      <c r="I37" s="15">
        <v>4.9064502271335471</v>
      </c>
      <c r="J37" s="15">
        <v>5.9633110265336677</v>
      </c>
      <c r="K37" s="15">
        <v>3.82078268603617</v>
      </c>
    </row>
    <row r="38" spans="2:11" ht="15.95" customHeight="1">
      <c r="B38" s="1" t="s">
        <v>19</v>
      </c>
      <c r="C38" s="16">
        <v>19</v>
      </c>
      <c r="D38" s="17">
        <v>10</v>
      </c>
      <c r="E38" s="17">
        <v>9</v>
      </c>
      <c r="F38" s="17">
        <v>1</v>
      </c>
      <c r="G38" s="16">
        <v>1</v>
      </c>
      <c r="H38" s="16">
        <v>0</v>
      </c>
      <c r="I38" s="15">
        <v>5.2631578947368416</v>
      </c>
      <c r="J38" s="15">
        <v>10</v>
      </c>
      <c r="K38" s="15">
        <v>0</v>
      </c>
    </row>
    <row r="39" spans="2:11" s="6" customFormat="1" ht="15.95" customHeight="1">
      <c r="B39" s="1" t="s">
        <v>35</v>
      </c>
      <c r="C39" s="16">
        <v>4521</v>
      </c>
      <c r="D39" s="17">
        <v>2245</v>
      </c>
      <c r="E39" s="17">
        <v>2276</v>
      </c>
      <c r="F39" s="17">
        <v>225</v>
      </c>
      <c r="G39" s="16">
        <v>140</v>
      </c>
      <c r="H39" s="16">
        <v>85</v>
      </c>
      <c r="I39" s="15">
        <v>4.9767750497677499</v>
      </c>
      <c r="J39" s="15">
        <v>6.2360801781737196</v>
      </c>
      <c r="K39" s="15">
        <v>3.7346221441124783</v>
      </c>
    </row>
    <row r="40" spans="2:11" ht="15.95" customHeight="1">
      <c r="B40" s="2" t="s">
        <v>14</v>
      </c>
      <c r="C40" s="18">
        <v>443582</v>
      </c>
      <c r="D40" s="18">
        <v>225846</v>
      </c>
      <c r="E40" s="18">
        <v>217736</v>
      </c>
      <c r="F40" s="18">
        <v>21749</v>
      </c>
      <c r="G40" s="18">
        <v>13607</v>
      </c>
      <c r="H40" s="18">
        <v>8142</v>
      </c>
      <c r="I40" s="15">
        <v>4.903039347854512</v>
      </c>
      <c r="J40" s="15">
        <v>6.0249019243201118</v>
      </c>
      <c r="K40" s="15">
        <v>3.7393908219127754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162" t="s">
        <v>4</v>
      </c>
      <c r="C42" s="162" t="s">
        <v>0</v>
      </c>
      <c r="D42" s="162"/>
      <c r="E42" s="162"/>
      <c r="F42" s="162" t="s">
        <v>5</v>
      </c>
      <c r="G42" s="162"/>
      <c r="H42" s="162"/>
      <c r="I42" s="162" t="s">
        <v>6</v>
      </c>
      <c r="J42" s="162"/>
      <c r="K42" s="162"/>
    </row>
    <row r="43" spans="2:11" ht="15.95" customHeight="1">
      <c r="B43" s="163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21" t="s">
        <v>42</v>
      </c>
      <c r="C44" s="22">
        <v>0</v>
      </c>
      <c r="D44" s="22">
        <v>0</v>
      </c>
      <c r="E44" s="22">
        <v>0</v>
      </c>
      <c r="F44" s="22">
        <v>0</v>
      </c>
      <c r="G44" s="22">
        <v>0</v>
      </c>
      <c r="H44" s="22">
        <v>0</v>
      </c>
      <c r="I44" s="22">
        <v>0</v>
      </c>
      <c r="J44" s="22">
        <v>0</v>
      </c>
      <c r="K44" s="22">
        <v>0</v>
      </c>
    </row>
    <row r="45" spans="2:11" ht="15.95" customHeight="1">
      <c r="B45" s="1" t="s">
        <v>20</v>
      </c>
      <c r="C45" s="16">
        <v>594</v>
      </c>
      <c r="D45" s="16">
        <v>335</v>
      </c>
      <c r="E45" s="16">
        <v>259</v>
      </c>
      <c r="F45" s="16">
        <v>33</v>
      </c>
      <c r="G45" s="16">
        <v>27</v>
      </c>
      <c r="H45" s="16">
        <v>6</v>
      </c>
      <c r="I45" s="15">
        <v>5.5555555555555554</v>
      </c>
      <c r="J45" s="15">
        <v>8.0597014925373127</v>
      </c>
      <c r="K45" s="15">
        <v>2.3166023166023164</v>
      </c>
    </row>
    <row r="46" spans="2:11" ht="15.95" customHeight="1">
      <c r="B46" s="1" t="s">
        <v>43</v>
      </c>
      <c r="C46" s="16">
        <v>8397</v>
      </c>
      <c r="D46" s="16">
        <v>4309</v>
      </c>
      <c r="E46" s="16">
        <v>4088</v>
      </c>
      <c r="F46" s="16">
        <v>476</v>
      </c>
      <c r="G46" s="19">
        <v>302</v>
      </c>
      <c r="H46" s="19">
        <v>174</v>
      </c>
      <c r="I46" s="15">
        <v>5.6686911992378226</v>
      </c>
      <c r="J46" s="15">
        <v>7.0085866790438613</v>
      </c>
      <c r="K46" s="15">
        <v>4.2563600782778863</v>
      </c>
    </row>
    <row r="47" spans="2:11" ht="15.95" customHeight="1">
      <c r="B47" s="1" t="s">
        <v>44</v>
      </c>
      <c r="C47" s="16">
        <v>54068</v>
      </c>
      <c r="D47" s="16">
        <v>27558</v>
      </c>
      <c r="E47" s="16">
        <v>26510</v>
      </c>
      <c r="F47" s="16">
        <v>2489</v>
      </c>
      <c r="G47" s="19">
        <v>1559</v>
      </c>
      <c r="H47" s="19">
        <v>930</v>
      </c>
      <c r="I47" s="15">
        <v>4.6034623067248646</v>
      </c>
      <c r="J47" s="15">
        <v>5.6571594455330576</v>
      </c>
      <c r="K47" s="15">
        <v>3.508110147114297</v>
      </c>
    </row>
    <row r="48" spans="2:11" ht="15.95" customHeight="1">
      <c r="B48" s="1" t="s">
        <v>45</v>
      </c>
      <c r="C48" s="16">
        <v>133143</v>
      </c>
      <c r="D48" s="16">
        <v>68016</v>
      </c>
      <c r="E48" s="16">
        <v>65127</v>
      </c>
      <c r="F48" s="16">
        <v>6112</v>
      </c>
      <c r="G48" s="19">
        <v>3841</v>
      </c>
      <c r="H48" s="19">
        <v>2271</v>
      </c>
      <c r="I48" s="15">
        <v>4.5905530144280959</v>
      </c>
      <c r="J48" s="15">
        <v>5.6472006586685479</v>
      </c>
      <c r="K48" s="15">
        <v>3.4870330277764983</v>
      </c>
    </row>
    <row r="49" spans="2:11" ht="15.95" customHeight="1">
      <c r="B49" s="1" t="s">
        <v>46</v>
      </c>
      <c r="C49" s="16">
        <v>141486</v>
      </c>
      <c r="D49" s="16">
        <v>71789</v>
      </c>
      <c r="E49" s="16">
        <v>69697</v>
      </c>
      <c r="F49" s="16">
        <v>6798</v>
      </c>
      <c r="G49" s="19">
        <v>4289</v>
      </c>
      <c r="H49" s="19">
        <v>2509</v>
      </c>
      <c r="I49" s="15">
        <v>4.8047156609134474</v>
      </c>
      <c r="J49" s="15">
        <v>5.9744529106130466</v>
      </c>
      <c r="K49" s="15">
        <v>3.5998680000573913</v>
      </c>
    </row>
    <row r="50" spans="2:11" ht="15.95" customHeight="1">
      <c r="B50" s="1" t="s">
        <v>47</v>
      </c>
      <c r="C50" s="16">
        <v>71053</v>
      </c>
      <c r="D50" s="16">
        <v>36197</v>
      </c>
      <c r="E50" s="16">
        <v>34856</v>
      </c>
      <c r="F50" s="16">
        <v>3932</v>
      </c>
      <c r="G50" s="19">
        <v>2424</v>
      </c>
      <c r="H50" s="19">
        <v>1508</v>
      </c>
      <c r="I50" s="15">
        <v>5.5338972316439836</v>
      </c>
      <c r="J50" s="15">
        <v>6.6966875707931601</v>
      </c>
      <c r="K50" s="15">
        <v>4.3263713564379156</v>
      </c>
    </row>
    <row r="51" spans="2:11" ht="15.95" customHeight="1">
      <c r="B51" s="1" t="s">
        <v>21</v>
      </c>
      <c r="C51" s="16">
        <v>21382</v>
      </c>
      <c r="D51" s="16">
        <v>10906</v>
      </c>
      <c r="E51" s="16">
        <v>10476</v>
      </c>
      <c r="F51" s="16">
        <v>1186</v>
      </c>
      <c r="G51" s="16">
        <v>721</v>
      </c>
      <c r="H51" s="16">
        <v>465</v>
      </c>
      <c r="I51" s="15">
        <v>5.5467215414834907</v>
      </c>
      <c r="J51" s="15">
        <v>6.6110397946084722</v>
      </c>
      <c r="K51" s="15">
        <v>4.4387170675830472</v>
      </c>
    </row>
    <row r="52" spans="2:11" ht="15.95" customHeight="1">
      <c r="B52" s="1" t="s">
        <v>22</v>
      </c>
      <c r="C52" s="16">
        <v>3636</v>
      </c>
      <c r="D52" s="16">
        <v>1842</v>
      </c>
      <c r="E52" s="16">
        <v>1794</v>
      </c>
      <c r="F52" s="16">
        <v>201</v>
      </c>
      <c r="G52" s="16">
        <v>131</v>
      </c>
      <c r="H52" s="16">
        <v>70</v>
      </c>
      <c r="I52" s="15">
        <v>5.5280528052805282</v>
      </c>
      <c r="J52" s="15">
        <v>7.1118349619978289</v>
      </c>
      <c r="K52" s="15">
        <v>3.9018952062430321</v>
      </c>
    </row>
    <row r="53" spans="2:11" ht="15.95" customHeight="1">
      <c r="B53" s="1" t="s">
        <v>23</v>
      </c>
      <c r="C53" s="16">
        <v>47</v>
      </c>
      <c r="D53" s="20">
        <v>20</v>
      </c>
      <c r="E53" s="20">
        <v>27</v>
      </c>
      <c r="F53" s="16">
        <v>4</v>
      </c>
      <c r="G53" s="20">
        <v>0</v>
      </c>
      <c r="H53" s="20">
        <v>4</v>
      </c>
      <c r="I53" s="15">
        <v>8.5106382978723403</v>
      </c>
      <c r="J53" s="15">
        <v>0</v>
      </c>
      <c r="K53" s="15">
        <v>14.814814814814813</v>
      </c>
    </row>
    <row r="54" spans="2:11" ht="15.95" customHeight="1">
      <c r="B54" s="1" t="s">
        <v>24</v>
      </c>
      <c r="C54" s="16">
        <v>0</v>
      </c>
      <c r="D54" s="20">
        <v>0</v>
      </c>
      <c r="E54" s="20">
        <v>0</v>
      </c>
      <c r="F54" s="16">
        <v>0</v>
      </c>
      <c r="G54" s="20">
        <v>0</v>
      </c>
      <c r="H54" s="20">
        <v>0</v>
      </c>
      <c r="I54" s="15">
        <v>0</v>
      </c>
      <c r="J54" s="15">
        <v>0</v>
      </c>
      <c r="K54" s="15">
        <v>0</v>
      </c>
    </row>
    <row r="55" spans="2:11" ht="15.95" customHeight="1">
      <c r="B55" s="1" t="s">
        <v>25</v>
      </c>
      <c r="C55" s="16">
        <v>0</v>
      </c>
      <c r="D55" s="20">
        <v>0</v>
      </c>
      <c r="E55" s="20">
        <v>0</v>
      </c>
      <c r="F55" s="16">
        <v>0</v>
      </c>
      <c r="G55" s="20">
        <v>0</v>
      </c>
      <c r="H55" s="20">
        <v>0</v>
      </c>
      <c r="I55" s="15">
        <v>0</v>
      </c>
      <c r="J55" s="15">
        <v>0</v>
      </c>
      <c r="K55" s="15">
        <v>0</v>
      </c>
    </row>
    <row r="56" spans="2:11" ht="15.95" customHeight="1">
      <c r="B56" s="1" t="s">
        <v>48</v>
      </c>
      <c r="C56" s="16">
        <v>9776</v>
      </c>
      <c r="D56" s="16">
        <v>4874</v>
      </c>
      <c r="E56" s="16">
        <v>4902</v>
      </c>
      <c r="F56" s="16">
        <v>518</v>
      </c>
      <c r="G56" s="16">
        <v>313</v>
      </c>
      <c r="H56" s="16">
        <v>205</v>
      </c>
      <c r="I56" s="15">
        <v>5.2986906710310961</v>
      </c>
      <c r="J56" s="15">
        <v>6.4218301189987681</v>
      </c>
      <c r="K56" s="15">
        <v>4.1819665442676452</v>
      </c>
    </row>
    <row r="57" spans="2:11" ht="15.95" customHeight="1">
      <c r="B57" s="2" t="s">
        <v>14</v>
      </c>
      <c r="C57" s="18">
        <v>443582</v>
      </c>
      <c r="D57" s="18">
        <v>225846</v>
      </c>
      <c r="E57" s="18">
        <v>217736</v>
      </c>
      <c r="F57" s="18">
        <v>21749</v>
      </c>
      <c r="G57" s="18">
        <v>13607</v>
      </c>
      <c r="H57" s="18">
        <v>8142</v>
      </c>
      <c r="I57" s="15">
        <v>4.903039347854512</v>
      </c>
      <c r="J57" s="15">
        <v>6.0249019243201118</v>
      </c>
      <c r="K57" s="15">
        <v>3.7393908219127754</v>
      </c>
    </row>
  </sheetData>
  <mergeCells count="16">
    <mergeCell ref="B20:B21"/>
    <mergeCell ref="C20:E20"/>
    <mergeCell ref="F20:H20"/>
    <mergeCell ref="I20:K20"/>
    <mergeCell ref="B6:B7"/>
    <mergeCell ref="C6:E6"/>
    <mergeCell ref="F6:H6"/>
    <mergeCell ref="I6:K6"/>
    <mergeCell ref="B42:B43"/>
    <mergeCell ref="C42:E42"/>
    <mergeCell ref="F42:H42"/>
    <mergeCell ref="I42:K42"/>
    <mergeCell ref="B34:B35"/>
    <mergeCell ref="C34:E34"/>
    <mergeCell ref="F34:H34"/>
    <mergeCell ref="I34:K34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topLeftCell="K1" workbookViewId="0">
      <selection activeCell="B29" sqref="B29"/>
    </sheetView>
  </sheetViews>
  <sheetFormatPr defaultRowHeight="13.5"/>
  <cols>
    <col min="1" max="1" width="24.75" style="33" bestFit="1" customWidth="1"/>
    <col min="2" max="11" width="9" style="33"/>
    <col min="12" max="12" width="24.625" style="35" customWidth="1"/>
    <col min="13" max="21" width="8.625" style="35" customWidth="1"/>
    <col min="22" max="22" width="9" style="33"/>
    <col min="23" max="23" width="24.75" style="33" bestFit="1" customWidth="1"/>
    <col min="24" max="16384" width="9" style="33"/>
  </cols>
  <sheetData>
    <row r="1" spans="1:32" ht="17.25">
      <c r="A1" s="31" t="s">
        <v>49</v>
      </c>
      <c r="B1" s="32"/>
      <c r="C1" s="32"/>
      <c r="D1" s="32"/>
      <c r="E1" s="32"/>
      <c r="F1" s="32"/>
      <c r="G1" s="32"/>
      <c r="H1" s="32"/>
      <c r="I1" s="32"/>
      <c r="J1" s="32"/>
      <c r="L1" s="34" t="s">
        <v>50</v>
      </c>
      <c r="W1" s="36" t="s">
        <v>51</v>
      </c>
      <c r="X1" s="37"/>
      <c r="Y1" s="37"/>
      <c r="Z1" s="37"/>
      <c r="AA1" s="37"/>
      <c r="AB1" s="37"/>
      <c r="AC1" s="37"/>
      <c r="AD1" s="37"/>
      <c r="AE1" s="37"/>
      <c r="AF1" s="37"/>
    </row>
    <row r="2" spans="1:32" ht="14.25">
      <c r="A2" s="38"/>
      <c r="B2" s="39"/>
      <c r="C2" s="32"/>
      <c r="D2" s="39"/>
      <c r="E2" s="39"/>
      <c r="F2" s="39"/>
      <c r="G2" s="39"/>
      <c r="H2" s="39"/>
      <c r="I2" s="39"/>
      <c r="J2" s="39"/>
      <c r="L2" s="40"/>
      <c r="M2" s="41"/>
      <c r="O2" s="41"/>
      <c r="P2" s="41"/>
      <c r="Q2" s="41"/>
      <c r="R2" s="41"/>
      <c r="S2" s="41"/>
      <c r="T2" s="41"/>
      <c r="U2" s="41"/>
      <c r="W2" s="42"/>
      <c r="X2" s="43"/>
      <c r="Y2" s="37"/>
      <c r="Z2" s="43"/>
      <c r="AA2" s="43"/>
      <c r="AB2" s="43"/>
      <c r="AC2" s="43"/>
      <c r="AD2" s="43"/>
      <c r="AE2" s="43"/>
      <c r="AF2" s="43"/>
    </row>
    <row r="3" spans="1:32" s="45" customFormat="1" ht="14.25">
      <c r="A3" s="38" t="s">
        <v>52</v>
      </c>
      <c r="B3" s="44"/>
      <c r="C3" s="44"/>
      <c r="D3" s="44"/>
      <c r="E3" s="44"/>
      <c r="F3" s="44"/>
      <c r="G3" s="44"/>
      <c r="H3" s="44"/>
      <c r="I3" s="44"/>
      <c r="J3" s="44"/>
      <c r="L3" s="40" t="s">
        <v>53</v>
      </c>
      <c r="M3" s="46"/>
      <c r="N3" s="46"/>
      <c r="O3" s="46"/>
      <c r="P3" s="46"/>
      <c r="Q3" s="46"/>
      <c r="R3" s="46"/>
      <c r="S3" s="46"/>
      <c r="T3" s="46"/>
      <c r="U3" s="46"/>
      <c r="W3" s="42" t="s">
        <v>52</v>
      </c>
      <c r="X3" s="47"/>
      <c r="Y3" s="47"/>
      <c r="Z3" s="47"/>
      <c r="AA3" s="47"/>
      <c r="AB3" s="47"/>
      <c r="AC3" s="47"/>
      <c r="AD3" s="47"/>
      <c r="AE3" s="47"/>
      <c r="AF3" s="47"/>
    </row>
    <row r="4" spans="1:32">
      <c r="A4" s="172" t="s">
        <v>54</v>
      </c>
      <c r="B4" s="174" t="s">
        <v>0</v>
      </c>
      <c r="C4" s="175"/>
      <c r="D4" s="176"/>
      <c r="E4" s="174" t="s">
        <v>5</v>
      </c>
      <c r="F4" s="175"/>
      <c r="G4" s="176"/>
      <c r="H4" s="174" t="s">
        <v>55</v>
      </c>
      <c r="I4" s="175"/>
      <c r="J4" s="176"/>
      <c r="L4" s="177" t="s">
        <v>7</v>
      </c>
      <c r="M4" s="164" t="s">
        <v>0</v>
      </c>
      <c r="N4" s="165"/>
      <c r="O4" s="166"/>
      <c r="P4" s="164" t="s">
        <v>5</v>
      </c>
      <c r="Q4" s="165"/>
      <c r="R4" s="166"/>
      <c r="S4" s="164" t="s">
        <v>56</v>
      </c>
      <c r="T4" s="165"/>
      <c r="U4" s="166"/>
      <c r="W4" s="167" t="s">
        <v>54</v>
      </c>
      <c r="X4" s="169" t="s">
        <v>0</v>
      </c>
      <c r="Y4" s="170"/>
      <c r="Z4" s="171"/>
      <c r="AA4" s="169" t="s">
        <v>5</v>
      </c>
      <c r="AB4" s="170"/>
      <c r="AC4" s="171"/>
      <c r="AD4" s="169" t="s">
        <v>55</v>
      </c>
      <c r="AE4" s="170"/>
      <c r="AF4" s="171"/>
    </row>
    <row r="5" spans="1:32">
      <c r="A5" s="173"/>
      <c r="B5" s="48" t="s">
        <v>1</v>
      </c>
      <c r="C5" s="48" t="s">
        <v>2</v>
      </c>
      <c r="D5" s="48" t="s">
        <v>3</v>
      </c>
      <c r="E5" s="48" t="s">
        <v>1</v>
      </c>
      <c r="F5" s="48" t="s">
        <v>2</v>
      </c>
      <c r="G5" s="48" t="s">
        <v>3</v>
      </c>
      <c r="H5" s="48" t="s">
        <v>1</v>
      </c>
      <c r="I5" s="48" t="s">
        <v>2</v>
      </c>
      <c r="J5" s="48" t="s">
        <v>3</v>
      </c>
      <c r="L5" s="178"/>
      <c r="M5" s="49" t="s">
        <v>1</v>
      </c>
      <c r="N5" s="49" t="s">
        <v>2</v>
      </c>
      <c r="O5" s="49" t="s">
        <v>3</v>
      </c>
      <c r="P5" s="49" t="s">
        <v>1</v>
      </c>
      <c r="Q5" s="49" t="s">
        <v>2</v>
      </c>
      <c r="R5" s="49" t="s">
        <v>3</v>
      </c>
      <c r="S5" s="49" t="s">
        <v>1</v>
      </c>
      <c r="T5" s="49" t="s">
        <v>2</v>
      </c>
      <c r="U5" s="49" t="s">
        <v>3</v>
      </c>
      <c r="W5" s="168"/>
      <c r="X5" s="50" t="s">
        <v>1</v>
      </c>
      <c r="Y5" s="50" t="s">
        <v>2</v>
      </c>
      <c r="Z5" s="50" t="s">
        <v>3</v>
      </c>
      <c r="AA5" s="50" t="s">
        <v>1</v>
      </c>
      <c r="AB5" s="50" t="s">
        <v>2</v>
      </c>
      <c r="AC5" s="50" t="s">
        <v>3</v>
      </c>
      <c r="AD5" s="50" t="s">
        <v>1</v>
      </c>
      <c r="AE5" s="50" t="s">
        <v>2</v>
      </c>
      <c r="AF5" s="50" t="s">
        <v>3</v>
      </c>
    </row>
    <row r="6" spans="1:32">
      <c r="A6" s="51" t="s">
        <v>57</v>
      </c>
      <c r="B6" s="52">
        <v>750</v>
      </c>
      <c r="C6" s="52">
        <v>381</v>
      </c>
      <c r="D6" s="52">
        <v>369</v>
      </c>
      <c r="E6" s="53">
        <v>47</v>
      </c>
      <c r="F6" s="53">
        <v>33</v>
      </c>
      <c r="G6" s="53">
        <v>14</v>
      </c>
      <c r="H6" s="54">
        <v>6.2666666666666666</v>
      </c>
      <c r="I6" s="54">
        <v>8.6614173228346463</v>
      </c>
      <c r="J6" s="54">
        <v>3.7940379403794036</v>
      </c>
      <c r="L6" s="55" t="str">
        <f>CONCATENATE("0～4ppb","(n=",M6,")")</f>
        <v>0～4ppb(n=517)</v>
      </c>
      <c r="M6" s="56">
        <v>517</v>
      </c>
      <c r="N6" s="56">
        <v>270</v>
      </c>
      <c r="O6" s="56">
        <v>247</v>
      </c>
      <c r="P6" s="57">
        <v>33</v>
      </c>
      <c r="Q6" s="57">
        <v>23</v>
      </c>
      <c r="R6" s="57">
        <v>10</v>
      </c>
      <c r="S6" s="58">
        <f t="shared" ref="S6:U16" si="0">IF(ISERROR(P6/M6*100),"",P6/M6*100)</f>
        <v>6.3829787234042552</v>
      </c>
      <c r="T6" s="58">
        <f t="shared" si="0"/>
        <v>8.518518518518519</v>
      </c>
      <c r="U6" s="58">
        <f t="shared" si="0"/>
        <v>4.048582995951417</v>
      </c>
      <c r="W6" s="59" t="s">
        <v>58</v>
      </c>
      <c r="X6" s="60">
        <v>1112</v>
      </c>
      <c r="Y6" s="60">
        <v>573</v>
      </c>
      <c r="Z6" s="60">
        <v>539</v>
      </c>
      <c r="AA6" s="61">
        <v>62</v>
      </c>
      <c r="AB6" s="61">
        <v>41</v>
      </c>
      <c r="AC6" s="61">
        <v>21</v>
      </c>
      <c r="AD6" s="62">
        <v>5.5755395683453237</v>
      </c>
      <c r="AE6" s="62">
        <v>7.1553228621291449</v>
      </c>
      <c r="AF6" s="62">
        <v>3.8961038961038961</v>
      </c>
    </row>
    <row r="7" spans="1:32">
      <c r="A7" s="51" t="s">
        <v>59</v>
      </c>
      <c r="B7" s="52">
        <v>7851</v>
      </c>
      <c r="C7" s="52">
        <v>3951</v>
      </c>
      <c r="D7" s="52">
        <v>3900</v>
      </c>
      <c r="E7" s="53">
        <v>464</v>
      </c>
      <c r="F7" s="53">
        <v>282</v>
      </c>
      <c r="G7" s="53">
        <v>182</v>
      </c>
      <c r="H7" s="54">
        <v>5.9100751496624637</v>
      </c>
      <c r="I7" s="54">
        <v>7.1374335611237658</v>
      </c>
      <c r="J7" s="54">
        <v>4.666666666666667</v>
      </c>
      <c r="L7" s="55" t="str">
        <f>CONCATENATE("5～9ppb","(n=",M7,")")</f>
        <v>5～9ppb(n=15835)</v>
      </c>
      <c r="M7" s="56">
        <v>15835</v>
      </c>
      <c r="N7" s="56">
        <v>8067</v>
      </c>
      <c r="O7" s="56">
        <v>7768</v>
      </c>
      <c r="P7" s="57">
        <v>766</v>
      </c>
      <c r="Q7" s="57">
        <v>463</v>
      </c>
      <c r="R7" s="57">
        <v>303</v>
      </c>
      <c r="S7" s="58">
        <f t="shared" si="0"/>
        <v>4.8373855383643827</v>
      </c>
      <c r="T7" s="58">
        <f t="shared" si="0"/>
        <v>5.7394322548655019</v>
      </c>
      <c r="U7" s="58">
        <f t="shared" si="0"/>
        <v>3.9006179196704425</v>
      </c>
      <c r="W7" s="59" t="s">
        <v>60</v>
      </c>
      <c r="X7" s="60">
        <v>27559</v>
      </c>
      <c r="Y7" s="60">
        <v>14031</v>
      </c>
      <c r="Z7" s="60">
        <v>13528</v>
      </c>
      <c r="AA7" s="61">
        <v>1306</v>
      </c>
      <c r="AB7" s="61">
        <v>813</v>
      </c>
      <c r="AC7" s="61">
        <v>493</v>
      </c>
      <c r="AD7" s="62">
        <v>4.7389237635618127</v>
      </c>
      <c r="AE7" s="62">
        <v>5.7943125935428688</v>
      </c>
      <c r="AF7" s="62">
        <v>3.6442933175635717</v>
      </c>
    </row>
    <row r="8" spans="1:32">
      <c r="A8" s="51" t="s">
        <v>61</v>
      </c>
      <c r="B8" s="63">
        <v>26165</v>
      </c>
      <c r="C8" s="63">
        <v>13369</v>
      </c>
      <c r="D8" s="63">
        <v>12796</v>
      </c>
      <c r="E8" s="53">
        <v>1466</v>
      </c>
      <c r="F8" s="53">
        <v>959</v>
      </c>
      <c r="G8" s="53">
        <v>507</v>
      </c>
      <c r="H8" s="54">
        <v>5.6029046436078724</v>
      </c>
      <c r="I8" s="54">
        <v>7.1733113920263296</v>
      </c>
      <c r="J8" s="54">
        <v>3.9621756798999686</v>
      </c>
      <c r="L8" s="55" t="str">
        <f>CONCATENATE("10～14ppb","(n=",M8,")")</f>
        <v>10～14ppb(n=38752)</v>
      </c>
      <c r="M8" s="64">
        <v>38752</v>
      </c>
      <c r="N8" s="64">
        <v>19773</v>
      </c>
      <c r="O8" s="64">
        <v>18979</v>
      </c>
      <c r="P8" s="57">
        <v>1791</v>
      </c>
      <c r="Q8" s="57">
        <v>1097</v>
      </c>
      <c r="R8" s="57">
        <v>694</v>
      </c>
      <c r="S8" s="58">
        <f t="shared" si="0"/>
        <v>4.6216969446738236</v>
      </c>
      <c r="T8" s="58">
        <f t="shared" si="0"/>
        <v>5.5479694532948969</v>
      </c>
      <c r="U8" s="58">
        <f t="shared" si="0"/>
        <v>3.6566731650771906</v>
      </c>
      <c r="W8" s="59" t="s">
        <v>62</v>
      </c>
      <c r="X8" s="65">
        <v>49795</v>
      </c>
      <c r="Y8" s="65">
        <v>25205</v>
      </c>
      <c r="Z8" s="65">
        <v>24590</v>
      </c>
      <c r="AA8" s="61">
        <v>2121</v>
      </c>
      <c r="AB8" s="61">
        <v>1352</v>
      </c>
      <c r="AC8" s="61">
        <v>769</v>
      </c>
      <c r="AD8" s="62">
        <v>4.2594638015865049</v>
      </c>
      <c r="AE8" s="62">
        <v>5.364015076373736</v>
      </c>
      <c r="AF8" s="62">
        <v>3.1272875152501016</v>
      </c>
    </row>
    <row r="9" spans="1:32">
      <c r="A9" s="51" t="s">
        <v>63</v>
      </c>
      <c r="B9" s="63">
        <v>32753</v>
      </c>
      <c r="C9" s="63">
        <v>16731</v>
      </c>
      <c r="D9" s="63">
        <v>16022</v>
      </c>
      <c r="E9" s="53">
        <v>1750</v>
      </c>
      <c r="F9" s="53">
        <v>1086</v>
      </c>
      <c r="G9" s="53">
        <v>664</v>
      </c>
      <c r="H9" s="54">
        <v>5.3430220132506943</v>
      </c>
      <c r="I9" s="54">
        <v>6.4909449524834146</v>
      </c>
      <c r="J9" s="54">
        <v>4.1443015853201848</v>
      </c>
      <c r="L9" s="55" t="str">
        <f>CONCATENATE("15～19ppb","(n=",M9,")")</f>
        <v>15～19ppb(n=42911)</v>
      </c>
      <c r="M9" s="64">
        <v>42911</v>
      </c>
      <c r="N9" s="64">
        <v>21785</v>
      </c>
      <c r="O9" s="64">
        <v>21126</v>
      </c>
      <c r="P9" s="57">
        <v>1918</v>
      </c>
      <c r="Q9" s="57">
        <v>1218</v>
      </c>
      <c r="R9" s="57">
        <v>700</v>
      </c>
      <c r="S9" s="58">
        <f t="shared" si="0"/>
        <v>4.4697163897368979</v>
      </c>
      <c r="T9" s="58">
        <f t="shared" si="0"/>
        <v>5.5910029837043833</v>
      </c>
      <c r="U9" s="58">
        <f t="shared" si="0"/>
        <v>3.313452617627568</v>
      </c>
      <c r="W9" s="59" t="s">
        <v>64</v>
      </c>
      <c r="X9" s="65">
        <v>48744</v>
      </c>
      <c r="Y9" s="65">
        <v>24830</v>
      </c>
      <c r="Z9" s="65">
        <v>23914</v>
      </c>
      <c r="AA9" s="61">
        <v>2116</v>
      </c>
      <c r="AB9" s="61">
        <v>1306</v>
      </c>
      <c r="AC9" s="61">
        <v>810</v>
      </c>
      <c r="AD9" s="62">
        <v>4.3410471032332181</v>
      </c>
      <c r="AE9" s="62">
        <v>5.2597664115988723</v>
      </c>
      <c r="AF9" s="62">
        <v>3.3871372417830559</v>
      </c>
    </row>
    <row r="10" spans="1:32">
      <c r="A10" s="51" t="s">
        <v>65</v>
      </c>
      <c r="B10" s="63">
        <v>30360</v>
      </c>
      <c r="C10" s="63">
        <v>15435</v>
      </c>
      <c r="D10" s="63">
        <v>14925</v>
      </c>
      <c r="E10" s="53">
        <v>1670</v>
      </c>
      <c r="F10" s="53">
        <v>1067</v>
      </c>
      <c r="G10" s="53">
        <v>603</v>
      </c>
      <c r="H10" s="54">
        <v>5.5006587615283262</v>
      </c>
      <c r="I10" s="54">
        <v>6.9128603822481374</v>
      </c>
      <c r="J10" s="54">
        <v>4.0402010050251258</v>
      </c>
      <c r="L10" s="55" t="str">
        <f>CONCATENATE("20～24ppb","(n=",M10,")")</f>
        <v>20～24ppb(n=40239)</v>
      </c>
      <c r="M10" s="64">
        <v>40239</v>
      </c>
      <c r="N10" s="64">
        <v>20543</v>
      </c>
      <c r="O10" s="64">
        <v>19696</v>
      </c>
      <c r="P10" s="57">
        <v>1951</v>
      </c>
      <c r="Q10" s="57">
        <v>1212</v>
      </c>
      <c r="R10" s="57">
        <v>739</v>
      </c>
      <c r="S10" s="58">
        <f t="shared" si="0"/>
        <v>4.8485300330525112</v>
      </c>
      <c r="T10" s="58">
        <f t="shared" si="0"/>
        <v>5.8998198899868566</v>
      </c>
      <c r="U10" s="58">
        <f t="shared" si="0"/>
        <v>3.7520308692120223</v>
      </c>
      <c r="W10" s="59" t="s">
        <v>66</v>
      </c>
      <c r="X10" s="65">
        <v>29845</v>
      </c>
      <c r="Y10" s="65">
        <v>15353</v>
      </c>
      <c r="Z10" s="65">
        <v>14492</v>
      </c>
      <c r="AA10" s="61">
        <v>1345</v>
      </c>
      <c r="AB10" s="61">
        <v>843</v>
      </c>
      <c r="AC10" s="61">
        <v>502</v>
      </c>
      <c r="AD10" s="62">
        <v>4.5066175238733459</v>
      </c>
      <c r="AE10" s="62">
        <v>5.4907835602162445</v>
      </c>
      <c r="AF10" s="62">
        <v>3.4639801269666024</v>
      </c>
    </row>
    <row r="11" spans="1:32">
      <c r="A11" s="51" t="s">
        <v>67</v>
      </c>
      <c r="B11" s="52">
        <v>23530</v>
      </c>
      <c r="C11" s="52">
        <v>11972</v>
      </c>
      <c r="D11" s="52">
        <v>11558</v>
      </c>
      <c r="E11" s="53">
        <v>1424</v>
      </c>
      <c r="F11" s="63">
        <v>886</v>
      </c>
      <c r="G11" s="63">
        <v>538</v>
      </c>
      <c r="H11" s="54">
        <v>6.0518487037824054</v>
      </c>
      <c r="I11" s="54">
        <v>7.4006014032743064</v>
      </c>
      <c r="J11" s="54">
        <v>4.6547845648035988</v>
      </c>
      <c r="L11" s="55" t="str">
        <f>CONCATENATE("25～29ppb","(n=",M11,")")</f>
        <v>25～29ppb(n=17171)</v>
      </c>
      <c r="M11" s="56">
        <v>17171</v>
      </c>
      <c r="N11" s="56">
        <v>8654</v>
      </c>
      <c r="O11" s="56">
        <v>8517</v>
      </c>
      <c r="P11" s="57">
        <v>965</v>
      </c>
      <c r="Q11" s="64">
        <v>588</v>
      </c>
      <c r="R11" s="64">
        <v>377</v>
      </c>
      <c r="S11" s="58">
        <f t="shared" si="0"/>
        <v>5.619940597519073</v>
      </c>
      <c r="T11" s="58">
        <f t="shared" si="0"/>
        <v>6.7945458747400043</v>
      </c>
      <c r="U11" s="58">
        <f t="shared" si="0"/>
        <v>4.4264412351767053</v>
      </c>
      <c r="W11" s="59" t="s">
        <v>68</v>
      </c>
      <c r="X11" s="60">
        <v>1448</v>
      </c>
      <c r="Y11" s="60">
        <v>767</v>
      </c>
      <c r="Z11" s="60">
        <v>681</v>
      </c>
      <c r="AA11" s="61">
        <v>86</v>
      </c>
      <c r="AB11" s="65">
        <v>59</v>
      </c>
      <c r="AC11" s="65">
        <v>27</v>
      </c>
      <c r="AD11" s="62">
        <v>5.9392265193370166</v>
      </c>
      <c r="AE11" s="62">
        <v>7.6923076923076925</v>
      </c>
      <c r="AF11" s="62">
        <v>3.9647577092511015</v>
      </c>
    </row>
    <row r="12" spans="1:32">
      <c r="A12" s="51" t="s">
        <v>69</v>
      </c>
      <c r="B12" s="52">
        <v>3370</v>
      </c>
      <c r="C12" s="52">
        <v>1731</v>
      </c>
      <c r="D12" s="52">
        <v>1639</v>
      </c>
      <c r="E12" s="53">
        <v>224</v>
      </c>
      <c r="F12" s="63">
        <v>127</v>
      </c>
      <c r="G12" s="63">
        <v>97</v>
      </c>
      <c r="H12" s="54">
        <v>6.6468842729970321</v>
      </c>
      <c r="I12" s="54">
        <v>7.3367995378393989</v>
      </c>
      <c r="J12" s="54">
        <v>5.918242830994509</v>
      </c>
      <c r="L12" s="55" t="str">
        <f>CONCATENATE("30～34ppb","(n=",M12,")")</f>
        <v>30～34ppb(n=354)</v>
      </c>
      <c r="M12" s="56">
        <v>354</v>
      </c>
      <c r="N12" s="56">
        <v>180</v>
      </c>
      <c r="O12" s="56">
        <v>174</v>
      </c>
      <c r="P12" s="57">
        <v>19</v>
      </c>
      <c r="Q12" s="64">
        <v>12</v>
      </c>
      <c r="R12" s="64">
        <v>7</v>
      </c>
      <c r="S12" s="58">
        <f t="shared" si="0"/>
        <v>5.3672316384180787</v>
      </c>
      <c r="T12" s="58">
        <f t="shared" si="0"/>
        <v>6.666666666666667</v>
      </c>
      <c r="U12" s="58">
        <f t="shared" si="0"/>
        <v>4.0229885057471266</v>
      </c>
      <c r="W12" s="59" t="s">
        <v>70</v>
      </c>
      <c r="X12" s="60"/>
      <c r="Y12" s="60"/>
      <c r="Z12" s="60"/>
      <c r="AA12" s="61"/>
      <c r="AB12" s="65"/>
      <c r="AC12" s="65"/>
      <c r="AD12" s="62" t="s">
        <v>71</v>
      </c>
      <c r="AE12" s="62" t="s">
        <v>71</v>
      </c>
      <c r="AF12" s="62" t="s">
        <v>71</v>
      </c>
    </row>
    <row r="13" spans="1:32">
      <c r="A13" s="51" t="s">
        <v>72</v>
      </c>
      <c r="B13" s="52"/>
      <c r="C13" s="52"/>
      <c r="D13" s="52"/>
      <c r="E13" s="53"/>
      <c r="F13" s="63"/>
      <c r="G13" s="63"/>
      <c r="H13" s="54" t="s">
        <v>71</v>
      </c>
      <c r="I13" s="54" t="s">
        <v>71</v>
      </c>
      <c r="J13" s="54" t="s">
        <v>71</v>
      </c>
      <c r="L13" s="55" t="str">
        <f>CONCATENATE("35～39ppb","(n=",M13,")")</f>
        <v>35～39ppb(n=)</v>
      </c>
      <c r="M13" s="56"/>
      <c r="N13" s="56"/>
      <c r="O13" s="56"/>
      <c r="P13" s="57"/>
      <c r="Q13" s="64"/>
      <c r="R13" s="64"/>
      <c r="S13" s="58" t="str">
        <f t="shared" si="0"/>
        <v/>
      </c>
      <c r="T13" s="58" t="str">
        <f t="shared" si="0"/>
        <v/>
      </c>
      <c r="U13" s="58" t="str">
        <f t="shared" si="0"/>
        <v/>
      </c>
      <c r="W13" s="59" t="s">
        <v>72</v>
      </c>
      <c r="X13" s="60"/>
      <c r="Y13" s="60"/>
      <c r="Z13" s="60"/>
      <c r="AA13" s="61"/>
      <c r="AB13" s="65"/>
      <c r="AC13" s="65"/>
      <c r="AD13" s="62" t="s">
        <v>71</v>
      </c>
      <c r="AE13" s="62" t="s">
        <v>71</v>
      </c>
      <c r="AF13" s="62" t="s">
        <v>71</v>
      </c>
    </row>
    <row r="14" spans="1:32">
      <c r="A14" s="51" t="s">
        <v>73</v>
      </c>
      <c r="B14" s="52"/>
      <c r="C14" s="52"/>
      <c r="D14" s="52"/>
      <c r="E14" s="53"/>
      <c r="F14" s="53"/>
      <c r="G14" s="53"/>
      <c r="H14" s="54" t="s">
        <v>71</v>
      </c>
      <c r="I14" s="54" t="s">
        <v>71</v>
      </c>
      <c r="J14" s="54" t="s">
        <v>71</v>
      </c>
      <c r="L14" s="55" t="str">
        <f>CONCATENATE("40～44ppb","(n=",M14,")")</f>
        <v>40～44ppb(n=)</v>
      </c>
      <c r="M14" s="56"/>
      <c r="N14" s="56"/>
      <c r="O14" s="56"/>
      <c r="P14" s="57"/>
      <c r="Q14" s="57"/>
      <c r="R14" s="57"/>
      <c r="S14" s="58" t="str">
        <f t="shared" si="0"/>
        <v/>
      </c>
      <c r="T14" s="58" t="str">
        <f t="shared" si="0"/>
        <v/>
      </c>
      <c r="U14" s="58" t="str">
        <f t="shared" si="0"/>
        <v/>
      </c>
      <c r="W14" s="59" t="s">
        <v>73</v>
      </c>
      <c r="X14" s="60"/>
      <c r="Y14" s="60"/>
      <c r="Z14" s="60"/>
      <c r="AA14" s="61"/>
      <c r="AB14" s="61"/>
      <c r="AC14" s="61"/>
      <c r="AD14" s="62" t="s">
        <v>71</v>
      </c>
      <c r="AE14" s="62" t="s">
        <v>71</v>
      </c>
      <c r="AF14" s="62" t="s">
        <v>71</v>
      </c>
    </row>
    <row r="15" spans="1:32">
      <c r="A15" s="51" t="s">
        <v>74</v>
      </c>
      <c r="B15" s="52">
        <v>1652</v>
      </c>
      <c r="C15" s="52">
        <v>812</v>
      </c>
      <c r="D15" s="52">
        <v>840</v>
      </c>
      <c r="E15" s="53">
        <v>103</v>
      </c>
      <c r="F15" s="63">
        <v>62</v>
      </c>
      <c r="G15" s="63">
        <v>41</v>
      </c>
      <c r="H15" s="54">
        <v>6.2348668280871671</v>
      </c>
      <c r="I15" s="54">
        <v>7.6354679802955667</v>
      </c>
      <c r="J15" s="54">
        <v>4.8809523809523814</v>
      </c>
      <c r="L15" s="55" t="str">
        <f>CONCATENATE("不明","(n=",M15,")")</f>
        <v>不明(n=1790)</v>
      </c>
      <c r="M15" s="56">
        <v>1790</v>
      </c>
      <c r="N15" s="56">
        <v>882</v>
      </c>
      <c r="O15" s="56">
        <v>908</v>
      </c>
      <c r="P15" s="57">
        <v>76</v>
      </c>
      <c r="Q15" s="64">
        <v>47</v>
      </c>
      <c r="R15" s="64">
        <v>29</v>
      </c>
      <c r="S15" s="58">
        <f t="shared" si="0"/>
        <v>4.2458100558659213</v>
      </c>
      <c r="T15" s="58">
        <f t="shared" si="0"/>
        <v>5.3287981859410429</v>
      </c>
      <c r="U15" s="58">
        <f t="shared" si="0"/>
        <v>3.1938325991189425</v>
      </c>
      <c r="W15" s="59" t="s">
        <v>75</v>
      </c>
      <c r="X15" s="60">
        <v>1079</v>
      </c>
      <c r="Y15" s="60">
        <v>551</v>
      </c>
      <c r="Z15" s="60">
        <v>528</v>
      </c>
      <c r="AA15" s="61">
        <v>46</v>
      </c>
      <c r="AB15" s="65">
        <v>31</v>
      </c>
      <c r="AC15" s="65">
        <v>15</v>
      </c>
      <c r="AD15" s="62">
        <v>4.2632066728452278</v>
      </c>
      <c r="AE15" s="62">
        <v>5.6261343012704179</v>
      </c>
      <c r="AF15" s="62">
        <v>2.8409090909090908</v>
      </c>
    </row>
    <row r="16" spans="1:32">
      <c r="A16" s="66" t="s">
        <v>76</v>
      </c>
      <c r="B16" s="67">
        <v>126431</v>
      </c>
      <c r="C16" s="67">
        <v>64382</v>
      </c>
      <c r="D16" s="67">
        <v>62049</v>
      </c>
      <c r="E16" s="67">
        <v>7148</v>
      </c>
      <c r="F16" s="67">
        <v>4502</v>
      </c>
      <c r="G16" s="67">
        <v>2646</v>
      </c>
      <c r="H16" s="54">
        <v>5.6536767090349676</v>
      </c>
      <c r="I16" s="54">
        <v>6.9926376937653387</v>
      </c>
      <c r="J16" s="54">
        <v>4.2643717062321711</v>
      </c>
      <c r="L16" s="68" t="s">
        <v>76</v>
      </c>
      <c r="M16" s="69">
        <f t="shared" ref="M16:R16" si="1">SUM(M6:M15)</f>
        <v>157569</v>
      </c>
      <c r="N16" s="69">
        <f t="shared" si="1"/>
        <v>80154</v>
      </c>
      <c r="O16" s="69">
        <f t="shared" si="1"/>
        <v>77415</v>
      </c>
      <c r="P16" s="69">
        <f t="shared" si="1"/>
        <v>7519</v>
      </c>
      <c r="Q16" s="69">
        <f t="shared" si="1"/>
        <v>4660</v>
      </c>
      <c r="R16" s="69">
        <f t="shared" si="1"/>
        <v>2859</v>
      </c>
      <c r="S16" s="58">
        <f t="shared" si="0"/>
        <v>4.7718777170636359</v>
      </c>
      <c r="T16" s="58">
        <f t="shared" si="0"/>
        <v>5.8138084187938217</v>
      </c>
      <c r="U16" s="58">
        <f t="shared" si="0"/>
        <v>3.6930827359038942</v>
      </c>
      <c r="W16" s="70" t="s">
        <v>76</v>
      </c>
      <c r="X16" s="71">
        <v>159582</v>
      </c>
      <c r="Y16" s="71">
        <v>81310</v>
      </c>
      <c r="Z16" s="71">
        <v>78272</v>
      </c>
      <c r="AA16" s="71">
        <v>7082</v>
      </c>
      <c r="AB16" s="71">
        <v>4445</v>
      </c>
      <c r="AC16" s="71">
        <v>2637</v>
      </c>
      <c r="AD16" s="62">
        <v>4.4378438671028055</v>
      </c>
      <c r="AE16" s="62">
        <v>5.4667322592547043</v>
      </c>
      <c r="AF16" s="62">
        <v>3.369020850367948</v>
      </c>
    </row>
    <row r="17" spans="1:32">
      <c r="A17" s="72"/>
      <c r="B17" s="73"/>
      <c r="C17" s="73"/>
      <c r="D17" s="73"/>
      <c r="E17" s="73"/>
      <c r="F17" s="73"/>
      <c r="G17" s="73"/>
      <c r="H17" s="73"/>
      <c r="I17" s="73"/>
      <c r="J17" s="73"/>
      <c r="L17" s="74"/>
      <c r="M17" s="75"/>
      <c r="N17" s="75"/>
      <c r="O17" s="75"/>
      <c r="P17" s="75"/>
      <c r="Q17" s="75"/>
      <c r="R17" s="75"/>
      <c r="S17" s="75"/>
      <c r="T17" s="75"/>
      <c r="U17" s="75"/>
      <c r="W17" s="76"/>
      <c r="X17" s="77"/>
      <c r="Y17" s="77"/>
      <c r="Z17" s="77"/>
      <c r="AA17" s="77"/>
      <c r="AB17" s="77"/>
      <c r="AC17" s="77"/>
      <c r="AD17" s="77"/>
      <c r="AE17" s="77"/>
      <c r="AF17" s="77"/>
    </row>
    <row r="18" spans="1:32">
      <c r="A18" s="172" t="s">
        <v>77</v>
      </c>
      <c r="B18" s="174" t="s">
        <v>0</v>
      </c>
      <c r="C18" s="175"/>
      <c r="D18" s="176"/>
      <c r="E18" s="174" t="s">
        <v>5</v>
      </c>
      <c r="F18" s="175"/>
      <c r="G18" s="176"/>
      <c r="H18" s="174" t="s">
        <v>55</v>
      </c>
      <c r="I18" s="175"/>
      <c r="J18" s="176"/>
      <c r="L18" s="177" t="s">
        <v>78</v>
      </c>
      <c r="M18" s="164" t="s">
        <v>0</v>
      </c>
      <c r="N18" s="165"/>
      <c r="O18" s="166"/>
      <c r="P18" s="164" t="s">
        <v>5</v>
      </c>
      <c r="Q18" s="165"/>
      <c r="R18" s="166"/>
      <c r="S18" s="164" t="s">
        <v>56</v>
      </c>
      <c r="T18" s="165"/>
      <c r="U18" s="166"/>
      <c r="W18" s="167" t="s">
        <v>77</v>
      </c>
      <c r="X18" s="169" t="s">
        <v>0</v>
      </c>
      <c r="Y18" s="170"/>
      <c r="Z18" s="171"/>
      <c r="AA18" s="169" t="s">
        <v>5</v>
      </c>
      <c r="AB18" s="170"/>
      <c r="AC18" s="171"/>
      <c r="AD18" s="169" t="s">
        <v>55</v>
      </c>
      <c r="AE18" s="170"/>
      <c r="AF18" s="171"/>
    </row>
    <row r="19" spans="1:32">
      <c r="A19" s="173"/>
      <c r="B19" s="48" t="s">
        <v>1</v>
      </c>
      <c r="C19" s="48" t="s">
        <v>2</v>
      </c>
      <c r="D19" s="48" t="s">
        <v>3</v>
      </c>
      <c r="E19" s="48" t="s">
        <v>1</v>
      </c>
      <c r="F19" s="48" t="s">
        <v>2</v>
      </c>
      <c r="G19" s="48" t="s">
        <v>3</v>
      </c>
      <c r="H19" s="48" t="s">
        <v>1</v>
      </c>
      <c r="I19" s="48" t="s">
        <v>2</v>
      </c>
      <c r="J19" s="48" t="s">
        <v>3</v>
      </c>
      <c r="L19" s="178"/>
      <c r="M19" s="49" t="s">
        <v>1</v>
      </c>
      <c r="N19" s="49" t="s">
        <v>2</v>
      </c>
      <c r="O19" s="49" t="s">
        <v>3</v>
      </c>
      <c r="P19" s="49" t="s">
        <v>1</v>
      </c>
      <c r="Q19" s="49" t="s">
        <v>2</v>
      </c>
      <c r="R19" s="49" t="s">
        <v>3</v>
      </c>
      <c r="S19" s="49" t="s">
        <v>1</v>
      </c>
      <c r="T19" s="49" t="s">
        <v>2</v>
      </c>
      <c r="U19" s="49" t="s">
        <v>3</v>
      </c>
      <c r="W19" s="168"/>
      <c r="X19" s="50" t="s">
        <v>1</v>
      </c>
      <c r="Y19" s="50" t="s">
        <v>2</v>
      </c>
      <c r="Z19" s="50" t="s">
        <v>3</v>
      </c>
      <c r="AA19" s="50" t="s">
        <v>1</v>
      </c>
      <c r="AB19" s="50" t="s">
        <v>2</v>
      </c>
      <c r="AC19" s="50" t="s">
        <v>3</v>
      </c>
      <c r="AD19" s="50" t="s">
        <v>1</v>
      </c>
      <c r="AE19" s="50" t="s">
        <v>2</v>
      </c>
      <c r="AF19" s="50" t="s">
        <v>3</v>
      </c>
    </row>
    <row r="20" spans="1:32">
      <c r="A20" s="51" t="s">
        <v>79</v>
      </c>
      <c r="B20" s="63">
        <v>2264</v>
      </c>
      <c r="C20" s="53">
        <v>1157</v>
      </c>
      <c r="D20" s="53">
        <v>1107</v>
      </c>
      <c r="E20" s="53">
        <v>140</v>
      </c>
      <c r="F20" s="53">
        <v>87</v>
      </c>
      <c r="G20" s="53">
        <v>53</v>
      </c>
      <c r="H20" s="54">
        <v>6.1837455830388697</v>
      </c>
      <c r="I20" s="54">
        <v>7.5194468452895418</v>
      </c>
      <c r="J20" s="54">
        <v>4.7877145438121049</v>
      </c>
      <c r="L20" s="55" t="str">
        <f>CONCATENATE("0～9ppb","(n=",M20,")")</f>
        <v>0～9ppb(n=4704)</v>
      </c>
      <c r="M20" s="64">
        <v>4704</v>
      </c>
      <c r="N20" s="57">
        <v>2409</v>
      </c>
      <c r="O20" s="57">
        <v>2295</v>
      </c>
      <c r="P20" s="57">
        <v>238</v>
      </c>
      <c r="Q20" s="57">
        <v>153</v>
      </c>
      <c r="R20" s="57">
        <v>85</v>
      </c>
      <c r="S20" s="58">
        <f t="shared" ref="S20:U30" si="2">IF(ISERROR(P20/M20*100),"",P20/M20*100)</f>
        <v>5.0595238095238093</v>
      </c>
      <c r="T20" s="58">
        <f t="shared" si="2"/>
        <v>6.3511830635118312</v>
      </c>
      <c r="U20" s="58">
        <f t="shared" si="2"/>
        <v>3.7037037037037033</v>
      </c>
      <c r="W20" s="59" t="s">
        <v>80</v>
      </c>
      <c r="X20" s="65">
        <v>7387</v>
      </c>
      <c r="Y20" s="61">
        <v>3770</v>
      </c>
      <c r="Z20" s="61">
        <v>3617</v>
      </c>
      <c r="AA20" s="61">
        <v>361</v>
      </c>
      <c r="AB20" s="61">
        <v>224</v>
      </c>
      <c r="AC20" s="61">
        <v>137</v>
      </c>
      <c r="AD20" s="62">
        <v>4.8869635846757822</v>
      </c>
      <c r="AE20" s="62">
        <v>5.9416445623342176</v>
      </c>
      <c r="AF20" s="62">
        <v>3.7876693392314071</v>
      </c>
    </row>
    <row r="21" spans="1:32">
      <c r="A21" s="51" t="s">
        <v>81</v>
      </c>
      <c r="B21" s="63">
        <v>23689</v>
      </c>
      <c r="C21" s="53">
        <v>12060</v>
      </c>
      <c r="D21" s="53">
        <v>11629</v>
      </c>
      <c r="E21" s="53">
        <v>1421</v>
      </c>
      <c r="F21" s="53">
        <v>931</v>
      </c>
      <c r="G21" s="53">
        <v>490</v>
      </c>
      <c r="H21" s="54">
        <v>5.9985647346869859</v>
      </c>
      <c r="I21" s="54">
        <v>7.7197346600331676</v>
      </c>
      <c r="J21" s="54">
        <v>4.213603921231404</v>
      </c>
      <c r="L21" s="55" t="str">
        <f>CONCATENATE("10～19ppb","(n=",M21,")")</f>
        <v>10～19ppb(n=44471)</v>
      </c>
      <c r="M21" s="64">
        <v>44471</v>
      </c>
      <c r="N21" s="57">
        <v>22593</v>
      </c>
      <c r="O21" s="57">
        <v>21878</v>
      </c>
      <c r="P21" s="57">
        <v>2007</v>
      </c>
      <c r="Q21" s="57">
        <v>1238</v>
      </c>
      <c r="R21" s="57">
        <v>769</v>
      </c>
      <c r="S21" s="58">
        <f t="shared" si="2"/>
        <v>4.5130534505632882</v>
      </c>
      <c r="T21" s="58">
        <f t="shared" si="2"/>
        <v>5.4795733191696536</v>
      </c>
      <c r="U21" s="58">
        <f t="shared" si="2"/>
        <v>3.5149465216198923</v>
      </c>
      <c r="W21" s="59" t="s">
        <v>82</v>
      </c>
      <c r="X21" s="65">
        <v>72024</v>
      </c>
      <c r="Y21" s="61">
        <v>36565</v>
      </c>
      <c r="Z21" s="61">
        <v>35459</v>
      </c>
      <c r="AA21" s="61">
        <v>3125</v>
      </c>
      <c r="AB21" s="61">
        <v>1978</v>
      </c>
      <c r="AC21" s="61">
        <v>1147</v>
      </c>
      <c r="AD21" s="62">
        <v>4.3388315006109073</v>
      </c>
      <c r="AE21" s="62">
        <v>5.4095446465198957</v>
      </c>
      <c r="AF21" s="62">
        <v>3.2347217913646746</v>
      </c>
    </row>
    <row r="22" spans="1:32">
      <c r="A22" s="51" t="s">
        <v>83</v>
      </c>
      <c r="B22" s="63">
        <v>42315</v>
      </c>
      <c r="C22" s="53">
        <v>21561</v>
      </c>
      <c r="D22" s="53">
        <v>20754</v>
      </c>
      <c r="E22" s="53">
        <v>2193</v>
      </c>
      <c r="F22" s="53">
        <v>1355</v>
      </c>
      <c r="G22" s="53">
        <v>838</v>
      </c>
      <c r="H22" s="54">
        <v>5.1825593761077631</v>
      </c>
      <c r="I22" s="54">
        <v>6.2844951532860254</v>
      </c>
      <c r="J22" s="54">
        <v>4.0377758504384698</v>
      </c>
      <c r="L22" s="55" t="str">
        <f>CONCATENATE("20～29ppb","(n=",M22,")")</f>
        <v>20～29ppb(n=51438)</v>
      </c>
      <c r="M22" s="64">
        <v>51438</v>
      </c>
      <c r="N22" s="57">
        <v>26244</v>
      </c>
      <c r="O22" s="57">
        <v>25194</v>
      </c>
      <c r="P22" s="57">
        <v>2390</v>
      </c>
      <c r="Q22" s="57">
        <v>1492</v>
      </c>
      <c r="R22" s="57">
        <v>898</v>
      </c>
      <c r="S22" s="58">
        <f t="shared" si="2"/>
        <v>4.6463703876511522</v>
      </c>
      <c r="T22" s="58">
        <f t="shared" si="2"/>
        <v>5.6851089772900476</v>
      </c>
      <c r="U22" s="58">
        <f t="shared" si="2"/>
        <v>3.5643407160435023</v>
      </c>
      <c r="W22" s="59" t="s">
        <v>84</v>
      </c>
      <c r="X22" s="65">
        <v>57102</v>
      </c>
      <c r="Y22" s="61">
        <v>29139</v>
      </c>
      <c r="Z22" s="61">
        <v>27963</v>
      </c>
      <c r="AA22" s="61">
        <v>2543</v>
      </c>
      <c r="AB22" s="61">
        <v>1584</v>
      </c>
      <c r="AC22" s="61">
        <v>959</v>
      </c>
      <c r="AD22" s="62">
        <v>4.4534342054569009</v>
      </c>
      <c r="AE22" s="62">
        <v>5.4360135900339754</v>
      </c>
      <c r="AF22" s="62">
        <v>3.4295318814147269</v>
      </c>
    </row>
    <row r="23" spans="1:32">
      <c r="A23" s="51" t="s">
        <v>85</v>
      </c>
      <c r="B23" s="52">
        <v>30958</v>
      </c>
      <c r="C23" s="53">
        <v>15774</v>
      </c>
      <c r="D23" s="53">
        <v>15184</v>
      </c>
      <c r="E23" s="53">
        <v>1753</v>
      </c>
      <c r="F23" s="53">
        <v>1145</v>
      </c>
      <c r="G23" s="53">
        <v>608</v>
      </c>
      <c r="H23" s="54">
        <v>5.6625104980941918</v>
      </c>
      <c r="I23" s="54">
        <v>7.2587802713325722</v>
      </c>
      <c r="J23" s="54">
        <v>4.0042149631190727</v>
      </c>
      <c r="L23" s="55" t="str">
        <f>CONCATENATE("30～39ppb","(n=",M23,")")</f>
        <v>30～39ppb(n=45590)</v>
      </c>
      <c r="M23" s="56">
        <v>45590</v>
      </c>
      <c r="N23" s="57">
        <v>23225</v>
      </c>
      <c r="O23" s="57">
        <v>22365</v>
      </c>
      <c r="P23" s="57">
        <v>2273</v>
      </c>
      <c r="Q23" s="57">
        <v>1414</v>
      </c>
      <c r="R23" s="57">
        <v>859</v>
      </c>
      <c r="S23" s="58">
        <f t="shared" si="2"/>
        <v>4.9857424873875855</v>
      </c>
      <c r="T23" s="58">
        <f t="shared" si="2"/>
        <v>6.0882669537136707</v>
      </c>
      <c r="U23" s="58">
        <f t="shared" si="2"/>
        <v>3.8408227140621505</v>
      </c>
      <c r="W23" s="59" t="s">
        <v>86</v>
      </c>
      <c r="X23" s="60">
        <v>21790</v>
      </c>
      <c r="Y23" s="61">
        <v>11187</v>
      </c>
      <c r="Z23" s="61">
        <v>10603</v>
      </c>
      <c r="AA23" s="61">
        <v>1002</v>
      </c>
      <c r="AB23" s="61">
        <v>624</v>
      </c>
      <c r="AC23" s="61">
        <v>378</v>
      </c>
      <c r="AD23" s="62">
        <v>4.5984396512161538</v>
      </c>
      <c r="AE23" s="62">
        <v>5.5779029230356665</v>
      </c>
      <c r="AF23" s="62">
        <v>3.5650287654437425</v>
      </c>
    </row>
    <row r="24" spans="1:32">
      <c r="A24" s="51" t="s">
        <v>87</v>
      </c>
      <c r="B24" s="52">
        <v>22845</v>
      </c>
      <c r="C24" s="53">
        <v>11633</v>
      </c>
      <c r="D24" s="53">
        <v>11212</v>
      </c>
      <c r="E24" s="53">
        <v>1374</v>
      </c>
      <c r="F24" s="63">
        <v>832</v>
      </c>
      <c r="G24" s="63">
        <v>542</v>
      </c>
      <c r="H24" s="54">
        <v>6.0144451739986868</v>
      </c>
      <c r="I24" s="54">
        <v>7.1520673944812163</v>
      </c>
      <c r="J24" s="54">
        <v>4.8341063146628613</v>
      </c>
      <c r="L24" s="55" t="str">
        <f>CONCATENATE("40～49ppb","(n=",M24,")")</f>
        <v>40～49ppb(n=9576)</v>
      </c>
      <c r="M24" s="56">
        <v>9576</v>
      </c>
      <c r="N24" s="57">
        <v>4801</v>
      </c>
      <c r="O24" s="57">
        <v>4775</v>
      </c>
      <c r="P24" s="57">
        <v>535</v>
      </c>
      <c r="Q24" s="64">
        <v>316</v>
      </c>
      <c r="R24" s="64">
        <v>219</v>
      </c>
      <c r="S24" s="58">
        <f t="shared" si="2"/>
        <v>5.5868838763575601</v>
      </c>
      <c r="T24" s="58">
        <f t="shared" si="2"/>
        <v>6.5819620912309933</v>
      </c>
      <c r="U24" s="58">
        <f t="shared" si="2"/>
        <v>4.5863874345549744</v>
      </c>
      <c r="W24" s="59" t="s">
        <v>88</v>
      </c>
      <c r="X24" s="60">
        <v>200</v>
      </c>
      <c r="Y24" s="61">
        <v>98</v>
      </c>
      <c r="Z24" s="61">
        <v>102</v>
      </c>
      <c r="AA24" s="61">
        <v>5</v>
      </c>
      <c r="AB24" s="65">
        <v>4</v>
      </c>
      <c r="AC24" s="65">
        <v>1</v>
      </c>
      <c r="AD24" s="62">
        <v>2.5</v>
      </c>
      <c r="AE24" s="62">
        <v>4.0816326530612246</v>
      </c>
      <c r="AF24" s="62">
        <v>0.98039215686274506</v>
      </c>
    </row>
    <row r="25" spans="1:32">
      <c r="A25" s="51" t="s">
        <v>15</v>
      </c>
      <c r="B25" s="52">
        <v>2708</v>
      </c>
      <c r="C25" s="53">
        <v>1385</v>
      </c>
      <c r="D25" s="53">
        <v>1323</v>
      </c>
      <c r="E25" s="53">
        <v>164</v>
      </c>
      <c r="F25" s="63">
        <v>90</v>
      </c>
      <c r="G25" s="63">
        <v>74</v>
      </c>
      <c r="H25" s="54">
        <v>6.0561299852289512</v>
      </c>
      <c r="I25" s="54">
        <v>6.4981949458483745</v>
      </c>
      <c r="J25" s="54">
        <v>5.5933484504913071</v>
      </c>
      <c r="L25" s="55" t="str">
        <f>CONCATENATE("50～59ppb","(n=",M25,")")</f>
        <v>50～59ppb(n=)</v>
      </c>
      <c r="M25" s="56"/>
      <c r="N25" s="57"/>
      <c r="O25" s="57"/>
      <c r="P25" s="57"/>
      <c r="Q25" s="64"/>
      <c r="R25" s="64"/>
      <c r="S25" s="58" t="str">
        <f t="shared" si="2"/>
        <v/>
      </c>
      <c r="T25" s="58" t="str">
        <f t="shared" si="2"/>
        <v/>
      </c>
      <c r="U25" s="58" t="str">
        <f t="shared" si="2"/>
        <v/>
      </c>
      <c r="W25" s="59" t="s">
        <v>89</v>
      </c>
      <c r="X25" s="60"/>
      <c r="Y25" s="61"/>
      <c r="Z25" s="61"/>
      <c r="AA25" s="61"/>
      <c r="AB25" s="65"/>
      <c r="AC25" s="65"/>
      <c r="AD25" s="62" t="s">
        <v>71</v>
      </c>
      <c r="AE25" s="62" t="s">
        <v>71</v>
      </c>
      <c r="AF25" s="62" t="s">
        <v>71</v>
      </c>
    </row>
    <row r="26" spans="1:32">
      <c r="A26" s="51" t="s">
        <v>90</v>
      </c>
      <c r="B26" s="52"/>
      <c r="C26" s="52"/>
      <c r="D26" s="53"/>
      <c r="E26" s="53"/>
      <c r="F26" s="53"/>
      <c r="G26" s="53"/>
      <c r="H26" s="54" t="s">
        <v>71</v>
      </c>
      <c r="I26" s="54" t="s">
        <v>71</v>
      </c>
      <c r="J26" s="54" t="s">
        <v>71</v>
      </c>
      <c r="L26" s="55" t="str">
        <f>CONCATENATE("60～69ppb","(n=",M26,")")</f>
        <v>60～69ppb(n=)</v>
      </c>
      <c r="M26" s="56"/>
      <c r="N26" s="56"/>
      <c r="O26" s="57"/>
      <c r="P26" s="57"/>
      <c r="Q26" s="57"/>
      <c r="R26" s="57"/>
      <c r="S26" s="58" t="str">
        <f t="shared" si="2"/>
        <v/>
      </c>
      <c r="T26" s="58" t="str">
        <f t="shared" si="2"/>
        <v/>
      </c>
      <c r="U26" s="58" t="str">
        <f t="shared" si="2"/>
        <v/>
      </c>
      <c r="W26" s="59" t="s">
        <v>90</v>
      </c>
      <c r="X26" s="60"/>
      <c r="Y26" s="60"/>
      <c r="Z26" s="61"/>
      <c r="AA26" s="61"/>
      <c r="AB26" s="61"/>
      <c r="AC26" s="61"/>
      <c r="AD26" s="62" t="s">
        <v>71</v>
      </c>
      <c r="AE26" s="62" t="s">
        <v>71</v>
      </c>
      <c r="AF26" s="62" t="s">
        <v>71</v>
      </c>
    </row>
    <row r="27" spans="1:32">
      <c r="A27" s="51" t="s">
        <v>91</v>
      </c>
      <c r="B27" s="52"/>
      <c r="C27" s="52"/>
      <c r="D27" s="53"/>
      <c r="E27" s="53"/>
      <c r="F27" s="53"/>
      <c r="G27" s="53"/>
      <c r="H27" s="54" t="s">
        <v>71</v>
      </c>
      <c r="I27" s="54" t="s">
        <v>71</v>
      </c>
      <c r="J27" s="54" t="s">
        <v>71</v>
      </c>
      <c r="L27" s="55" t="str">
        <f>CONCATENATE("70～79ppb","(n=",M27,")")</f>
        <v>70～79ppb(n=)</v>
      </c>
      <c r="M27" s="56"/>
      <c r="N27" s="56"/>
      <c r="O27" s="57"/>
      <c r="P27" s="57"/>
      <c r="Q27" s="57"/>
      <c r="R27" s="57"/>
      <c r="S27" s="58" t="str">
        <f t="shared" si="2"/>
        <v/>
      </c>
      <c r="T27" s="58" t="str">
        <f t="shared" si="2"/>
        <v/>
      </c>
      <c r="U27" s="58" t="str">
        <f t="shared" si="2"/>
        <v/>
      </c>
      <c r="W27" s="59" t="s">
        <v>91</v>
      </c>
      <c r="X27" s="60"/>
      <c r="Y27" s="60"/>
      <c r="Z27" s="61"/>
      <c r="AA27" s="61"/>
      <c r="AB27" s="61"/>
      <c r="AC27" s="61"/>
      <c r="AD27" s="62" t="s">
        <v>71</v>
      </c>
      <c r="AE27" s="62" t="s">
        <v>71</v>
      </c>
      <c r="AF27" s="62" t="s">
        <v>71</v>
      </c>
    </row>
    <row r="28" spans="1:32">
      <c r="A28" s="51" t="s">
        <v>92</v>
      </c>
      <c r="B28" s="52"/>
      <c r="C28" s="52"/>
      <c r="D28" s="53"/>
      <c r="E28" s="53"/>
      <c r="F28" s="53"/>
      <c r="G28" s="53"/>
      <c r="H28" s="54" t="s">
        <v>71</v>
      </c>
      <c r="I28" s="54" t="s">
        <v>71</v>
      </c>
      <c r="J28" s="54" t="s">
        <v>71</v>
      </c>
      <c r="L28" s="55" t="str">
        <f>CONCATENATE("80～89ppb","(n=",M28,")")</f>
        <v>80～89ppb(n=)</v>
      </c>
      <c r="M28" s="56"/>
      <c r="N28" s="56"/>
      <c r="O28" s="57"/>
      <c r="P28" s="57"/>
      <c r="Q28" s="57"/>
      <c r="R28" s="57"/>
      <c r="S28" s="58" t="str">
        <f t="shared" si="2"/>
        <v/>
      </c>
      <c r="T28" s="58" t="str">
        <f t="shared" si="2"/>
        <v/>
      </c>
      <c r="U28" s="58" t="str">
        <f t="shared" si="2"/>
        <v/>
      </c>
      <c r="W28" s="59" t="s">
        <v>92</v>
      </c>
      <c r="X28" s="60"/>
      <c r="Y28" s="60"/>
      <c r="Z28" s="61"/>
      <c r="AA28" s="61"/>
      <c r="AB28" s="61"/>
      <c r="AC28" s="61"/>
      <c r="AD28" s="62" t="s">
        <v>71</v>
      </c>
      <c r="AE28" s="62" t="s">
        <v>71</v>
      </c>
      <c r="AF28" s="62" t="s">
        <v>71</v>
      </c>
    </row>
    <row r="29" spans="1:32">
      <c r="A29" s="51" t="s">
        <v>74</v>
      </c>
      <c r="B29" s="52">
        <v>1652</v>
      </c>
      <c r="C29" s="53">
        <v>812</v>
      </c>
      <c r="D29" s="53">
        <v>840</v>
      </c>
      <c r="E29" s="53">
        <v>103</v>
      </c>
      <c r="F29" s="63">
        <v>62</v>
      </c>
      <c r="G29" s="63">
        <v>41</v>
      </c>
      <c r="H29" s="54">
        <v>6.2348668280871671</v>
      </c>
      <c r="I29" s="54">
        <v>7.6354679802955667</v>
      </c>
      <c r="J29" s="54">
        <v>4.8809523809523814</v>
      </c>
      <c r="L29" s="55" t="str">
        <f>CONCATENATE("不明","(n=",M29,")")</f>
        <v>不明(n=1790)</v>
      </c>
      <c r="M29" s="56">
        <v>1790</v>
      </c>
      <c r="N29" s="57">
        <v>882</v>
      </c>
      <c r="O29" s="57">
        <v>908</v>
      </c>
      <c r="P29" s="57">
        <v>76</v>
      </c>
      <c r="Q29" s="64">
        <v>47</v>
      </c>
      <c r="R29" s="64">
        <v>29</v>
      </c>
      <c r="S29" s="58">
        <f t="shared" si="2"/>
        <v>4.2458100558659213</v>
      </c>
      <c r="T29" s="58">
        <f t="shared" si="2"/>
        <v>5.3287981859410429</v>
      </c>
      <c r="U29" s="58">
        <f t="shared" si="2"/>
        <v>3.1938325991189425</v>
      </c>
      <c r="W29" s="59" t="s">
        <v>75</v>
      </c>
      <c r="X29" s="60">
        <v>1079</v>
      </c>
      <c r="Y29" s="61">
        <v>551</v>
      </c>
      <c r="Z29" s="61">
        <v>528</v>
      </c>
      <c r="AA29" s="61">
        <v>46</v>
      </c>
      <c r="AB29" s="65">
        <v>31</v>
      </c>
      <c r="AC29" s="65">
        <v>15</v>
      </c>
      <c r="AD29" s="62">
        <v>4.2632066728452278</v>
      </c>
      <c r="AE29" s="62">
        <v>5.6261343012704179</v>
      </c>
      <c r="AF29" s="62">
        <v>2.8409090909090908</v>
      </c>
    </row>
    <row r="30" spans="1:32">
      <c r="A30" s="66" t="s">
        <v>76</v>
      </c>
      <c r="B30" s="67">
        <v>126431</v>
      </c>
      <c r="C30" s="67">
        <v>64382</v>
      </c>
      <c r="D30" s="67">
        <v>62049</v>
      </c>
      <c r="E30" s="67">
        <v>7148</v>
      </c>
      <c r="F30" s="67">
        <v>4502</v>
      </c>
      <c r="G30" s="67">
        <v>2646</v>
      </c>
      <c r="H30" s="54">
        <v>5.6536767090349676</v>
      </c>
      <c r="I30" s="54">
        <v>6.9926376937653387</v>
      </c>
      <c r="J30" s="54">
        <v>4.2643717062321711</v>
      </c>
      <c r="L30" s="68" t="s">
        <v>76</v>
      </c>
      <c r="M30" s="69">
        <f t="shared" ref="M30:R30" si="3">SUM(M20:M29)</f>
        <v>157569</v>
      </c>
      <c r="N30" s="69">
        <f t="shared" si="3"/>
        <v>80154</v>
      </c>
      <c r="O30" s="69">
        <f t="shared" si="3"/>
        <v>77415</v>
      </c>
      <c r="P30" s="69">
        <f t="shared" si="3"/>
        <v>7519</v>
      </c>
      <c r="Q30" s="69">
        <f t="shared" si="3"/>
        <v>4660</v>
      </c>
      <c r="R30" s="69">
        <f t="shared" si="3"/>
        <v>2859</v>
      </c>
      <c r="S30" s="58">
        <f t="shared" si="2"/>
        <v>4.7718777170636359</v>
      </c>
      <c r="T30" s="58">
        <f t="shared" si="2"/>
        <v>5.8138084187938217</v>
      </c>
      <c r="U30" s="58">
        <f t="shared" si="2"/>
        <v>3.6930827359038942</v>
      </c>
      <c r="W30" s="70" t="s">
        <v>76</v>
      </c>
      <c r="X30" s="71">
        <v>159582</v>
      </c>
      <c r="Y30" s="71">
        <v>81310</v>
      </c>
      <c r="Z30" s="71">
        <v>78272</v>
      </c>
      <c r="AA30" s="71">
        <v>7082</v>
      </c>
      <c r="AB30" s="71">
        <v>4445</v>
      </c>
      <c r="AC30" s="71">
        <v>2637</v>
      </c>
      <c r="AD30" s="62">
        <v>4.4378438671028055</v>
      </c>
      <c r="AE30" s="62">
        <v>5.4667322592547043</v>
      </c>
      <c r="AF30" s="62">
        <v>3.369020850367948</v>
      </c>
    </row>
    <row r="31" spans="1:32">
      <c r="A31" s="72"/>
      <c r="B31" s="73"/>
      <c r="C31" s="73"/>
      <c r="D31" s="73"/>
      <c r="E31" s="73"/>
      <c r="F31" s="73"/>
      <c r="G31" s="73"/>
      <c r="H31" s="73"/>
      <c r="I31" s="73"/>
      <c r="J31" s="73"/>
      <c r="L31" s="74"/>
      <c r="M31" s="75"/>
      <c r="N31" s="75"/>
      <c r="O31" s="75"/>
      <c r="P31" s="75"/>
      <c r="Q31" s="75"/>
      <c r="R31" s="75"/>
      <c r="S31" s="75"/>
      <c r="T31" s="75"/>
      <c r="U31" s="75"/>
      <c r="W31" s="76"/>
      <c r="X31" s="77"/>
      <c r="Y31" s="77"/>
      <c r="Z31" s="77"/>
      <c r="AA31" s="77"/>
      <c r="AB31" s="77"/>
      <c r="AC31" s="77"/>
      <c r="AD31" s="77"/>
      <c r="AE31" s="77"/>
      <c r="AF31" s="77"/>
    </row>
    <row r="32" spans="1:32">
      <c r="A32" s="172" t="s">
        <v>93</v>
      </c>
      <c r="B32" s="174" t="s">
        <v>0</v>
      </c>
      <c r="C32" s="175"/>
      <c r="D32" s="176"/>
      <c r="E32" s="174" t="s">
        <v>5</v>
      </c>
      <c r="F32" s="175"/>
      <c r="G32" s="176"/>
      <c r="H32" s="174" t="s">
        <v>55</v>
      </c>
      <c r="I32" s="175"/>
      <c r="J32" s="176"/>
      <c r="L32" s="177" t="s">
        <v>9</v>
      </c>
      <c r="M32" s="164" t="s">
        <v>0</v>
      </c>
      <c r="N32" s="165"/>
      <c r="O32" s="166"/>
      <c r="P32" s="164" t="s">
        <v>5</v>
      </c>
      <c r="Q32" s="165"/>
      <c r="R32" s="166"/>
      <c r="S32" s="164" t="s">
        <v>6</v>
      </c>
      <c r="T32" s="165"/>
      <c r="U32" s="166"/>
      <c r="W32" s="167" t="s">
        <v>93</v>
      </c>
      <c r="X32" s="169" t="s">
        <v>0</v>
      </c>
      <c r="Y32" s="170"/>
      <c r="Z32" s="171"/>
      <c r="AA32" s="169" t="s">
        <v>5</v>
      </c>
      <c r="AB32" s="170"/>
      <c r="AC32" s="171"/>
      <c r="AD32" s="169" t="s">
        <v>55</v>
      </c>
      <c r="AE32" s="170"/>
      <c r="AF32" s="171"/>
    </row>
    <row r="33" spans="1:32">
      <c r="A33" s="173"/>
      <c r="B33" s="48" t="s">
        <v>1</v>
      </c>
      <c r="C33" s="48" t="s">
        <v>2</v>
      </c>
      <c r="D33" s="48" t="s">
        <v>3</v>
      </c>
      <c r="E33" s="48" t="s">
        <v>1</v>
      </c>
      <c r="F33" s="48" t="s">
        <v>2</v>
      </c>
      <c r="G33" s="48" t="s">
        <v>3</v>
      </c>
      <c r="H33" s="48" t="s">
        <v>1</v>
      </c>
      <c r="I33" s="48" t="s">
        <v>2</v>
      </c>
      <c r="J33" s="48" t="s">
        <v>3</v>
      </c>
      <c r="L33" s="178"/>
      <c r="M33" s="49" t="s">
        <v>1</v>
      </c>
      <c r="N33" s="49" t="s">
        <v>2</v>
      </c>
      <c r="O33" s="49" t="s">
        <v>3</v>
      </c>
      <c r="P33" s="49" t="s">
        <v>1</v>
      </c>
      <c r="Q33" s="49" t="s">
        <v>2</v>
      </c>
      <c r="R33" s="49" t="s">
        <v>3</v>
      </c>
      <c r="S33" s="49" t="s">
        <v>1</v>
      </c>
      <c r="T33" s="49" t="s">
        <v>2</v>
      </c>
      <c r="U33" s="49" t="s">
        <v>3</v>
      </c>
      <c r="W33" s="168"/>
      <c r="X33" s="50" t="s">
        <v>1</v>
      </c>
      <c r="Y33" s="50" t="s">
        <v>2</v>
      </c>
      <c r="Z33" s="50" t="s">
        <v>3</v>
      </c>
      <c r="AA33" s="50" t="s">
        <v>1</v>
      </c>
      <c r="AB33" s="50" t="s">
        <v>2</v>
      </c>
      <c r="AC33" s="50" t="s">
        <v>3</v>
      </c>
      <c r="AD33" s="50" t="s">
        <v>1</v>
      </c>
      <c r="AE33" s="50" t="s">
        <v>2</v>
      </c>
      <c r="AF33" s="50" t="s">
        <v>3</v>
      </c>
    </row>
    <row r="34" spans="1:32">
      <c r="A34" s="51" t="s">
        <v>94</v>
      </c>
      <c r="B34" s="52">
        <v>69224</v>
      </c>
      <c r="C34" s="53">
        <v>35417</v>
      </c>
      <c r="D34" s="53">
        <v>33807</v>
      </c>
      <c r="E34" s="53">
        <v>4086</v>
      </c>
      <c r="F34" s="53">
        <v>2604</v>
      </c>
      <c r="G34" s="53">
        <v>1482</v>
      </c>
      <c r="H34" s="54">
        <v>5.9025771408759971</v>
      </c>
      <c r="I34" s="54">
        <v>7.3524013891633961</v>
      </c>
      <c r="J34" s="54">
        <v>4.3837075161948711</v>
      </c>
      <c r="L34" s="55" t="str">
        <f>CONCATENATE("0～4ppb","(n=",M34,")")</f>
        <v>0～4ppb(n=117174)</v>
      </c>
      <c r="M34" s="56">
        <v>117174</v>
      </c>
      <c r="N34" s="57">
        <v>59752</v>
      </c>
      <c r="O34" s="57">
        <v>57422</v>
      </c>
      <c r="P34" s="57">
        <v>5671</v>
      </c>
      <c r="Q34" s="57">
        <v>3548</v>
      </c>
      <c r="R34" s="57">
        <v>2123</v>
      </c>
      <c r="S34" s="58">
        <f t="shared" ref="S34:U38" si="4">IF(ISERROR(P34/M34*100),"",P34/M34*100)</f>
        <v>4.8398108795466568</v>
      </c>
      <c r="T34" s="58">
        <f t="shared" si="4"/>
        <v>5.937876556433257</v>
      </c>
      <c r="U34" s="58">
        <f t="shared" si="4"/>
        <v>3.6971892306084775</v>
      </c>
      <c r="W34" s="59" t="s">
        <v>95</v>
      </c>
      <c r="X34" s="60">
        <v>143237</v>
      </c>
      <c r="Y34" s="61">
        <v>72983</v>
      </c>
      <c r="Z34" s="61">
        <v>70254</v>
      </c>
      <c r="AA34" s="61">
        <v>6398</v>
      </c>
      <c r="AB34" s="61">
        <v>4008</v>
      </c>
      <c r="AC34" s="61">
        <v>2390</v>
      </c>
      <c r="AD34" s="62">
        <v>4.4667229835866431</v>
      </c>
      <c r="AE34" s="62">
        <v>5.4916898455804777</v>
      </c>
      <c r="AF34" s="62">
        <v>3.4019415264611266</v>
      </c>
    </row>
    <row r="35" spans="1:32">
      <c r="A35" s="51" t="s">
        <v>96</v>
      </c>
      <c r="B35" s="52">
        <v>55536</v>
      </c>
      <c r="C35" s="53">
        <v>28143</v>
      </c>
      <c r="D35" s="53">
        <v>27393</v>
      </c>
      <c r="E35" s="53">
        <v>2958</v>
      </c>
      <c r="F35" s="53">
        <v>1835</v>
      </c>
      <c r="G35" s="53">
        <v>1123</v>
      </c>
      <c r="H35" s="54">
        <v>5.3262748487467588</v>
      </c>
      <c r="I35" s="54">
        <v>6.5202714707031939</v>
      </c>
      <c r="J35" s="54">
        <v>4.09958748585405</v>
      </c>
      <c r="L35" s="55" t="str">
        <f>CONCATENATE("5～9ppb","(n=",M35,")")</f>
        <v>5～9ppb(n=38605)</v>
      </c>
      <c r="M35" s="56">
        <v>38605</v>
      </c>
      <c r="N35" s="57">
        <v>19520</v>
      </c>
      <c r="O35" s="57">
        <v>19085</v>
      </c>
      <c r="P35" s="57">
        <v>1772</v>
      </c>
      <c r="Q35" s="57">
        <v>1065</v>
      </c>
      <c r="R35" s="57">
        <v>707</v>
      </c>
      <c r="S35" s="58">
        <f t="shared" si="4"/>
        <v>4.5900790053101925</v>
      </c>
      <c r="T35" s="58">
        <f t="shared" si="4"/>
        <v>5.4559426229508201</v>
      </c>
      <c r="U35" s="58">
        <f t="shared" si="4"/>
        <v>3.7044799580822638</v>
      </c>
      <c r="W35" s="59" t="s">
        <v>97</v>
      </c>
      <c r="X35" s="60">
        <v>15266</v>
      </c>
      <c r="Y35" s="61">
        <v>7776</v>
      </c>
      <c r="Z35" s="61">
        <v>7490</v>
      </c>
      <c r="AA35" s="61">
        <v>638</v>
      </c>
      <c r="AB35" s="61">
        <v>406</v>
      </c>
      <c r="AC35" s="61">
        <v>232</v>
      </c>
      <c r="AD35" s="62">
        <v>4.1792218000786061</v>
      </c>
      <c r="AE35" s="62">
        <v>5.2211934156378597</v>
      </c>
      <c r="AF35" s="62">
        <v>3.0974632843791721</v>
      </c>
    </row>
    <row r="36" spans="1:32">
      <c r="A36" s="51" t="s">
        <v>19</v>
      </c>
      <c r="B36" s="52">
        <v>19</v>
      </c>
      <c r="C36" s="53">
        <v>10</v>
      </c>
      <c r="D36" s="53">
        <v>9</v>
      </c>
      <c r="E36" s="53">
        <v>1</v>
      </c>
      <c r="F36" s="63">
        <v>1</v>
      </c>
      <c r="G36" s="63"/>
      <c r="H36" s="54">
        <v>5.2631578947368416</v>
      </c>
      <c r="I36" s="54">
        <v>10</v>
      </c>
      <c r="J36" s="54">
        <v>0</v>
      </c>
      <c r="L36" s="55" t="str">
        <f>CONCATENATE("10～14ppb","(n=",M36,")")</f>
        <v>10～14ppb(n=)</v>
      </c>
      <c r="M36" s="56"/>
      <c r="N36" s="57"/>
      <c r="O36" s="57"/>
      <c r="P36" s="57"/>
      <c r="Q36" s="64"/>
      <c r="R36" s="64"/>
      <c r="S36" s="58" t="str">
        <f t="shared" si="4"/>
        <v/>
      </c>
      <c r="T36" s="58" t="str">
        <f t="shared" si="4"/>
        <v/>
      </c>
      <c r="U36" s="58" t="str">
        <f t="shared" si="4"/>
        <v/>
      </c>
      <c r="W36" s="59" t="s">
        <v>98</v>
      </c>
      <c r="X36" s="60"/>
      <c r="Y36" s="61"/>
      <c r="Z36" s="61"/>
      <c r="AA36" s="61"/>
      <c r="AB36" s="65"/>
      <c r="AC36" s="65"/>
      <c r="AD36" s="62" t="s">
        <v>71</v>
      </c>
      <c r="AE36" s="62" t="s">
        <v>71</v>
      </c>
      <c r="AF36" s="62" t="s">
        <v>71</v>
      </c>
    </row>
    <row r="37" spans="1:32">
      <c r="A37" s="51" t="s">
        <v>74</v>
      </c>
      <c r="B37" s="52">
        <v>1652</v>
      </c>
      <c r="C37" s="53">
        <v>812</v>
      </c>
      <c r="D37" s="53">
        <v>840</v>
      </c>
      <c r="E37" s="53">
        <v>103</v>
      </c>
      <c r="F37" s="63">
        <v>62</v>
      </c>
      <c r="G37" s="63">
        <v>41</v>
      </c>
      <c r="H37" s="54">
        <v>6.2348668280871671</v>
      </c>
      <c r="I37" s="54">
        <v>7.6354679802955667</v>
      </c>
      <c r="J37" s="54">
        <v>4.8809523809523814</v>
      </c>
      <c r="L37" s="55" t="str">
        <f>CONCATENATE("不明","(n=",M37,")")</f>
        <v>不明(n=1790)</v>
      </c>
      <c r="M37" s="56">
        <v>1790</v>
      </c>
      <c r="N37" s="57">
        <v>882</v>
      </c>
      <c r="O37" s="57">
        <v>908</v>
      </c>
      <c r="P37" s="57">
        <v>76</v>
      </c>
      <c r="Q37" s="64">
        <v>47</v>
      </c>
      <c r="R37" s="64">
        <v>29</v>
      </c>
      <c r="S37" s="58">
        <f t="shared" si="4"/>
        <v>4.2458100558659213</v>
      </c>
      <c r="T37" s="58">
        <f t="shared" si="4"/>
        <v>5.3287981859410429</v>
      </c>
      <c r="U37" s="58">
        <f t="shared" si="4"/>
        <v>3.1938325991189425</v>
      </c>
      <c r="W37" s="59" t="s">
        <v>75</v>
      </c>
      <c r="X37" s="60">
        <v>1079</v>
      </c>
      <c r="Y37" s="61">
        <v>551</v>
      </c>
      <c r="Z37" s="61">
        <v>528</v>
      </c>
      <c r="AA37" s="61">
        <v>46</v>
      </c>
      <c r="AB37" s="65">
        <v>31</v>
      </c>
      <c r="AC37" s="65">
        <v>15</v>
      </c>
      <c r="AD37" s="62">
        <v>4.2632066728452278</v>
      </c>
      <c r="AE37" s="62">
        <v>5.6261343012704179</v>
      </c>
      <c r="AF37" s="62">
        <v>2.8409090909090908</v>
      </c>
    </row>
    <row r="38" spans="1:32">
      <c r="A38" s="66" t="s">
        <v>76</v>
      </c>
      <c r="B38" s="67">
        <v>126431</v>
      </c>
      <c r="C38" s="67">
        <v>64382</v>
      </c>
      <c r="D38" s="67">
        <v>62049</v>
      </c>
      <c r="E38" s="67">
        <v>7148</v>
      </c>
      <c r="F38" s="67">
        <v>4502</v>
      </c>
      <c r="G38" s="67">
        <v>2646</v>
      </c>
      <c r="H38" s="54">
        <v>5.6536767090349676</v>
      </c>
      <c r="I38" s="54">
        <v>6.9926376937653387</v>
      </c>
      <c r="J38" s="54">
        <v>4.2643717062321711</v>
      </c>
      <c r="L38" s="68" t="s">
        <v>76</v>
      </c>
      <c r="M38" s="69">
        <f t="shared" ref="M38:R38" si="5">SUM(M34:M37)</f>
        <v>157569</v>
      </c>
      <c r="N38" s="69">
        <f t="shared" si="5"/>
        <v>80154</v>
      </c>
      <c r="O38" s="69">
        <f t="shared" si="5"/>
        <v>77415</v>
      </c>
      <c r="P38" s="69">
        <f t="shared" si="5"/>
        <v>7519</v>
      </c>
      <c r="Q38" s="69">
        <f t="shared" si="5"/>
        <v>4660</v>
      </c>
      <c r="R38" s="69">
        <f t="shared" si="5"/>
        <v>2859</v>
      </c>
      <c r="S38" s="58">
        <f t="shared" si="4"/>
        <v>4.7718777170636359</v>
      </c>
      <c r="T38" s="58">
        <f t="shared" si="4"/>
        <v>5.8138084187938217</v>
      </c>
      <c r="U38" s="58">
        <f t="shared" si="4"/>
        <v>3.6930827359038942</v>
      </c>
      <c r="W38" s="70" t="s">
        <v>76</v>
      </c>
      <c r="X38" s="71">
        <v>159582</v>
      </c>
      <c r="Y38" s="71">
        <v>81310</v>
      </c>
      <c r="Z38" s="71">
        <v>78272</v>
      </c>
      <c r="AA38" s="71">
        <v>7082</v>
      </c>
      <c r="AB38" s="71">
        <v>4445</v>
      </c>
      <c r="AC38" s="71">
        <v>2637</v>
      </c>
      <c r="AD38" s="62">
        <v>4.4378438671028055</v>
      </c>
      <c r="AE38" s="62">
        <v>5.4667322592547043</v>
      </c>
      <c r="AF38" s="62">
        <v>3.369020850367948</v>
      </c>
    </row>
    <row r="39" spans="1:32">
      <c r="A39" s="78"/>
      <c r="B39" s="73"/>
      <c r="C39" s="73"/>
      <c r="D39" s="73"/>
      <c r="E39" s="73"/>
      <c r="F39" s="73"/>
      <c r="G39" s="73"/>
      <c r="H39" s="73"/>
      <c r="I39" s="73"/>
      <c r="J39" s="73"/>
      <c r="L39" s="79"/>
      <c r="M39" s="75"/>
      <c r="N39" s="75"/>
      <c r="O39" s="75"/>
      <c r="P39" s="75"/>
      <c r="Q39" s="75"/>
      <c r="R39" s="75"/>
      <c r="S39" s="75"/>
      <c r="T39" s="75"/>
      <c r="U39" s="75"/>
      <c r="W39" s="80"/>
      <c r="X39" s="77"/>
      <c r="Y39" s="77"/>
      <c r="Z39" s="77"/>
      <c r="AA39" s="77"/>
      <c r="AB39" s="77"/>
      <c r="AC39" s="77"/>
      <c r="AD39" s="77"/>
      <c r="AE39" s="77"/>
      <c r="AF39" s="77"/>
    </row>
    <row r="40" spans="1:32">
      <c r="A40" s="172" t="s">
        <v>4</v>
      </c>
      <c r="B40" s="174" t="s">
        <v>0</v>
      </c>
      <c r="C40" s="175"/>
      <c r="D40" s="176"/>
      <c r="E40" s="174" t="s">
        <v>5</v>
      </c>
      <c r="F40" s="175"/>
      <c r="G40" s="176"/>
      <c r="H40" s="174" t="s">
        <v>55</v>
      </c>
      <c r="I40" s="175"/>
      <c r="J40" s="176"/>
      <c r="L40" s="177" t="s">
        <v>99</v>
      </c>
      <c r="M40" s="164" t="s">
        <v>0</v>
      </c>
      <c r="N40" s="165"/>
      <c r="O40" s="166"/>
      <c r="P40" s="164" t="s">
        <v>5</v>
      </c>
      <c r="Q40" s="165"/>
      <c r="R40" s="166"/>
      <c r="S40" s="164" t="s">
        <v>6</v>
      </c>
      <c r="T40" s="165"/>
      <c r="U40" s="166"/>
      <c r="W40" s="167" t="s">
        <v>4</v>
      </c>
      <c r="X40" s="169" t="s">
        <v>0</v>
      </c>
      <c r="Y40" s="170"/>
      <c r="Z40" s="171"/>
      <c r="AA40" s="169" t="s">
        <v>5</v>
      </c>
      <c r="AB40" s="170"/>
      <c r="AC40" s="171"/>
      <c r="AD40" s="169" t="s">
        <v>55</v>
      </c>
      <c r="AE40" s="170"/>
      <c r="AF40" s="171"/>
    </row>
    <row r="41" spans="1:32">
      <c r="A41" s="173"/>
      <c r="B41" s="48" t="s">
        <v>1</v>
      </c>
      <c r="C41" s="48" t="s">
        <v>2</v>
      </c>
      <c r="D41" s="48" t="s">
        <v>3</v>
      </c>
      <c r="E41" s="48" t="s">
        <v>1</v>
      </c>
      <c r="F41" s="48" t="s">
        <v>2</v>
      </c>
      <c r="G41" s="48" t="s">
        <v>3</v>
      </c>
      <c r="H41" s="48" t="s">
        <v>1</v>
      </c>
      <c r="I41" s="48" t="s">
        <v>2</v>
      </c>
      <c r="J41" s="48" t="s">
        <v>3</v>
      </c>
      <c r="L41" s="178"/>
      <c r="M41" s="49" t="s">
        <v>1</v>
      </c>
      <c r="N41" s="49" t="s">
        <v>2</v>
      </c>
      <c r="O41" s="49" t="s">
        <v>3</v>
      </c>
      <c r="P41" s="49" t="s">
        <v>1</v>
      </c>
      <c r="Q41" s="49" t="s">
        <v>2</v>
      </c>
      <c r="R41" s="49" t="s">
        <v>3</v>
      </c>
      <c r="S41" s="49" t="s">
        <v>1</v>
      </c>
      <c r="T41" s="49" t="s">
        <v>2</v>
      </c>
      <c r="U41" s="49" t="s">
        <v>3</v>
      </c>
      <c r="W41" s="168"/>
      <c r="X41" s="50" t="s">
        <v>1</v>
      </c>
      <c r="Y41" s="50" t="s">
        <v>2</v>
      </c>
      <c r="Z41" s="50" t="s">
        <v>3</v>
      </c>
      <c r="AA41" s="50" t="s">
        <v>1</v>
      </c>
      <c r="AB41" s="50" t="s">
        <v>2</v>
      </c>
      <c r="AC41" s="50" t="s">
        <v>3</v>
      </c>
      <c r="AD41" s="50" t="s">
        <v>1</v>
      </c>
      <c r="AE41" s="50" t="s">
        <v>2</v>
      </c>
      <c r="AF41" s="50" t="s">
        <v>3</v>
      </c>
    </row>
    <row r="42" spans="1:32">
      <c r="A42" s="51" t="s">
        <v>100</v>
      </c>
      <c r="B42" s="52"/>
      <c r="C42" s="63"/>
      <c r="D42" s="63"/>
      <c r="E42" s="63"/>
      <c r="F42" s="63"/>
      <c r="G42" s="63"/>
      <c r="H42" s="54" t="s">
        <v>71</v>
      </c>
      <c r="I42" s="54" t="s">
        <v>71</v>
      </c>
      <c r="J42" s="54" t="s">
        <v>71</v>
      </c>
      <c r="L42" s="55" t="str">
        <f>CONCATENATE("0～4μg/m3","(n=",M42,")")</f>
        <v>0～4μg/m3(n=)</v>
      </c>
      <c r="M42" s="56"/>
      <c r="N42" s="64"/>
      <c r="O42" s="64"/>
      <c r="P42" s="64"/>
      <c r="Q42" s="64"/>
      <c r="R42" s="64"/>
      <c r="S42" s="58" t="str">
        <f t="shared" ref="S42:U52" si="6">IF(ISERROR(P42/M42*100),"",P42/M42*100)</f>
        <v/>
      </c>
      <c r="T42" s="58" t="str">
        <f t="shared" si="6"/>
        <v/>
      </c>
      <c r="U42" s="58" t="str">
        <f t="shared" si="6"/>
        <v/>
      </c>
      <c r="W42" s="59" t="s">
        <v>100</v>
      </c>
      <c r="X42" s="60"/>
      <c r="Y42" s="65"/>
      <c r="Z42" s="65"/>
      <c r="AA42" s="65"/>
      <c r="AB42" s="65"/>
      <c r="AC42" s="65"/>
      <c r="AD42" s="62" t="s">
        <v>71</v>
      </c>
      <c r="AE42" s="62" t="s">
        <v>71</v>
      </c>
      <c r="AF42" s="62" t="s">
        <v>71</v>
      </c>
    </row>
    <row r="43" spans="1:32">
      <c r="A43" s="51" t="s">
        <v>101</v>
      </c>
      <c r="B43" s="52">
        <v>213</v>
      </c>
      <c r="C43" s="63">
        <v>113</v>
      </c>
      <c r="D43" s="63">
        <v>100</v>
      </c>
      <c r="E43" s="63">
        <v>16</v>
      </c>
      <c r="F43" s="63">
        <v>13</v>
      </c>
      <c r="G43" s="63">
        <v>3</v>
      </c>
      <c r="H43" s="54">
        <v>7.511737089201878</v>
      </c>
      <c r="I43" s="54">
        <v>11.504424778761061</v>
      </c>
      <c r="J43" s="54">
        <v>3</v>
      </c>
      <c r="L43" s="55" t="str">
        <f>CONCATENATE("5～9μg/m3","(n=",M43,")")</f>
        <v>5～9μg/m3(n=381)</v>
      </c>
      <c r="M43" s="56">
        <v>381</v>
      </c>
      <c r="N43" s="64">
        <v>222</v>
      </c>
      <c r="O43" s="64">
        <v>159</v>
      </c>
      <c r="P43" s="64">
        <v>17</v>
      </c>
      <c r="Q43" s="64">
        <v>14</v>
      </c>
      <c r="R43" s="64">
        <v>3</v>
      </c>
      <c r="S43" s="58">
        <f t="shared" si="6"/>
        <v>4.4619422572178475</v>
      </c>
      <c r="T43" s="58">
        <f t="shared" si="6"/>
        <v>6.3063063063063058</v>
      </c>
      <c r="U43" s="58">
        <f t="shared" si="6"/>
        <v>1.8867924528301887</v>
      </c>
      <c r="W43" s="59" t="s">
        <v>102</v>
      </c>
      <c r="X43" s="60"/>
      <c r="Y43" s="65"/>
      <c r="Z43" s="65"/>
      <c r="AA43" s="65"/>
      <c r="AB43" s="65"/>
      <c r="AC43" s="65"/>
      <c r="AD43" s="62" t="s">
        <v>71</v>
      </c>
      <c r="AE43" s="62" t="s">
        <v>71</v>
      </c>
      <c r="AF43" s="62" t="s">
        <v>71</v>
      </c>
    </row>
    <row r="44" spans="1:32">
      <c r="A44" s="51" t="s">
        <v>103</v>
      </c>
      <c r="B44" s="52">
        <v>2205</v>
      </c>
      <c r="C44" s="63">
        <v>1126</v>
      </c>
      <c r="D44" s="63">
        <v>1079</v>
      </c>
      <c r="E44" s="63">
        <v>159</v>
      </c>
      <c r="F44" s="63">
        <v>117</v>
      </c>
      <c r="G44" s="63">
        <v>42</v>
      </c>
      <c r="H44" s="54">
        <v>7.2108843537414966</v>
      </c>
      <c r="I44" s="54">
        <v>10.390763765541742</v>
      </c>
      <c r="J44" s="54">
        <v>3.8924930491195555</v>
      </c>
      <c r="L44" s="55" t="str">
        <f>CONCATENATE("10～14μg/m3","(n=",M44,")")</f>
        <v>10～14μg/m3(n=3444)</v>
      </c>
      <c r="M44" s="56">
        <v>3444</v>
      </c>
      <c r="N44" s="64">
        <v>1777</v>
      </c>
      <c r="O44" s="64">
        <v>1667</v>
      </c>
      <c r="P44" s="64">
        <v>180</v>
      </c>
      <c r="Q44" s="64">
        <v>104</v>
      </c>
      <c r="R44" s="64">
        <v>76</v>
      </c>
      <c r="S44" s="58">
        <f t="shared" si="6"/>
        <v>5.2264808362369335</v>
      </c>
      <c r="T44" s="58">
        <f t="shared" si="6"/>
        <v>5.8525604952166566</v>
      </c>
      <c r="U44" s="58">
        <f t="shared" si="6"/>
        <v>4.559088182363527</v>
      </c>
      <c r="W44" s="59" t="s">
        <v>104</v>
      </c>
      <c r="X44" s="60">
        <v>2748</v>
      </c>
      <c r="Y44" s="65">
        <v>1406</v>
      </c>
      <c r="Z44" s="65">
        <v>1342</v>
      </c>
      <c r="AA44" s="65">
        <v>137</v>
      </c>
      <c r="AB44" s="65">
        <v>81</v>
      </c>
      <c r="AC44" s="65">
        <v>56</v>
      </c>
      <c r="AD44" s="62">
        <v>4.9854439592430859</v>
      </c>
      <c r="AE44" s="62">
        <v>5.7610241820768131</v>
      </c>
      <c r="AF44" s="62">
        <v>4.1728763040238457</v>
      </c>
    </row>
    <row r="45" spans="1:32">
      <c r="A45" s="51" t="s">
        <v>105</v>
      </c>
      <c r="B45" s="52">
        <v>6694</v>
      </c>
      <c r="C45" s="63">
        <v>3437</v>
      </c>
      <c r="D45" s="63">
        <v>3257</v>
      </c>
      <c r="E45" s="63">
        <v>377</v>
      </c>
      <c r="F45" s="81">
        <v>240</v>
      </c>
      <c r="G45" s="81">
        <v>137</v>
      </c>
      <c r="H45" s="54">
        <v>5.631909172393188</v>
      </c>
      <c r="I45" s="54">
        <v>6.9828338667442535</v>
      </c>
      <c r="J45" s="54">
        <v>4.2063248388087198</v>
      </c>
      <c r="L45" s="55" t="str">
        <f>CONCATENATE("15～19μg/m3","(n=",M45,")")</f>
        <v>15～19μg/m3(n=14239)</v>
      </c>
      <c r="M45" s="56">
        <v>14239</v>
      </c>
      <c r="N45" s="64">
        <v>7225</v>
      </c>
      <c r="O45" s="64">
        <v>7014</v>
      </c>
      <c r="P45" s="64">
        <v>712</v>
      </c>
      <c r="Q45" s="82">
        <v>424</v>
      </c>
      <c r="R45" s="82">
        <v>288</v>
      </c>
      <c r="S45" s="58">
        <f t="shared" si="6"/>
        <v>5.0003511482547935</v>
      </c>
      <c r="T45" s="58">
        <f t="shared" si="6"/>
        <v>5.8685121107266438</v>
      </c>
      <c r="U45" s="58">
        <f t="shared" si="6"/>
        <v>4.1060735671514115</v>
      </c>
      <c r="W45" s="59" t="s">
        <v>106</v>
      </c>
      <c r="X45" s="60">
        <v>33135</v>
      </c>
      <c r="Y45" s="65">
        <v>16896</v>
      </c>
      <c r="Z45" s="65">
        <v>16239</v>
      </c>
      <c r="AA45" s="65">
        <v>1400</v>
      </c>
      <c r="AB45" s="83">
        <v>895</v>
      </c>
      <c r="AC45" s="83">
        <v>505</v>
      </c>
      <c r="AD45" s="62">
        <v>4.2251395805039991</v>
      </c>
      <c r="AE45" s="62">
        <v>5.2971117424242422</v>
      </c>
      <c r="AF45" s="62">
        <v>3.1097974013178149</v>
      </c>
    </row>
    <row r="46" spans="1:32">
      <c r="A46" s="51" t="s">
        <v>107</v>
      </c>
      <c r="B46" s="52">
        <v>22918</v>
      </c>
      <c r="C46" s="63">
        <v>11616</v>
      </c>
      <c r="D46" s="63">
        <v>11302</v>
      </c>
      <c r="E46" s="63">
        <v>1229</v>
      </c>
      <c r="F46" s="81">
        <v>776</v>
      </c>
      <c r="G46" s="81">
        <v>453</v>
      </c>
      <c r="H46" s="54">
        <v>5.3625970852604938</v>
      </c>
      <c r="I46" s="54">
        <v>6.6804407713498621</v>
      </c>
      <c r="J46" s="54">
        <v>4.0081401521854545</v>
      </c>
      <c r="L46" s="55" t="str">
        <f>CONCATENATE("20～24μg/m3","(n=",M46,")")</f>
        <v>20～24μg/m3(n=28147)</v>
      </c>
      <c r="M46" s="56">
        <v>28147</v>
      </c>
      <c r="N46" s="64">
        <v>14611</v>
      </c>
      <c r="O46" s="64">
        <v>13536</v>
      </c>
      <c r="P46" s="64">
        <v>1227</v>
      </c>
      <c r="Q46" s="82">
        <v>789</v>
      </c>
      <c r="R46" s="82">
        <v>438</v>
      </c>
      <c r="S46" s="58">
        <f t="shared" si="6"/>
        <v>4.3592567591572813</v>
      </c>
      <c r="T46" s="58">
        <f t="shared" si="6"/>
        <v>5.4000410649510648</v>
      </c>
      <c r="U46" s="58">
        <f t="shared" si="6"/>
        <v>3.2358156028368792</v>
      </c>
      <c r="W46" s="59" t="s">
        <v>108</v>
      </c>
      <c r="X46" s="60">
        <v>82078</v>
      </c>
      <c r="Y46" s="65">
        <v>41789</v>
      </c>
      <c r="Z46" s="65">
        <v>40289</v>
      </c>
      <c r="AA46" s="65">
        <v>3656</v>
      </c>
      <c r="AB46" s="83">
        <v>2276</v>
      </c>
      <c r="AC46" s="83">
        <v>1380</v>
      </c>
      <c r="AD46" s="62">
        <v>4.4542995687029414</v>
      </c>
      <c r="AE46" s="62">
        <v>5.4464093421713846</v>
      </c>
      <c r="AF46" s="62">
        <v>3.4252525503239095</v>
      </c>
    </row>
    <row r="47" spans="1:32">
      <c r="A47" s="51" t="s">
        <v>109</v>
      </c>
      <c r="B47" s="52">
        <v>42180</v>
      </c>
      <c r="C47" s="63">
        <v>21475</v>
      </c>
      <c r="D47" s="63">
        <v>20705</v>
      </c>
      <c r="E47" s="63">
        <v>2189</v>
      </c>
      <c r="F47" s="81">
        <v>1402</v>
      </c>
      <c r="G47" s="81">
        <v>787</v>
      </c>
      <c r="H47" s="54">
        <v>5.189663347558084</v>
      </c>
      <c r="I47" s="54">
        <v>6.5285215366705467</v>
      </c>
      <c r="J47" s="54">
        <v>3.8010142477662399</v>
      </c>
      <c r="L47" s="55" t="str">
        <f>CONCATENATE("25～29μg/m3","(n=",M47,")")</f>
        <v>25～29μg/m3(n=67474)</v>
      </c>
      <c r="M47" s="56">
        <v>67474</v>
      </c>
      <c r="N47" s="64">
        <v>34066</v>
      </c>
      <c r="O47" s="64">
        <v>33408</v>
      </c>
      <c r="P47" s="64">
        <v>3209</v>
      </c>
      <c r="Q47" s="82">
        <v>1995</v>
      </c>
      <c r="R47" s="82">
        <v>1214</v>
      </c>
      <c r="S47" s="58">
        <f t="shared" si="6"/>
        <v>4.7559059785991638</v>
      </c>
      <c r="T47" s="58">
        <f t="shared" si="6"/>
        <v>5.8562789878471202</v>
      </c>
      <c r="U47" s="58">
        <f t="shared" si="6"/>
        <v>3.633860153256705</v>
      </c>
      <c r="W47" s="59" t="s">
        <v>110</v>
      </c>
      <c r="X47" s="60">
        <v>31832</v>
      </c>
      <c r="Y47" s="65">
        <v>16248</v>
      </c>
      <c r="Z47" s="65">
        <v>15584</v>
      </c>
      <c r="AA47" s="65">
        <v>1400</v>
      </c>
      <c r="AB47" s="83">
        <v>892</v>
      </c>
      <c r="AC47" s="83">
        <v>508</v>
      </c>
      <c r="AD47" s="62">
        <v>4.398089972354863</v>
      </c>
      <c r="AE47" s="62">
        <v>5.489906450024618</v>
      </c>
      <c r="AF47" s="62">
        <v>3.2597535934291577</v>
      </c>
    </row>
    <row r="48" spans="1:32">
      <c r="A48" s="51" t="s">
        <v>111</v>
      </c>
      <c r="B48" s="52">
        <v>35667</v>
      </c>
      <c r="C48" s="63">
        <v>18187</v>
      </c>
      <c r="D48" s="63">
        <v>17480</v>
      </c>
      <c r="E48" s="63">
        <v>2190</v>
      </c>
      <c r="F48" s="81">
        <v>1339</v>
      </c>
      <c r="G48" s="81">
        <v>851</v>
      </c>
      <c r="H48" s="54">
        <v>6.1401295314997055</v>
      </c>
      <c r="I48" s="54">
        <v>7.3624017155110799</v>
      </c>
      <c r="J48" s="54">
        <v>4.8684210526315788</v>
      </c>
      <c r="L48" s="55" t="str">
        <f>CONCATENATE("30～34μg/m3","(n=",M48,")")</f>
        <v>30～34μg/m3(n=32093)</v>
      </c>
      <c r="M48" s="56">
        <v>32093</v>
      </c>
      <c r="N48" s="64">
        <v>16295</v>
      </c>
      <c r="O48" s="64">
        <v>15798</v>
      </c>
      <c r="P48" s="64">
        <v>1597</v>
      </c>
      <c r="Q48" s="82">
        <v>992</v>
      </c>
      <c r="R48" s="82">
        <v>605</v>
      </c>
      <c r="S48" s="58">
        <f t="shared" si="6"/>
        <v>4.976163026205092</v>
      </c>
      <c r="T48" s="58">
        <f t="shared" si="6"/>
        <v>6.0877569806689165</v>
      </c>
      <c r="U48" s="58">
        <f t="shared" si="6"/>
        <v>3.8295986833776428</v>
      </c>
      <c r="W48" s="59" t="s">
        <v>112</v>
      </c>
      <c r="X48" s="60">
        <v>3293</v>
      </c>
      <c r="Y48" s="65">
        <v>1715</v>
      </c>
      <c r="Z48" s="65">
        <v>1578</v>
      </c>
      <c r="AA48" s="65">
        <v>145</v>
      </c>
      <c r="AB48" s="83">
        <v>93</v>
      </c>
      <c r="AC48" s="83">
        <v>52</v>
      </c>
      <c r="AD48" s="62">
        <v>4.4032796841785604</v>
      </c>
      <c r="AE48" s="62">
        <v>5.4227405247813412</v>
      </c>
      <c r="AF48" s="62">
        <v>3.2953105196451205</v>
      </c>
    </row>
    <row r="49" spans="1:32">
      <c r="A49" s="51" t="s">
        <v>113</v>
      </c>
      <c r="B49" s="52">
        <v>12547</v>
      </c>
      <c r="C49" s="63">
        <v>6426</v>
      </c>
      <c r="D49" s="63">
        <v>6121</v>
      </c>
      <c r="E49" s="63">
        <v>758</v>
      </c>
      <c r="F49" s="63">
        <v>467</v>
      </c>
      <c r="G49" s="63">
        <v>291</v>
      </c>
      <c r="H49" s="54">
        <v>6.0412847692675538</v>
      </c>
      <c r="I49" s="54">
        <v>7.2673513849984435</v>
      </c>
      <c r="J49" s="54">
        <v>4.7541251429504978</v>
      </c>
      <c r="L49" s="55" t="str">
        <f>CONCATENATE("35～39μg/m3","(n=",M49,")")</f>
        <v>35～39μg/m3(n=8673)</v>
      </c>
      <c r="M49" s="56">
        <v>8673</v>
      </c>
      <c r="N49" s="64">
        <v>4404</v>
      </c>
      <c r="O49" s="64">
        <v>4269</v>
      </c>
      <c r="P49" s="64">
        <v>423</v>
      </c>
      <c r="Q49" s="64">
        <v>250</v>
      </c>
      <c r="R49" s="64">
        <v>173</v>
      </c>
      <c r="S49" s="58">
        <f t="shared" si="6"/>
        <v>4.8772051193358701</v>
      </c>
      <c r="T49" s="58">
        <f t="shared" si="6"/>
        <v>5.6766575840145324</v>
      </c>
      <c r="U49" s="58">
        <f t="shared" si="6"/>
        <v>4.0524713047552119</v>
      </c>
      <c r="W49" s="59" t="s">
        <v>114</v>
      </c>
      <c r="X49" s="60">
        <v>162</v>
      </c>
      <c r="Y49" s="65">
        <v>76</v>
      </c>
      <c r="Z49" s="65">
        <v>86</v>
      </c>
      <c r="AA49" s="65">
        <v>5</v>
      </c>
      <c r="AB49" s="65">
        <v>4</v>
      </c>
      <c r="AC49" s="65">
        <v>1</v>
      </c>
      <c r="AD49" s="62">
        <v>3.0864197530864197</v>
      </c>
      <c r="AE49" s="62">
        <v>5.2631578947368416</v>
      </c>
      <c r="AF49" s="62">
        <v>1.1627906976744187</v>
      </c>
    </row>
    <row r="50" spans="1:32">
      <c r="A50" s="51" t="s">
        <v>115</v>
      </c>
      <c r="B50" s="52">
        <v>2308</v>
      </c>
      <c r="C50" s="63">
        <v>1170</v>
      </c>
      <c r="D50" s="63">
        <v>1138</v>
      </c>
      <c r="E50" s="63">
        <v>123</v>
      </c>
      <c r="F50" s="63">
        <v>86</v>
      </c>
      <c r="G50" s="63">
        <v>37</v>
      </c>
      <c r="H50" s="54">
        <v>5.3292894280762564</v>
      </c>
      <c r="I50" s="54">
        <v>7.350427350427351</v>
      </c>
      <c r="J50" s="54">
        <v>3.2513181019332165</v>
      </c>
      <c r="L50" s="55" t="str">
        <f>CONCATENATE("40～44μg/m3","(n=",M50,")")</f>
        <v>40～44μg/m3(n=1328)</v>
      </c>
      <c r="M50" s="56">
        <v>1328</v>
      </c>
      <c r="N50" s="64">
        <v>672</v>
      </c>
      <c r="O50" s="64">
        <v>656</v>
      </c>
      <c r="P50" s="64">
        <v>78</v>
      </c>
      <c r="Q50" s="64">
        <v>45</v>
      </c>
      <c r="R50" s="64">
        <v>33</v>
      </c>
      <c r="S50" s="58">
        <f t="shared" si="6"/>
        <v>5.8734939759036147</v>
      </c>
      <c r="T50" s="58">
        <f t="shared" si="6"/>
        <v>6.6964285714285712</v>
      </c>
      <c r="U50" s="58">
        <f t="shared" si="6"/>
        <v>5.0304878048780495</v>
      </c>
      <c r="W50" s="59" t="s">
        <v>116</v>
      </c>
      <c r="X50" s="60"/>
      <c r="Y50" s="65"/>
      <c r="Z50" s="65"/>
      <c r="AA50" s="65"/>
      <c r="AB50" s="65"/>
      <c r="AC50" s="65"/>
      <c r="AD50" s="62" t="s">
        <v>71</v>
      </c>
      <c r="AE50" s="62" t="s">
        <v>71</v>
      </c>
      <c r="AF50" s="62" t="s">
        <v>71</v>
      </c>
    </row>
    <row r="51" spans="1:32">
      <c r="A51" s="51" t="s">
        <v>23</v>
      </c>
      <c r="B51" s="52">
        <v>47</v>
      </c>
      <c r="C51" s="84">
        <v>20</v>
      </c>
      <c r="D51" s="84">
        <v>27</v>
      </c>
      <c r="E51" s="63">
        <v>4</v>
      </c>
      <c r="F51" s="84"/>
      <c r="G51" s="84">
        <v>4</v>
      </c>
      <c r="H51" s="54">
        <v>8.5106382978723403</v>
      </c>
      <c r="I51" s="54">
        <v>0</v>
      </c>
      <c r="J51" s="54">
        <v>14.814814814814813</v>
      </c>
      <c r="L51" s="55" t="str">
        <f>CONCATENATE("45～49μg/m3","(n=",M51,")")</f>
        <v>45～49μg/m3(n=)</v>
      </c>
      <c r="M51" s="56"/>
      <c r="N51" s="85"/>
      <c r="O51" s="85"/>
      <c r="P51" s="64"/>
      <c r="Q51" s="85"/>
      <c r="R51" s="85"/>
      <c r="S51" s="58" t="str">
        <f t="shared" si="6"/>
        <v/>
      </c>
      <c r="T51" s="58" t="str">
        <f t="shared" si="6"/>
        <v/>
      </c>
      <c r="U51" s="58" t="str">
        <f t="shared" si="6"/>
        <v/>
      </c>
      <c r="W51" s="59" t="s">
        <v>117</v>
      </c>
      <c r="X51" s="60"/>
      <c r="Y51" s="86"/>
      <c r="Z51" s="86"/>
      <c r="AA51" s="65"/>
      <c r="AB51" s="86"/>
      <c r="AC51" s="86"/>
      <c r="AD51" s="62" t="s">
        <v>71</v>
      </c>
      <c r="AE51" s="62" t="s">
        <v>71</v>
      </c>
      <c r="AF51" s="62" t="s">
        <v>71</v>
      </c>
    </row>
    <row r="52" spans="1:32">
      <c r="A52" s="51" t="s">
        <v>118</v>
      </c>
      <c r="B52" s="52"/>
      <c r="C52" s="84"/>
      <c r="D52" s="84"/>
      <c r="E52" s="63"/>
      <c r="F52" s="84"/>
      <c r="G52" s="84"/>
      <c r="H52" s="54" t="s">
        <v>71</v>
      </c>
      <c r="I52" s="54" t="s">
        <v>71</v>
      </c>
      <c r="J52" s="54" t="s">
        <v>71</v>
      </c>
      <c r="L52" s="55" t="str">
        <f>CONCATENATE("50～54μg/m3","(n=",M52,")")</f>
        <v>50～54μg/m3(n=)</v>
      </c>
      <c r="M52" s="56"/>
      <c r="N52" s="85"/>
      <c r="O52" s="85"/>
      <c r="P52" s="64"/>
      <c r="Q52" s="85"/>
      <c r="R52" s="85"/>
      <c r="S52" s="58" t="str">
        <f t="shared" si="6"/>
        <v/>
      </c>
      <c r="T52" s="58" t="str">
        <f t="shared" si="6"/>
        <v/>
      </c>
      <c r="U52" s="58" t="str">
        <f t="shared" si="6"/>
        <v/>
      </c>
      <c r="W52" s="59" t="s">
        <v>118</v>
      </c>
      <c r="X52" s="60"/>
      <c r="Y52" s="86"/>
      <c r="Z52" s="86"/>
      <c r="AA52" s="65"/>
      <c r="AB52" s="86"/>
      <c r="AC52" s="86"/>
      <c r="AD52" s="62" t="s">
        <v>71</v>
      </c>
      <c r="AE52" s="62" t="s">
        <v>71</v>
      </c>
      <c r="AF52" s="62" t="s">
        <v>71</v>
      </c>
    </row>
    <row r="53" spans="1:32">
      <c r="A53" s="51" t="s">
        <v>119</v>
      </c>
      <c r="B53" s="52"/>
      <c r="C53" s="84"/>
      <c r="D53" s="84"/>
      <c r="E53" s="63"/>
      <c r="F53" s="84"/>
      <c r="G53" s="84"/>
      <c r="H53" s="54" t="s">
        <v>71</v>
      </c>
      <c r="I53" s="54" t="s">
        <v>71</v>
      </c>
      <c r="J53" s="54" t="s">
        <v>71</v>
      </c>
      <c r="L53" s="55" t="str">
        <f>CONCATENATE("55～59μg/m3","(n=",M53,")")</f>
        <v>55～59μg/m3(n=)</v>
      </c>
      <c r="M53" s="56"/>
      <c r="N53" s="85"/>
      <c r="O53" s="85"/>
      <c r="P53" s="87"/>
      <c r="Q53" s="87"/>
      <c r="R53" s="87"/>
      <c r="S53" s="58" t="str">
        <f>IF(ISERROR(P54/M53*100),"",P54/M53*100)</f>
        <v/>
      </c>
      <c r="T53" s="58" t="str">
        <f>IF(ISERROR(Q54/N53*100),"",Q54/N53*100)</f>
        <v/>
      </c>
      <c r="U53" s="58" t="str">
        <f>IF(ISERROR(R54/O53*100),"",R54/O53*100)</f>
        <v/>
      </c>
      <c r="W53" s="59" t="s">
        <v>119</v>
      </c>
      <c r="X53" s="60"/>
      <c r="Y53" s="86"/>
      <c r="Z53" s="86"/>
      <c r="AA53" s="65"/>
      <c r="AB53" s="86"/>
      <c r="AC53" s="86"/>
      <c r="AD53" s="62" t="s">
        <v>71</v>
      </c>
      <c r="AE53" s="62" t="s">
        <v>71</v>
      </c>
      <c r="AF53" s="62" t="s">
        <v>71</v>
      </c>
    </row>
    <row r="54" spans="1:32">
      <c r="A54" s="51" t="s">
        <v>74</v>
      </c>
      <c r="B54" s="52">
        <v>1652</v>
      </c>
      <c r="C54" s="63">
        <v>812</v>
      </c>
      <c r="D54" s="63">
        <v>840</v>
      </c>
      <c r="E54" s="63">
        <v>103</v>
      </c>
      <c r="F54" s="63">
        <v>62</v>
      </c>
      <c r="G54" s="63">
        <v>41</v>
      </c>
      <c r="H54" s="54">
        <v>6.2348668280871671</v>
      </c>
      <c r="I54" s="54">
        <v>7.6354679802955667</v>
      </c>
      <c r="J54" s="54">
        <v>4.8809523809523814</v>
      </c>
      <c r="L54" s="55" t="str">
        <f>CONCATENATE("不明","(n=",M54,")")</f>
        <v>不明(n=1790)</v>
      </c>
      <c r="M54" s="56">
        <v>1790</v>
      </c>
      <c r="N54" s="64">
        <v>882</v>
      </c>
      <c r="O54" s="64">
        <v>908</v>
      </c>
      <c r="P54" s="64">
        <v>76</v>
      </c>
      <c r="Q54" s="85">
        <v>47</v>
      </c>
      <c r="R54" s="85">
        <v>29</v>
      </c>
      <c r="S54" s="58" t="str">
        <f>IF(ISERROR(#REF!/M54*100),"",#REF!/M54*100)</f>
        <v/>
      </c>
      <c r="T54" s="58" t="str">
        <f>IF(ISERROR(#REF!/N54*100),"",#REF!/N54*100)</f>
        <v/>
      </c>
      <c r="U54" s="58" t="str">
        <f>IF(ISERROR(#REF!/O54*100),"",#REF!/O54*100)</f>
        <v/>
      </c>
      <c r="W54" s="59" t="s">
        <v>120</v>
      </c>
      <c r="X54" s="60">
        <v>6334</v>
      </c>
      <c r="Y54" s="65">
        <v>3180</v>
      </c>
      <c r="Z54" s="65">
        <v>3154</v>
      </c>
      <c r="AA54" s="65">
        <v>339</v>
      </c>
      <c r="AB54" s="65">
        <v>204</v>
      </c>
      <c r="AC54" s="65">
        <v>135</v>
      </c>
      <c r="AD54" s="62">
        <v>5.3520682033470166</v>
      </c>
      <c r="AE54" s="62">
        <v>6.4150943396226419</v>
      </c>
      <c r="AF54" s="62">
        <v>4.280279010779962</v>
      </c>
    </row>
    <row r="55" spans="1:32">
      <c r="A55" s="66" t="s">
        <v>76</v>
      </c>
      <c r="B55" s="67">
        <v>126431</v>
      </c>
      <c r="C55" s="67">
        <v>64382</v>
      </c>
      <c r="D55" s="67">
        <v>62049</v>
      </c>
      <c r="E55" s="67">
        <v>7148</v>
      </c>
      <c r="F55" s="67">
        <v>4502</v>
      </c>
      <c r="G55" s="67">
        <v>2646</v>
      </c>
      <c r="H55" s="54">
        <v>5.6536767090349676</v>
      </c>
      <c r="I55" s="54">
        <v>6.9926376937653387</v>
      </c>
      <c r="J55" s="54">
        <v>4.2643717062321711</v>
      </c>
      <c r="L55" s="68" t="s">
        <v>76</v>
      </c>
      <c r="M55" s="69">
        <f t="shared" ref="M55:R55" si="7">SUM(M42:M54)</f>
        <v>157569</v>
      </c>
      <c r="N55" s="69">
        <f t="shared" si="7"/>
        <v>80154</v>
      </c>
      <c r="O55" s="69">
        <f t="shared" si="7"/>
        <v>77415</v>
      </c>
      <c r="P55" s="69">
        <f t="shared" si="7"/>
        <v>7519</v>
      </c>
      <c r="Q55" s="69">
        <f t="shared" si="7"/>
        <v>4660</v>
      </c>
      <c r="R55" s="69">
        <f t="shared" si="7"/>
        <v>2859</v>
      </c>
      <c r="S55" s="58">
        <f t="shared" ref="S55:U57" si="8">IF(ISERROR(P55/M55*100),"",P55/M55*100)</f>
        <v>4.7718777170636359</v>
      </c>
      <c r="T55" s="58">
        <f t="shared" si="8"/>
        <v>5.8138084187938217</v>
      </c>
      <c r="U55" s="58">
        <f t="shared" si="8"/>
        <v>3.6930827359038942</v>
      </c>
      <c r="W55" s="70" t="s">
        <v>76</v>
      </c>
      <c r="X55" s="71">
        <v>159582</v>
      </c>
      <c r="Y55" s="71">
        <v>81310</v>
      </c>
      <c r="Z55" s="71">
        <v>78272</v>
      </c>
      <c r="AA55" s="71">
        <v>7082</v>
      </c>
      <c r="AB55" s="71">
        <v>4445</v>
      </c>
      <c r="AC55" s="71">
        <v>2637</v>
      </c>
      <c r="AD55" s="62">
        <v>4.4378438671028055</v>
      </c>
      <c r="AE55" s="62">
        <v>5.4667322592547043</v>
      </c>
      <c r="AF55" s="62">
        <v>3.369020850367948</v>
      </c>
    </row>
    <row r="56" spans="1:32">
      <c r="A56" s="32"/>
      <c r="B56" s="32"/>
      <c r="C56" s="32"/>
      <c r="D56" s="32"/>
      <c r="E56" s="32"/>
      <c r="F56" s="32"/>
      <c r="G56" s="32"/>
      <c r="H56" s="88" t="s">
        <v>71</v>
      </c>
      <c r="I56" s="88" t="s">
        <v>71</v>
      </c>
      <c r="J56" s="88" t="s">
        <v>71</v>
      </c>
      <c r="S56" s="89" t="str">
        <f t="shared" si="8"/>
        <v/>
      </c>
      <c r="T56" s="89" t="str">
        <f t="shared" si="8"/>
        <v/>
      </c>
      <c r="U56" s="89" t="str">
        <f t="shared" si="8"/>
        <v/>
      </c>
      <c r="W56" s="37"/>
      <c r="X56" s="37"/>
      <c r="Y56" s="37"/>
      <c r="Z56" s="37"/>
      <c r="AA56" s="37"/>
      <c r="AB56" s="37"/>
      <c r="AC56" s="37"/>
      <c r="AD56" s="90" t="s">
        <v>71</v>
      </c>
      <c r="AE56" s="90" t="s">
        <v>71</v>
      </c>
      <c r="AF56" s="90" t="s">
        <v>71</v>
      </c>
    </row>
    <row r="57" spans="1:32">
      <c r="A57" s="32"/>
      <c r="B57" s="32"/>
      <c r="C57" s="32"/>
      <c r="D57" s="32"/>
      <c r="E57" s="32"/>
      <c r="F57" s="32"/>
      <c r="G57" s="32"/>
      <c r="H57" s="91" t="s">
        <v>71</v>
      </c>
      <c r="I57" s="91" t="s">
        <v>71</v>
      </c>
      <c r="J57" s="91" t="s">
        <v>71</v>
      </c>
      <c r="S57" s="92" t="str">
        <f t="shared" si="8"/>
        <v/>
      </c>
      <c r="T57" s="92" t="str">
        <f t="shared" si="8"/>
        <v/>
      </c>
      <c r="U57" s="92" t="str">
        <f t="shared" si="8"/>
        <v/>
      </c>
      <c r="W57" s="37"/>
      <c r="X57" s="37"/>
      <c r="Y57" s="37"/>
      <c r="Z57" s="37"/>
      <c r="AA57" s="37"/>
      <c r="AB57" s="37"/>
      <c r="AC57" s="37"/>
      <c r="AD57" s="93" t="s">
        <v>71</v>
      </c>
      <c r="AE57" s="93" t="s">
        <v>71</v>
      </c>
      <c r="AF57" s="93" t="s">
        <v>71</v>
      </c>
    </row>
    <row r="58" spans="1:32">
      <c r="A58" s="32"/>
      <c r="B58" s="94" t="s">
        <v>121</v>
      </c>
      <c r="C58" s="32"/>
      <c r="D58" s="32"/>
      <c r="E58" s="32"/>
      <c r="F58" s="32"/>
      <c r="G58" s="32"/>
      <c r="H58" s="32"/>
      <c r="I58" s="32"/>
      <c r="J58" s="32"/>
      <c r="M58" s="35" t="s">
        <v>121</v>
      </c>
      <c r="W58" s="37"/>
      <c r="X58" s="95" t="s">
        <v>121</v>
      </c>
      <c r="Y58" s="37"/>
      <c r="Z58" s="37"/>
      <c r="AA58" s="37"/>
      <c r="AB58" s="37"/>
      <c r="AC58" s="37"/>
      <c r="AD58" s="37"/>
      <c r="AE58" s="37"/>
      <c r="AF58" s="37"/>
    </row>
  </sheetData>
  <mergeCells count="48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</mergeCells>
  <phoneticPr fontId="4"/>
  <pageMargins left="0.7" right="0.7" top="0.75" bottom="0.75" header="0.3" footer="0.3"/>
  <pageSetup paperSize="9" orientation="portrait" horizontalDpi="30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B2:K58"/>
  <sheetViews>
    <sheetView workbookViewId="0"/>
  </sheetViews>
  <sheetFormatPr defaultColWidth="8.625" defaultRowHeight="15.95" customHeight="1"/>
  <cols>
    <col min="1" max="1" width="4.625" style="3" customWidth="1"/>
    <col min="2" max="2" width="24.625" style="3" customWidth="1"/>
    <col min="3" max="11" width="8.625" style="3" customWidth="1"/>
    <col min="12" max="12" width="4.625" style="3" customWidth="1"/>
    <col min="13" max="16384" width="8.625" style="3"/>
  </cols>
  <sheetData>
    <row r="2" spans="2:11" ht="32.1" customHeight="1">
      <c r="B2" s="4" t="s">
        <v>26</v>
      </c>
    </row>
    <row r="4" spans="2:11" ht="15.95" customHeight="1">
      <c r="B4" s="3" t="s">
        <v>29</v>
      </c>
    </row>
    <row r="6" spans="2:11" ht="15.95" customHeight="1">
      <c r="B6" s="182" t="s">
        <v>7</v>
      </c>
      <c r="C6" s="179" t="s">
        <v>0</v>
      </c>
      <c r="D6" s="180"/>
      <c r="E6" s="181"/>
      <c r="F6" s="179" t="s">
        <v>5</v>
      </c>
      <c r="G6" s="180"/>
      <c r="H6" s="181"/>
      <c r="I6" s="179" t="s">
        <v>6</v>
      </c>
      <c r="J6" s="180"/>
      <c r="K6" s="181"/>
    </row>
    <row r="7" spans="2:11" ht="15.95" customHeight="1">
      <c r="B7" s="183"/>
      <c r="C7" s="5" t="s">
        <v>1</v>
      </c>
      <c r="D7" s="5" t="s">
        <v>2</v>
      </c>
      <c r="E7" s="5" t="s">
        <v>3</v>
      </c>
      <c r="F7" s="5" t="s">
        <v>1</v>
      </c>
      <c r="G7" s="5" t="s">
        <v>2</v>
      </c>
      <c r="H7" s="5" t="s">
        <v>3</v>
      </c>
      <c r="I7" s="5" t="s">
        <v>1</v>
      </c>
      <c r="J7" s="5" t="s">
        <v>2</v>
      </c>
      <c r="K7" s="5" t="s">
        <v>3</v>
      </c>
    </row>
    <row r="8" spans="2:11" ht="15.95" customHeight="1">
      <c r="B8" s="1" t="s">
        <v>30</v>
      </c>
      <c r="C8" s="12">
        <v>2379</v>
      </c>
      <c r="D8" s="12">
        <v>1224</v>
      </c>
      <c r="E8" s="12">
        <v>1155</v>
      </c>
      <c r="F8" s="13">
        <v>238</v>
      </c>
      <c r="G8" s="13">
        <v>166</v>
      </c>
      <c r="H8" s="13">
        <v>72</v>
      </c>
      <c r="I8" s="15">
        <v>10.004203446826397</v>
      </c>
      <c r="J8" s="15">
        <v>13.562091503267974</v>
      </c>
      <c r="K8" s="15">
        <v>6.2337662337662341</v>
      </c>
    </row>
    <row r="9" spans="2:11" ht="15.95" customHeight="1">
      <c r="B9" s="1" t="s">
        <v>31</v>
      </c>
      <c r="C9" s="12">
        <v>51245</v>
      </c>
      <c r="D9" s="12">
        <v>26049</v>
      </c>
      <c r="E9" s="12">
        <v>25196</v>
      </c>
      <c r="F9" s="13">
        <v>4201</v>
      </c>
      <c r="G9" s="13">
        <v>2577</v>
      </c>
      <c r="H9" s="13">
        <v>1624</v>
      </c>
      <c r="I9" s="15">
        <v>8.1978729632159251</v>
      </c>
      <c r="J9" s="15">
        <v>9.8928941610042607</v>
      </c>
      <c r="K9" s="15">
        <v>6.4454675345292909</v>
      </c>
    </row>
    <row r="10" spans="2:11" ht="15.95" customHeight="1">
      <c r="B10" s="1" t="s">
        <v>32</v>
      </c>
      <c r="C10" s="12">
        <v>114712</v>
      </c>
      <c r="D10" s="12">
        <v>58347</v>
      </c>
      <c r="E10" s="12">
        <v>56365</v>
      </c>
      <c r="F10" s="13">
        <v>8805</v>
      </c>
      <c r="G10" s="13">
        <v>5486</v>
      </c>
      <c r="H10" s="13">
        <v>3319</v>
      </c>
      <c r="I10" s="15">
        <v>7.6757444731152802</v>
      </c>
      <c r="J10" s="15">
        <v>9.4023685879308267</v>
      </c>
      <c r="K10" s="15">
        <v>5.888405925663089</v>
      </c>
    </row>
    <row r="11" spans="2:11" ht="15.95" customHeight="1">
      <c r="B11" s="1" t="s">
        <v>33</v>
      </c>
      <c r="C11" s="12">
        <v>124408</v>
      </c>
      <c r="D11" s="12">
        <v>63346</v>
      </c>
      <c r="E11" s="12">
        <v>61062</v>
      </c>
      <c r="F11" s="13">
        <v>9250</v>
      </c>
      <c r="G11" s="13">
        <v>5686</v>
      </c>
      <c r="H11" s="13">
        <v>3564</v>
      </c>
      <c r="I11" s="15">
        <v>7.4352131695710897</v>
      </c>
      <c r="J11" s="15">
        <v>8.9760995169387172</v>
      </c>
      <c r="K11" s="15">
        <v>5.8366905767908026</v>
      </c>
    </row>
    <row r="12" spans="2:11" ht="15.95" customHeight="1">
      <c r="B12" s="1" t="s">
        <v>34</v>
      </c>
      <c r="C12" s="12">
        <v>100444</v>
      </c>
      <c r="D12" s="12">
        <v>51331</v>
      </c>
      <c r="E12" s="12">
        <v>49113</v>
      </c>
      <c r="F12" s="13">
        <v>7712</v>
      </c>
      <c r="G12" s="13">
        <v>4775</v>
      </c>
      <c r="H12" s="13">
        <v>2937</v>
      </c>
      <c r="I12" s="15">
        <v>7.6779100792481385</v>
      </c>
      <c r="J12" s="15">
        <v>9.3023708869883688</v>
      </c>
      <c r="K12" s="15">
        <v>5.9800867387453422</v>
      </c>
    </row>
    <row r="13" spans="2:11" ht="15.95" customHeight="1">
      <c r="B13" s="1" t="s">
        <v>27</v>
      </c>
      <c r="C13" s="12">
        <v>42149</v>
      </c>
      <c r="D13" s="12">
        <v>21393</v>
      </c>
      <c r="E13" s="12">
        <v>20756</v>
      </c>
      <c r="F13" s="13">
        <v>3640</v>
      </c>
      <c r="G13" s="12">
        <v>2224</v>
      </c>
      <c r="H13" s="12">
        <v>1416</v>
      </c>
      <c r="I13" s="15">
        <v>8.6360293245391357</v>
      </c>
      <c r="J13" s="15">
        <v>10.395923900341234</v>
      </c>
      <c r="K13" s="15">
        <v>6.8221237232607441</v>
      </c>
    </row>
    <row r="14" spans="2:11" ht="15.95" customHeight="1">
      <c r="B14" s="1" t="s">
        <v>11</v>
      </c>
      <c r="C14" s="12">
        <v>3724</v>
      </c>
      <c r="D14" s="12">
        <v>1911</v>
      </c>
      <c r="E14" s="12">
        <v>1813</v>
      </c>
      <c r="F14" s="13">
        <v>344</v>
      </c>
      <c r="G14" s="12">
        <v>197</v>
      </c>
      <c r="H14" s="12">
        <v>147</v>
      </c>
      <c r="I14" s="15">
        <v>9.2373791621911927</v>
      </c>
      <c r="J14" s="15">
        <v>10.308738880167452</v>
      </c>
      <c r="K14" s="15">
        <v>8.1081081081081088</v>
      </c>
    </row>
    <row r="15" spans="2:11" ht="15.95" customHeight="1">
      <c r="B15" s="1" t="s">
        <v>12</v>
      </c>
      <c r="C15" s="12">
        <v>0</v>
      </c>
      <c r="D15" s="12">
        <v>0</v>
      </c>
      <c r="E15" s="12">
        <v>0</v>
      </c>
      <c r="F15" s="13">
        <v>0</v>
      </c>
      <c r="G15" s="12">
        <v>0</v>
      </c>
      <c r="H15" s="12">
        <v>0</v>
      </c>
      <c r="I15" s="15">
        <v>0</v>
      </c>
      <c r="J15" s="15">
        <v>0</v>
      </c>
      <c r="K15" s="15">
        <v>0</v>
      </c>
    </row>
    <row r="16" spans="2:11" ht="15.95" customHeight="1">
      <c r="B16" s="1" t="s">
        <v>13</v>
      </c>
      <c r="C16" s="12">
        <v>0</v>
      </c>
      <c r="D16" s="12">
        <v>0</v>
      </c>
      <c r="E16" s="12">
        <v>0</v>
      </c>
      <c r="F16" s="13">
        <v>0</v>
      </c>
      <c r="G16" s="13">
        <v>0</v>
      </c>
      <c r="H16" s="13">
        <v>0</v>
      </c>
      <c r="I16" s="15">
        <v>0</v>
      </c>
      <c r="J16" s="15">
        <v>0</v>
      </c>
      <c r="K16" s="15">
        <v>0</v>
      </c>
    </row>
    <row r="17" spans="2:11" ht="15.95" customHeight="1">
      <c r="B17" s="1" t="s">
        <v>35</v>
      </c>
      <c r="C17" s="12">
        <v>4521</v>
      </c>
      <c r="D17" s="12">
        <v>2245</v>
      </c>
      <c r="E17" s="12">
        <v>2276</v>
      </c>
      <c r="F17" s="13">
        <v>350</v>
      </c>
      <c r="G17" s="12">
        <v>212</v>
      </c>
      <c r="H17" s="12">
        <v>138</v>
      </c>
      <c r="I17" s="15">
        <v>7.7416500774165007</v>
      </c>
      <c r="J17" s="15">
        <v>9.4432071269487743</v>
      </c>
      <c r="K17" s="15">
        <v>6.0632688927943761</v>
      </c>
    </row>
    <row r="18" spans="2:11" s="6" customFormat="1" ht="15.95" customHeight="1">
      <c r="B18" s="2" t="s">
        <v>14</v>
      </c>
      <c r="C18" s="14">
        <v>443582</v>
      </c>
      <c r="D18" s="14">
        <v>225846</v>
      </c>
      <c r="E18" s="14">
        <v>217736</v>
      </c>
      <c r="F18" s="14">
        <v>34540</v>
      </c>
      <c r="G18" s="14">
        <v>21323</v>
      </c>
      <c r="H18" s="14">
        <v>13217</v>
      </c>
      <c r="I18" s="15">
        <v>7.7866099165430525</v>
      </c>
      <c r="J18" s="15">
        <v>9.4413892652515425</v>
      </c>
      <c r="K18" s="15">
        <v>6.0701950986515785</v>
      </c>
    </row>
    <row r="19" spans="2:11" ht="15.95" customHeight="1">
      <c r="B19" s="9"/>
      <c r="C19" s="10"/>
      <c r="D19" s="10"/>
      <c r="E19" s="10"/>
      <c r="F19" s="10"/>
      <c r="G19" s="10"/>
      <c r="H19" s="10"/>
      <c r="I19" s="10"/>
      <c r="J19" s="10"/>
      <c r="K19" s="10"/>
    </row>
    <row r="20" spans="2:11" ht="15.95" customHeight="1">
      <c r="B20" s="182" t="s">
        <v>8</v>
      </c>
      <c r="C20" s="179" t="s">
        <v>0</v>
      </c>
      <c r="D20" s="180"/>
      <c r="E20" s="181"/>
      <c r="F20" s="179" t="s">
        <v>5</v>
      </c>
      <c r="G20" s="180"/>
      <c r="H20" s="181"/>
      <c r="I20" s="179" t="s">
        <v>6</v>
      </c>
      <c r="J20" s="180"/>
      <c r="K20" s="181"/>
    </row>
    <row r="21" spans="2:11" ht="15.95" customHeight="1">
      <c r="B21" s="183"/>
      <c r="C21" s="5" t="s">
        <v>1</v>
      </c>
      <c r="D21" s="5" t="s">
        <v>2</v>
      </c>
      <c r="E21" s="5" t="s">
        <v>3</v>
      </c>
      <c r="F21" s="5" t="s">
        <v>1</v>
      </c>
      <c r="G21" s="5" t="s">
        <v>2</v>
      </c>
      <c r="H21" s="5" t="s">
        <v>3</v>
      </c>
      <c r="I21" s="5" t="s">
        <v>1</v>
      </c>
      <c r="J21" s="5" t="s">
        <v>2</v>
      </c>
      <c r="K21" s="5" t="s">
        <v>3</v>
      </c>
    </row>
    <row r="22" spans="2:11" ht="15.95" customHeight="1">
      <c r="B22" s="1" t="s">
        <v>36</v>
      </c>
      <c r="C22" s="16">
        <v>14355</v>
      </c>
      <c r="D22" s="17">
        <v>7336</v>
      </c>
      <c r="E22" s="17">
        <v>7019</v>
      </c>
      <c r="F22" s="17">
        <v>1215</v>
      </c>
      <c r="G22" s="17">
        <v>764</v>
      </c>
      <c r="H22" s="17">
        <v>451</v>
      </c>
      <c r="I22" s="15">
        <v>8.4639498432601883</v>
      </c>
      <c r="J22" s="15">
        <v>10.414394765539804</v>
      </c>
      <c r="K22" s="15">
        <v>6.4254167260293498</v>
      </c>
    </row>
    <row r="23" spans="2:11" ht="15.95" customHeight="1">
      <c r="B23" s="1" t="s">
        <v>37</v>
      </c>
      <c r="C23" s="16">
        <v>140184</v>
      </c>
      <c r="D23" s="17">
        <v>71218</v>
      </c>
      <c r="E23" s="17">
        <v>68966</v>
      </c>
      <c r="F23" s="17">
        <v>10890</v>
      </c>
      <c r="G23" s="17">
        <v>6790</v>
      </c>
      <c r="H23" s="17">
        <v>4100</v>
      </c>
      <c r="I23" s="15">
        <v>7.7683615819209049</v>
      </c>
      <c r="J23" s="15">
        <v>9.5341065460978971</v>
      </c>
      <c r="K23" s="15">
        <v>5.9449583852913035</v>
      </c>
    </row>
    <row r="24" spans="2:11" ht="15.95" customHeight="1">
      <c r="B24" s="1" t="s">
        <v>38</v>
      </c>
      <c r="C24" s="16">
        <v>150855</v>
      </c>
      <c r="D24" s="17">
        <v>76944</v>
      </c>
      <c r="E24" s="17">
        <v>73911</v>
      </c>
      <c r="F24" s="17">
        <v>11393</v>
      </c>
      <c r="G24" s="17">
        <v>7004</v>
      </c>
      <c r="H24" s="17">
        <v>4389</v>
      </c>
      <c r="I24" s="15">
        <v>7.5522853070829603</v>
      </c>
      <c r="J24" s="15">
        <v>9.1027240590559373</v>
      </c>
      <c r="K24" s="15">
        <v>5.9382229979299428</v>
      </c>
    </row>
    <row r="25" spans="2:11" ht="15.95" customHeight="1">
      <c r="B25" s="1" t="s">
        <v>39</v>
      </c>
      <c r="C25" s="16">
        <v>98338</v>
      </c>
      <c r="D25" s="17">
        <v>50186</v>
      </c>
      <c r="E25" s="17">
        <v>48152</v>
      </c>
      <c r="F25" s="17">
        <v>7649</v>
      </c>
      <c r="G25" s="17">
        <v>4732</v>
      </c>
      <c r="H25" s="17">
        <v>2917</v>
      </c>
      <c r="I25" s="15">
        <v>7.7782749293253879</v>
      </c>
      <c r="J25" s="15">
        <v>9.4289244012274338</v>
      </c>
      <c r="K25" s="15">
        <v>6.057899983385945</v>
      </c>
    </row>
    <row r="26" spans="2:11" ht="15.95" customHeight="1">
      <c r="B26" s="1" t="s">
        <v>28</v>
      </c>
      <c r="C26" s="16">
        <v>32621</v>
      </c>
      <c r="D26" s="17">
        <v>16532</v>
      </c>
      <c r="E26" s="17">
        <v>16089</v>
      </c>
      <c r="F26" s="17">
        <v>2807</v>
      </c>
      <c r="G26" s="16">
        <v>1690</v>
      </c>
      <c r="H26" s="16">
        <v>1117</v>
      </c>
      <c r="I26" s="15">
        <v>8.6048864228564419</v>
      </c>
      <c r="J26" s="15">
        <v>10.222598596661021</v>
      </c>
      <c r="K26" s="15">
        <v>6.9426316116601408</v>
      </c>
    </row>
    <row r="27" spans="2:11" ht="15.95" customHeight="1">
      <c r="B27" s="1" t="s">
        <v>15</v>
      </c>
      <c r="C27" s="16">
        <v>2708</v>
      </c>
      <c r="D27" s="17">
        <v>1385</v>
      </c>
      <c r="E27" s="17">
        <v>1323</v>
      </c>
      <c r="F27" s="17">
        <v>236</v>
      </c>
      <c r="G27" s="16">
        <v>131</v>
      </c>
      <c r="H27" s="16">
        <v>105</v>
      </c>
      <c r="I27" s="15">
        <v>8.7149187592319066</v>
      </c>
      <c r="J27" s="15">
        <v>9.4584837545126348</v>
      </c>
      <c r="K27" s="15">
        <v>7.9365079365079358</v>
      </c>
    </row>
    <row r="28" spans="2:11" ht="15.95" customHeight="1">
      <c r="B28" s="7" t="s">
        <v>16</v>
      </c>
      <c r="C28" s="16">
        <v>0</v>
      </c>
      <c r="D28" s="16">
        <v>0</v>
      </c>
      <c r="E28" s="17">
        <v>0</v>
      </c>
      <c r="F28" s="17">
        <v>0</v>
      </c>
      <c r="G28" s="17">
        <v>0</v>
      </c>
      <c r="H28" s="17">
        <v>0</v>
      </c>
      <c r="I28" s="15">
        <v>0</v>
      </c>
      <c r="J28" s="15">
        <v>0</v>
      </c>
      <c r="K28" s="15">
        <v>0</v>
      </c>
    </row>
    <row r="29" spans="2:11" ht="15.95" customHeight="1">
      <c r="B29" s="7" t="s">
        <v>17</v>
      </c>
      <c r="C29" s="16">
        <v>0</v>
      </c>
      <c r="D29" s="16">
        <v>0</v>
      </c>
      <c r="E29" s="17">
        <v>0</v>
      </c>
      <c r="F29" s="17">
        <v>0</v>
      </c>
      <c r="G29" s="17">
        <v>0</v>
      </c>
      <c r="H29" s="17">
        <v>0</v>
      </c>
      <c r="I29" s="15">
        <v>0</v>
      </c>
      <c r="J29" s="15">
        <v>0</v>
      </c>
      <c r="K29" s="15">
        <v>0</v>
      </c>
    </row>
    <row r="30" spans="2:11" ht="15.95" customHeight="1">
      <c r="B30" s="7" t="s">
        <v>18</v>
      </c>
      <c r="C30" s="16">
        <v>0</v>
      </c>
      <c r="D30" s="16">
        <v>0</v>
      </c>
      <c r="E30" s="17">
        <v>0</v>
      </c>
      <c r="F30" s="17">
        <v>0</v>
      </c>
      <c r="G30" s="17">
        <v>0</v>
      </c>
      <c r="H30" s="17">
        <v>0</v>
      </c>
      <c r="I30" s="15">
        <v>0</v>
      </c>
      <c r="J30" s="15">
        <v>0</v>
      </c>
      <c r="K30" s="15">
        <v>0</v>
      </c>
    </row>
    <row r="31" spans="2:11" s="6" customFormat="1" ht="15.95" customHeight="1">
      <c r="B31" s="1" t="s">
        <v>35</v>
      </c>
      <c r="C31" s="16">
        <v>4521</v>
      </c>
      <c r="D31" s="17">
        <v>2245</v>
      </c>
      <c r="E31" s="17">
        <v>2276</v>
      </c>
      <c r="F31" s="17">
        <v>350</v>
      </c>
      <c r="G31" s="16">
        <v>212</v>
      </c>
      <c r="H31" s="16">
        <v>138</v>
      </c>
      <c r="I31" s="15">
        <v>7.7416500774165007</v>
      </c>
      <c r="J31" s="15">
        <v>9.4432071269487743</v>
      </c>
      <c r="K31" s="15">
        <v>6.0632688927943761</v>
      </c>
    </row>
    <row r="32" spans="2:11" ht="15.95" customHeight="1">
      <c r="B32" s="2" t="s">
        <v>14</v>
      </c>
      <c r="C32" s="18">
        <v>443582</v>
      </c>
      <c r="D32" s="18">
        <v>225846</v>
      </c>
      <c r="E32" s="18">
        <v>217736</v>
      </c>
      <c r="F32" s="18">
        <v>34540</v>
      </c>
      <c r="G32" s="18">
        <v>21323</v>
      </c>
      <c r="H32" s="18">
        <v>13217</v>
      </c>
      <c r="I32" s="15">
        <v>7.7866099165430525</v>
      </c>
      <c r="J32" s="15">
        <v>9.4413892652515425</v>
      </c>
      <c r="K32" s="15">
        <v>6.0701950986515785</v>
      </c>
    </row>
    <row r="33" spans="2:11" ht="15.95" customHeight="1">
      <c r="B33" s="9"/>
      <c r="C33" s="10"/>
      <c r="D33" s="10"/>
      <c r="E33" s="10"/>
      <c r="F33" s="10"/>
      <c r="G33" s="10"/>
      <c r="H33" s="10"/>
      <c r="I33" s="10"/>
      <c r="J33" s="10"/>
      <c r="K33" s="10"/>
    </row>
    <row r="34" spans="2:11" ht="15.95" customHeight="1">
      <c r="B34" s="182" t="s">
        <v>9</v>
      </c>
      <c r="C34" s="179" t="s">
        <v>0</v>
      </c>
      <c r="D34" s="180"/>
      <c r="E34" s="181"/>
      <c r="F34" s="179" t="s">
        <v>5</v>
      </c>
      <c r="G34" s="180"/>
      <c r="H34" s="181"/>
      <c r="I34" s="179" t="s">
        <v>6</v>
      </c>
      <c r="J34" s="180"/>
      <c r="K34" s="181"/>
    </row>
    <row r="35" spans="2:11" ht="15.95" customHeight="1">
      <c r="B35" s="183"/>
      <c r="C35" s="5" t="s">
        <v>1</v>
      </c>
      <c r="D35" s="5" t="s">
        <v>2</v>
      </c>
      <c r="E35" s="5" t="s">
        <v>3</v>
      </c>
      <c r="F35" s="5" t="s">
        <v>1</v>
      </c>
      <c r="G35" s="5" t="s">
        <v>2</v>
      </c>
      <c r="H35" s="5" t="s">
        <v>3</v>
      </c>
      <c r="I35" s="5" t="s">
        <v>1</v>
      </c>
      <c r="J35" s="5" t="s">
        <v>2</v>
      </c>
      <c r="K35" s="5" t="s">
        <v>3</v>
      </c>
    </row>
    <row r="36" spans="2:11" ht="15.95" customHeight="1">
      <c r="B36" s="1" t="s">
        <v>40</v>
      </c>
      <c r="C36" s="16">
        <v>329635</v>
      </c>
      <c r="D36" s="17">
        <v>168152</v>
      </c>
      <c r="E36" s="17">
        <v>161483</v>
      </c>
      <c r="F36" s="17">
        <v>25836</v>
      </c>
      <c r="G36" s="17">
        <v>16010</v>
      </c>
      <c r="H36" s="17">
        <v>9826</v>
      </c>
      <c r="I36" s="15">
        <v>7.8377599466076111</v>
      </c>
      <c r="J36" s="15">
        <v>9.5211475331842621</v>
      </c>
      <c r="K36" s="15">
        <v>6.0848510369512585</v>
      </c>
    </row>
    <row r="37" spans="2:11" ht="15.95" customHeight="1">
      <c r="B37" s="1" t="s">
        <v>41</v>
      </c>
      <c r="C37" s="16">
        <v>109407</v>
      </c>
      <c r="D37" s="17">
        <v>55439</v>
      </c>
      <c r="E37" s="17">
        <v>53968</v>
      </c>
      <c r="F37" s="17">
        <v>8350</v>
      </c>
      <c r="G37" s="17">
        <v>5099</v>
      </c>
      <c r="H37" s="17">
        <v>3251</v>
      </c>
      <c r="I37" s="15">
        <v>7.6320527936969293</v>
      </c>
      <c r="J37" s="15">
        <v>9.1974963473367133</v>
      </c>
      <c r="K37" s="15">
        <v>6.0239401126593535</v>
      </c>
    </row>
    <row r="38" spans="2:11" ht="15.95" customHeight="1">
      <c r="B38" s="1" t="s">
        <v>19</v>
      </c>
      <c r="C38" s="16">
        <v>19</v>
      </c>
      <c r="D38" s="17">
        <v>10</v>
      </c>
      <c r="E38" s="17">
        <v>9</v>
      </c>
      <c r="F38" s="17">
        <v>4</v>
      </c>
      <c r="G38" s="16">
        <v>2</v>
      </c>
      <c r="H38" s="16">
        <v>2</v>
      </c>
      <c r="I38" s="15">
        <v>21.052631578947366</v>
      </c>
      <c r="J38" s="15">
        <v>20</v>
      </c>
      <c r="K38" s="15">
        <v>22.222222222222221</v>
      </c>
    </row>
    <row r="39" spans="2:11" s="6" customFormat="1" ht="15.95" customHeight="1">
      <c r="B39" s="1" t="s">
        <v>35</v>
      </c>
      <c r="C39" s="16">
        <v>4521</v>
      </c>
      <c r="D39" s="17">
        <v>2245</v>
      </c>
      <c r="E39" s="17">
        <v>2276</v>
      </c>
      <c r="F39" s="17">
        <v>350</v>
      </c>
      <c r="G39" s="16">
        <v>212</v>
      </c>
      <c r="H39" s="16">
        <v>138</v>
      </c>
      <c r="I39" s="15">
        <v>7.7416500774165007</v>
      </c>
      <c r="J39" s="15">
        <v>9.4432071269487743</v>
      </c>
      <c r="K39" s="15">
        <v>6.0632688927943761</v>
      </c>
    </row>
    <row r="40" spans="2:11" ht="15.95" customHeight="1">
      <c r="B40" s="2" t="s">
        <v>14</v>
      </c>
      <c r="C40" s="18">
        <v>443582</v>
      </c>
      <c r="D40" s="18">
        <v>225846</v>
      </c>
      <c r="E40" s="18">
        <v>217736</v>
      </c>
      <c r="F40" s="18">
        <v>34540</v>
      </c>
      <c r="G40" s="18">
        <v>21323</v>
      </c>
      <c r="H40" s="18">
        <v>13217</v>
      </c>
      <c r="I40" s="15">
        <v>7.7866099165430525</v>
      </c>
      <c r="J40" s="15">
        <v>9.4413892652515425</v>
      </c>
      <c r="K40" s="15">
        <v>6.0701950986515785</v>
      </c>
    </row>
    <row r="41" spans="2:11" ht="15.95" customHeight="1">
      <c r="B41" s="8"/>
      <c r="C41" s="10"/>
      <c r="D41" s="10"/>
      <c r="E41" s="10"/>
      <c r="F41" s="10"/>
      <c r="G41" s="10"/>
      <c r="H41" s="10"/>
      <c r="I41" s="10"/>
      <c r="J41" s="10"/>
      <c r="K41" s="10"/>
    </row>
    <row r="42" spans="2:11" ht="15.95" customHeight="1">
      <c r="B42" s="182" t="s">
        <v>4</v>
      </c>
      <c r="C42" s="179" t="s">
        <v>0</v>
      </c>
      <c r="D42" s="180"/>
      <c r="E42" s="181"/>
      <c r="F42" s="179" t="s">
        <v>5</v>
      </c>
      <c r="G42" s="180"/>
      <c r="H42" s="181"/>
      <c r="I42" s="179" t="s">
        <v>6</v>
      </c>
      <c r="J42" s="180"/>
      <c r="K42" s="181"/>
    </row>
    <row r="43" spans="2:11" ht="15.95" customHeight="1">
      <c r="B43" s="183"/>
      <c r="C43" s="5" t="s">
        <v>1</v>
      </c>
      <c r="D43" s="5" t="s">
        <v>2</v>
      </c>
      <c r="E43" s="5" t="s">
        <v>3</v>
      </c>
      <c r="F43" s="5" t="s">
        <v>1</v>
      </c>
      <c r="G43" s="5" t="s">
        <v>2</v>
      </c>
      <c r="H43" s="5" t="s">
        <v>3</v>
      </c>
      <c r="I43" s="5" t="s">
        <v>1</v>
      </c>
      <c r="J43" s="5" t="s">
        <v>2</v>
      </c>
      <c r="K43" s="5" t="s">
        <v>3</v>
      </c>
    </row>
    <row r="44" spans="2:11" ht="15.95" customHeight="1">
      <c r="B44" s="27" t="s">
        <v>42</v>
      </c>
      <c r="C44" s="24">
        <v>0</v>
      </c>
      <c r="D44" s="24">
        <v>0</v>
      </c>
      <c r="E44" s="24">
        <v>0</v>
      </c>
      <c r="F44" s="24">
        <v>0</v>
      </c>
      <c r="G44" s="24">
        <v>0</v>
      </c>
      <c r="H44" s="24">
        <v>0</v>
      </c>
      <c r="I44" s="29">
        <v>0</v>
      </c>
      <c r="J44" s="29">
        <v>0</v>
      </c>
      <c r="K44" s="29">
        <v>0</v>
      </c>
    </row>
    <row r="45" spans="2:11" ht="15.95" customHeight="1">
      <c r="B45" s="28" t="s">
        <v>20</v>
      </c>
      <c r="C45" s="25">
        <v>594</v>
      </c>
      <c r="D45" s="25">
        <v>335</v>
      </c>
      <c r="E45" s="25">
        <v>259</v>
      </c>
      <c r="F45" s="25">
        <v>58</v>
      </c>
      <c r="G45" s="25">
        <v>44</v>
      </c>
      <c r="H45" s="25">
        <v>14</v>
      </c>
      <c r="I45" s="30">
        <v>9.7643097643097647</v>
      </c>
      <c r="J45" s="30">
        <v>13.134328358208954</v>
      </c>
      <c r="K45" s="30">
        <v>5.4054054054054053</v>
      </c>
    </row>
    <row r="46" spans="2:11" ht="15.95" customHeight="1">
      <c r="B46" s="28" t="s">
        <v>43</v>
      </c>
      <c r="C46" s="25">
        <v>8397</v>
      </c>
      <c r="D46" s="25">
        <v>4309</v>
      </c>
      <c r="E46" s="25">
        <v>4088</v>
      </c>
      <c r="F46" s="25">
        <v>774</v>
      </c>
      <c r="G46" s="23">
        <v>487</v>
      </c>
      <c r="H46" s="23">
        <v>287</v>
      </c>
      <c r="I46" s="30">
        <v>9.2175777063236879</v>
      </c>
      <c r="J46" s="30">
        <v>11.301926200974705</v>
      </c>
      <c r="K46" s="30">
        <v>7.0205479452054798</v>
      </c>
    </row>
    <row r="47" spans="2:11" ht="15.95" customHeight="1">
      <c r="B47" s="28" t="s">
        <v>44</v>
      </c>
      <c r="C47" s="25">
        <v>54068</v>
      </c>
      <c r="D47" s="25">
        <v>27558</v>
      </c>
      <c r="E47" s="25">
        <v>26510</v>
      </c>
      <c r="F47" s="25">
        <v>4150</v>
      </c>
      <c r="G47" s="23">
        <v>2554</v>
      </c>
      <c r="H47" s="23">
        <v>1596</v>
      </c>
      <c r="I47" s="30">
        <v>7.6755197159132944</v>
      </c>
      <c r="J47" s="30">
        <v>9.2677262500907176</v>
      </c>
      <c r="K47" s="30">
        <v>6.0203696718219541</v>
      </c>
    </row>
    <row r="48" spans="2:11" ht="15.95" customHeight="1">
      <c r="B48" s="28" t="s">
        <v>45</v>
      </c>
      <c r="C48" s="25">
        <v>133143</v>
      </c>
      <c r="D48" s="25">
        <v>68016</v>
      </c>
      <c r="E48" s="25">
        <v>65127</v>
      </c>
      <c r="F48" s="25">
        <v>10070</v>
      </c>
      <c r="G48" s="23">
        <v>6255</v>
      </c>
      <c r="H48" s="23">
        <v>3815</v>
      </c>
      <c r="I48" s="30">
        <v>7.5632966059049291</v>
      </c>
      <c r="J48" s="30">
        <v>9.1963655610444608</v>
      </c>
      <c r="K48" s="30">
        <v>5.8577855574492919</v>
      </c>
    </row>
    <row r="49" spans="2:11" ht="15.95" customHeight="1">
      <c r="B49" s="28" t="s">
        <v>46</v>
      </c>
      <c r="C49" s="25">
        <v>141486</v>
      </c>
      <c r="D49" s="25">
        <v>71789</v>
      </c>
      <c r="E49" s="25">
        <v>69697</v>
      </c>
      <c r="F49" s="25">
        <v>10814</v>
      </c>
      <c r="G49" s="23">
        <v>6685</v>
      </c>
      <c r="H49" s="23">
        <v>4129</v>
      </c>
      <c r="I49" s="30">
        <v>7.6431590404704348</v>
      </c>
      <c r="J49" s="30">
        <v>9.312011589519285</v>
      </c>
      <c r="K49" s="30">
        <v>5.9242148155587762</v>
      </c>
    </row>
    <row r="50" spans="2:11" ht="15.95" customHeight="1">
      <c r="B50" s="28" t="s">
        <v>47</v>
      </c>
      <c r="C50" s="25">
        <v>71053</v>
      </c>
      <c r="D50" s="25">
        <v>36197</v>
      </c>
      <c r="E50" s="25">
        <v>34856</v>
      </c>
      <c r="F50" s="25">
        <v>5858</v>
      </c>
      <c r="G50" s="23">
        <v>3574</v>
      </c>
      <c r="H50" s="23">
        <v>2284</v>
      </c>
      <c r="I50" s="30">
        <v>8.2445498430748874</v>
      </c>
      <c r="J50" s="30">
        <v>9.8737464430753938</v>
      </c>
      <c r="K50" s="30">
        <v>6.5526738581592845</v>
      </c>
    </row>
    <row r="51" spans="2:11" ht="15.95" customHeight="1">
      <c r="B51" s="28" t="s">
        <v>21</v>
      </c>
      <c r="C51" s="25">
        <v>21382</v>
      </c>
      <c r="D51" s="25">
        <v>10906</v>
      </c>
      <c r="E51" s="25">
        <v>10476</v>
      </c>
      <c r="F51" s="25">
        <v>1697</v>
      </c>
      <c r="G51" s="25">
        <v>1029</v>
      </c>
      <c r="H51" s="25">
        <v>668</v>
      </c>
      <c r="I51" s="30">
        <v>7.936582171920306</v>
      </c>
      <c r="J51" s="30">
        <v>9.4351732991014128</v>
      </c>
      <c r="K51" s="30">
        <v>6.3764795723558612</v>
      </c>
    </row>
    <row r="52" spans="2:11" ht="15.95" customHeight="1">
      <c r="B52" s="28" t="s">
        <v>22</v>
      </c>
      <c r="C52" s="25">
        <v>3636</v>
      </c>
      <c r="D52" s="25">
        <v>1842</v>
      </c>
      <c r="E52" s="25">
        <v>1794</v>
      </c>
      <c r="F52" s="25">
        <v>285</v>
      </c>
      <c r="G52" s="25">
        <v>187</v>
      </c>
      <c r="H52" s="25">
        <v>98</v>
      </c>
      <c r="I52" s="30">
        <v>7.8382838283828384</v>
      </c>
      <c r="J52" s="30">
        <v>10.152008686210641</v>
      </c>
      <c r="K52" s="30">
        <v>5.4626532887402455</v>
      </c>
    </row>
    <row r="53" spans="2:11" ht="15.95" customHeight="1">
      <c r="B53" s="28" t="s">
        <v>23</v>
      </c>
      <c r="C53" s="25">
        <v>47</v>
      </c>
      <c r="D53" s="26">
        <v>20</v>
      </c>
      <c r="E53" s="26">
        <v>27</v>
      </c>
      <c r="F53" s="25">
        <v>4</v>
      </c>
      <c r="G53" s="26">
        <v>0</v>
      </c>
      <c r="H53" s="26">
        <v>4</v>
      </c>
      <c r="I53" s="30">
        <v>8.5106382978723403</v>
      </c>
      <c r="J53" s="30">
        <v>0</v>
      </c>
      <c r="K53" s="30">
        <v>14.814814814814813</v>
      </c>
    </row>
    <row r="54" spans="2:11" ht="15.95" customHeight="1">
      <c r="B54" s="28" t="s">
        <v>24</v>
      </c>
      <c r="C54" s="25">
        <v>0</v>
      </c>
      <c r="D54" s="26">
        <v>0</v>
      </c>
      <c r="E54" s="26">
        <v>0</v>
      </c>
      <c r="F54" s="25">
        <v>0</v>
      </c>
      <c r="G54" s="26">
        <v>0</v>
      </c>
      <c r="H54" s="26">
        <v>0</v>
      </c>
      <c r="I54" s="30">
        <v>0</v>
      </c>
      <c r="J54" s="30">
        <v>0</v>
      </c>
      <c r="K54" s="30">
        <v>0</v>
      </c>
    </row>
    <row r="55" spans="2:11" ht="15.95" customHeight="1">
      <c r="B55" s="28" t="s">
        <v>25</v>
      </c>
      <c r="C55" s="25">
        <v>0</v>
      </c>
      <c r="D55" s="26">
        <v>0</v>
      </c>
      <c r="E55" s="26">
        <v>0</v>
      </c>
      <c r="F55" s="25">
        <v>0</v>
      </c>
      <c r="G55" s="26">
        <v>0</v>
      </c>
      <c r="H55" s="26">
        <v>0</v>
      </c>
      <c r="I55" s="30">
        <v>0</v>
      </c>
      <c r="J55" s="30">
        <v>0</v>
      </c>
      <c r="K55" s="30">
        <v>0</v>
      </c>
    </row>
    <row r="56" spans="2:11" ht="15.95" customHeight="1">
      <c r="B56" s="28" t="s">
        <v>48</v>
      </c>
      <c r="C56" s="25">
        <v>9776</v>
      </c>
      <c r="D56" s="25">
        <v>4874</v>
      </c>
      <c r="E56" s="25">
        <v>4902</v>
      </c>
      <c r="F56" s="25">
        <v>830</v>
      </c>
      <c r="G56" s="25">
        <v>508</v>
      </c>
      <c r="H56" s="25">
        <v>322</v>
      </c>
      <c r="I56" s="30">
        <v>8.4901800327332246</v>
      </c>
      <c r="J56" s="30">
        <v>10.422650800164137</v>
      </c>
      <c r="K56" s="30">
        <v>6.5687474500203997</v>
      </c>
    </row>
    <row r="57" spans="2:11" ht="15.95" customHeight="1">
      <c r="B57" s="24" t="s">
        <v>14</v>
      </c>
      <c r="C57" s="24">
        <v>443582</v>
      </c>
      <c r="D57" s="24">
        <v>225846</v>
      </c>
      <c r="E57" s="24">
        <v>217736</v>
      </c>
      <c r="F57" s="24">
        <v>34540</v>
      </c>
      <c r="G57" s="24">
        <v>21323</v>
      </c>
      <c r="H57" s="24">
        <v>13217</v>
      </c>
      <c r="I57" s="30">
        <v>7.7866099165430525</v>
      </c>
      <c r="J57" s="30">
        <v>9.4413892652515425</v>
      </c>
      <c r="K57" s="30">
        <v>6.0701950986515785</v>
      </c>
    </row>
    <row r="58" spans="2:11" ht="15.95" customHeight="1">
      <c r="B58" s="11"/>
      <c r="C58" s="11"/>
      <c r="D58" s="11"/>
      <c r="E58" s="11"/>
      <c r="F58" s="11"/>
      <c r="G58" s="11"/>
      <c r="H58" s="11"/>
      <c r="I58" s="11"/>
      <c r="J58" s="11"/>
      <c r="K58" s="11"/>
    </row>
  </sheetData>
  <mergeCells count="16">
    <mergeCell ref="B34:B35"/>
    <mergeCell ref="C34:E34"/>
    <mergeCell ref="F34:H34"/>
    <mergeCell ref="I34:K34"/>
    <mergeCell ref="B42:B43"/>
    <mergeCell ref="C42:E42"/>
    <mergeCell ref="F42:H42"/>
    <mergeCell ref="I42:K42"/>
    <mergeCell ref="I6:K6"/>
    <mergeCell ref="F6:H6"/>
    <mergeCell ref="C6:E6"/>
    <mergeCell ref="B6:B7"/>
    <mergeCell ref="B20:B21"/>
    <mergeCell ref="C20:E20"/>
    <mergeCell ref="F20:H20"/>
    <mergeCell ref="I20:K20"/>
  </mergeCells>
  <phoneticPr fontId="4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58"/>
  <sheetViews>
    <sheetView workbookViewId="0">
      <selection activeCell="I24" sqref="I24"/>
    </sheetView>
  </sheetViews>
  <sheetFormatPr defaultRowHeight="13.5"/>
  <cols>
    <col min="1" max="1" width="26" style="98" bestFit="1" customWidth="1"/>
    <col min="2" max="11" width="9" style="98"/>
    <col min="12" max="12" width="26" style="98" bestFit="1" customWidth="1"/>
    <col min="13" max="22" width="9" style="98"/>
    <col min="23" max="23" width="26" style="98" bestFit="1" customWidth="1"/>
    <col min="24" max="16384" width="9" style="98"/>
  </cols>
  <sheetData>
    <row r="1" spans="1:32" ht="17.25">
      <c r="A1" s="96" t="s">
        <v>49</v>
      </c>
      <c r="B1" s="97"/>
      <c r="C1" s="97"/>
      <c r="D1" s="97"/>
      <c r="E1" s="97"/>
      <c r="F1" s="97"/>
      <c r="G1" s="97"/>
      <c r="H1" s="97"/>
      <c r="I1" s="97"/>
      <c r="J1" s="97"/>
      <c r="L1" s="99" t="s">
        <v>50</v>
      </c>
      <c r="M1" s="100"/>
      <c r="N1" s="100"/>
      <c r="O1" s="100"/>
      <c r="P1" s="100"/>
      <c r="Q1" s="100"/>
      <c r="R1" s="100"/>
      <c r="S1" s="100"/>
      <c r="T1" s="100"/>
      <c r="U1" s="100"/>
      <c r="W1" s="101" t="s">
        <v>51</v>
      </c>
      <c r="X1" s="102"/>
      <c r="Y1" s="102"/>
      <c r="Z1" s="102"/>
      <c r="AA1" s="102"/>
      <c r="AB1" s="102"/>
      <c r="AC1" s="102"/>
      <c r="AD1" s="102"/>
      <c r="AE1" s="102"/>
      <c r="AF1" s="102"/>
    </row>
    <row r="2" spans="1:32" ht="14.25">
      <c r="A2" s="103"/>
      <c r="B2" s="104"/>
      <c r="C2" s="97"/>
      <c r="D2" s="104"/>
      <c r="E2" s="104"/>
      <c r="F2" s="104"/>
      <c r="G2" s="104"/>
      <c r="H2" s="104"/>
      <c r="I2" s="104"/>
      <c r="J2" s="104"/>
      <c r="L2" s="105"/>
      <c r="M2" s="106"/>
      <c r="N2" s="100"/>
      <c r="O2" s="106"/>
      <c r="P2" s="106"/>
      <c r="Q2" s="106"/>
      <c r="R2" s="106"/>
      <c r="S2" s="106"/>
      <c r="T2" s="106"/>
      <c r="U2" s="106"/>
      <c r="W2" s="107"/>
      <c r="X2" s="108"/>
      <c r="Y2" s="102"/>
      <c r="Z2" s="108"/>
      <c r="AA2" s="108"/>
      <c r="AB2" s="108"/>
      <c r="AC2" s="108"/>
      <c r="AD2" s="108"/>
      <c r="AE2" s="108"/>
      <c r="AF2" s="108"/>
    </row>
    <row r="3" spans="1:32" s="110" customFormat="1" ht="14.25">
      <c r="A3" s="103" t="s">
        <v>122</v>
      </c>
      <c r="B3" s="109"/>
      <c r="C3" s="109"/>
      <c r="D3" s="109"/>
      <c r="E3" s="109"/>
      <c r="F3" s="109"/>
      <c r="G3" s="109"/>
      <c r="H3" s="109"/>
      <c r="I3" s="109"/>
      <c r="J3" s="109"/>
      <c r="L3" s="105" t="s">
        <v>122</v>
      </c>
      <c r="M3" s="111"/>
      <c r="N3" s="111"/>
      <c r="O3" s="111"/>
      <c r="P3" s="111"/>
      <c r="Q3" s="111"/>
      <c r="R3" s="111"/>
      <c r="S3" s="111"/>
      <c r="T3" s="111"/>
      <c r="U3" s="111"/>
      <c r="W3" s="107" t="s">
        <v>122</v>
      </c>
      <c r="X3" s="112"/>
      <c r="Y3" s="112"/>
      <c r="Z3" s="112"/>
      <c r="AA3" s="112"/>
      <c r="AB3" s="112"/>
      <c r="AC3" s="112"/>
      <c r="AD3" s="112"/>
      <c r="AE3" s="112"/>
      <c r="AF3" s="112"/>
    </row>
    <row r="4" spans="1:32">
      <c r="A4" s="198" t="s">
        <v>54</v>
      </c>
      <c r="B4" s="200" t="s">
        <v>0</v>
      </c>
      <c r="C4" s="201"/>
      <c r="D4" s="202"/>
      <c r="E4" s="200" t="s">
        <v>5</v>
      </c>
      <c r="F4" s="201"/>
      <c r="G4" s="202"/>
      <c r="H4" s="203" t="s">
        <v>55</v>
      </c>
      <c r="I4" s="204"/>
      <c r="J4" s="205"/>
      <c r="L4" s="206" t="s">
        <v>54</v>
      </c>
      <c r="M4" s="184" t="s">
        <v>0</v>
      </c>
      <c r="N4" s="185"/>
      <c r="O4" s="186"/>
      <c r="P4" s="184" t="s">
        <v>5</v>
      </c>
      <c r="Q4" s="185"/>
      <c r="R4" s="186"/>
      <c r="S4" s="187" t="s">
        <v>55</v>
      </c>
      <c r="T4" s="188"/>
      <c r="U4" s="189"/>
      <c r="W4" s="190" t="s">
        <v>54</v>
      </c>
      <c r="X4" s="192" t="s">
        <v>0</v>
      </c>
      <c r="Y4" s="193"/>
      <c r="Z4" s="194"/>
      <c r="AA4" s="192" t="s">
        <v>5</v>
      </c>
      <c r="AB4" s="193"/>
      <c r="AC4" s="194"/>
      <c r="AD4" s="195" t="s">
        <v>55</v>
      </c>
      <c r="AE4" s="196"/>
      <c r="AF4" s="197"/>
    </row>
    <row r="5" spans="1:32">
      <c r="A5" s="199"/>
      <c r="B5" s="113" t="s">
        <v>1</v>
      </c>
      <c r="C5" s="113" t="s">
        <v>2</v>
      </c>
      <c r="D5" s="113" t="s">
        <v>3</v>
      </c>
      <c r="E5" s="113" t="s">
        <v>1</v>
      </c>
      <c r="F5" s="113" t="s">
        <v>2</v>
      </c>
      <c r="G5" s="113" t="s">
        <v>3</v>
      </c>
      <c r="H5" s="113" t="s">
        <v>1</v>
      </c>
      <c r="I5" s="113" t="s">
        <v>2</v>
      </c>
      <c r="J5" s="113" t="s">
        <v>3</v>
      </c>
      <c r="L5" s="207"/>
      <c r="M5" s="114" t="s">
        <v>1</v>
      </c>
      <c r="N5" s="114" t="s">
        <v>2</v>
      </c>
      <c r="O5" s="114" t="s">
        <v>3</v>
      </c>
      <c r="P5" s="114" t="s">
        <v>1</v>
      </c>
      <c r="Q5" s="114" t="s">
        <v>2</v>
      </c>
      <c r="R5" s="114" t="s">
        <v>3</v>
      </c>
      <c r="S5" s="114" t="s">
        <v>1</v>
      </c>
      <c r="T5" s="114" t="s">
        <v>2</v>
      </c>
      <c r="U5" s="114" t="s">
        <v>3</v>
      </c>
      <c r="W5" s="191"/>
      <c r="X5" s="115" t="s">
        <v>1</v>
      </c>
      <c r="Y5" s="115" t="s">
        <v>2</v>
      </c>
      <c r="Z5" s="115" t="s">
        <v>3</v>
      </c>
      <c r="AA5" s="115" t="s">
        <v>1</v>
      </c>
      <c r="AB5" s="115" t="s">
        <v>2</v>
      </c>
      <c r="AC5" s="115" t="s">
        <v>3</v>
      </c>
      <c r="AD5" s="115" t="s">
        <v>1</v>
      </c>
      <c r="AE5" s="115" t="s">
        <v>2</v>
      </c>
      <c r="AF5" s="115" t="s">
        <v>3</v>
      </c>
    </row>
    <row r="6" spans="1:32">
      <c r="A6" s="116" t="s">
        <v>57</v>
      </c>
      <c r="B6" s="117">
        <v>750</v>
      </c>
      <c r="C6" s="117">
        <v>381</v>
      </c>
      <c r="D6" s="117">
        <v>369</v>
      </c>
      <c r="E6" s="118">
        <v>75</v>
      </c>
      <c r="F6" s="118">
        <v>54</v>
      </c>
      <c r="G6" s="118">
        <v>21</v>
      </c>
      <c r="H6" s="119">
        <v>10</v>
      </c>
      <c r="I6" s="119">
        <v>14.173228346456693</v>
      </c>
      <c r="J6" s="119">
        <v>5.6910569105691051</v>
      </c>
      <c r="L6" s="120" t="s">
        <v>123</v>
      </c>
      <c r="M6" s="121">
        <v>517</v>
      </c>
      <c r="N6" s="121">
        <v>270</v>
      </c>
      <c r="O6" s="121">
        <v>247</v>
      </c>
      <c r="P6" s="122">
        <v>55</v>
      </c>
      <c r="Q6" s="122">
        <v>40</v>
      </c>
      <c r="R6" s="122">
        <v>15</v>
      </c>
      <c r="S6" s="123">
        <v>10.638297872340425</v>
      </c>
      <c r="T6" s="123">
        <v>14.814814814814813</v>
      </c>
      <c r="U6" s="123">
        <v>6.0728744939271255</v>
      </c>
      <c r="W6" s="124" t="s">
        <v>58</v>
      </c>
      <c r="X6" s="125">
        <v>1112</v>
      </c>
      <c r="Y6" s="125">
        <v>573</v>
      </c>
      <c r="Z6" s="125">
        <v>539</v>
      </c>
      <c r="AA6" s="126">
        <v>108</v>
      </c>
      <c r="AB6" s="126">
        <v>72</v>
      </c>
      <c r="AC6" s="126">
        <v>36</v>
      </c>
      <c r="AD6" s="127">
        <v>9.7122302158273381</v>
      </c>
      <c r="AE6" s="127">
        <v>12.56544502617801</v>
      </c>
      <c r="AF6" s="127">
        <v>6.679035250463822</v>
      </c>
    </row>
    <row r="7" spans="1:32">
      <c r="A7" s="116" t="s">
        <v>59</v>
      </c>
      <c r="B7" s="117">
        <v>7851</v>
      </c>
      <c r="C7" s="117">
        <v>3951</v>
      </c>
      <c r="D7" s="117">
        <v>3900</v>
      </c>
      <c r="E7" s="118">
        <v>705</v>
      </c>
      <c r="F7" s="118">
        <v>431</v>
      </c>
      <c r="G7" s="118">
        <v>274</v>
      </c>
      <c r="H7" s="119">
        <v>8.9797478028276654</v>
      </c>
      <c r="I7" s="119">
        <v>10.90863072639838</v>
      </c>
      <c r="J7" s="119">
        <v>7.0256410256410255</v>
      </c>
      <c r="L7" s="120" t="s">
        <v>124</v>
      </c>
      <c r="M7" s="121">
        <v>15835</v>
      </c>
      <c r="N7" s="121">
        <v>8067</v>
      </c>
      <c r="O7" s="121">
        <v>7768</v>
      </c>
      <c r="P7" s="122">
        <v>1303</v>
      </c>
      <c r="Q7" s="122">
        <v>790</v>
      </c>
      <c r="R7" s="122">
        <v>513</v>
      </c>
      <c r="S7" s="123">
        <v>8.228607514998421</v>
      </c>
      <c r="T7" s="123">
        <v>9.7929837610016115</v>
      </c>
      <c r="U7" s="123">
        <v>6.6040164778578783</v>
      </c>
      <c r="W7" s="124" t="s">
        <v>60</v>
      </c>
      <c r="X7" s="125">
        <v>27559</v>
      </c>
      <c r="Y7" s="125">
        <v>14031</v>
      </c>
      <c r="Z7" s="125">
        <v>13528</v>
      </c>
      <c r="AA7" s="126">
        <v>2193</v>
      </c>
      <c r="AB7" s="126">
        <v>1356</v>
      </c>
      <c r="AC7" s="126">
        <v>837</v>
      </c>
      <c r="AD7" s="127">
        <v>7.9574730578032593</v>
      </c>
      <c r="AE7" s="127">
        <v>9.6643147316655984</v>
      </c>
      <c r="AF7" s="127">
        <v>6.1871673565937311</v>
      </c>
    </row>
    <row r="8" spans="1:32">
      <c r="A8" s="116" t="s">
        <v>61</v>
      </c>
      <c r="B8" s="128">
        <v>26165</v>
      </c>
      <c r="C8" s="128">
        <v>13369</v>
      </c>
      <c r="D8" s="128">
        <v>12796</v>
      </c>
      <c r="E8" s="118">
        <v>2189</v>
      </c>
      <c r="F8" s="118">
        <v>1400</v>
      </c>
      <c r="G8" s="118">
        <v>789</v>
      </c>
      <c r="H8" s="119">
        <v>8.3661379705713745</v>
      </c>
      <c r="I8" s="119">
        <v>10.471987433615078</v>
      </c>
      <c r="J8" s="119">
        <v>6.1659893716786502</v>
      </c>
      <c r="L8" s="120" t="s">
        <v>125</v>
      </c>
      <c r="M8" s="129">
        <v>38752</v>
      </c>
      <c r="N8" s="129">
        <v>19773</v>
      </c>
      <c r="O8" s="129">
        <v>18979</v>
      </c>
      <c r="P8" s="122">
        <v>2997</v>
      </c>
      <c r="Q8" s="122">
        <v>1815</v>
      </c>
      <c r="R8" s="122">
        <v>1182</v>
      </c>
      <c r="S8" s="123">
        <v>7.7337943848059449</v>
      </c>
      <c r="T8" s="123">
        <v>9.1791837353967534</v>
      </c>
      <c r="U8" s="123">
        <v>6.2279361399441484</v>
      </c>
      <c r="W8" s="124" t="s">
        <v>62</v>
      </c>
      <c r="X8" s="130">
        <v>49795</v>
      </c>
      <c r="Y8" s="130">
        <v>25205</v>
      </c>
      <c r="Z8" s="130">
        <v>24590</v>
      </c>
      <c r="AA8" s="126">
        <v>3619</v>
      </c>
      <c r="AB8" s="126">
        <v>2271</v>
      </c>
      <c r="AC8" s="126">
        <v>1348</v>
      </c>
      <c r="AD8" s="127">
        <v>7.2677979716839038</v>
      </c>
      <c r="AE8" s="127">
        <v>9.0101170402697885</v>
      </c>
      <c r="AF8" s="127">
        <v>5.481903212688084</v>
      </c>
    </row>
    <row r="9" spans="1:32">
      <c r="A9" s="116" t="s">
        <v>63</v>
      </c>
      <c r="B9" s="128">
        <v>32753</v>
      </c>
      <c r="C9" s="128">
        <v>16731</v>
      </c>
      <c r="D9" s="128">
        <v>16022</v>
      </c>
      <c r="E9" s="118">
        <v>2627</v>
      </c>
      <c r="F9" s="118">
        <v>1604</v>
      </c>
      <c r="G9" s="118">
        <v>1023</v>
      </c>
      <c r="H9" s="119">
        <v>8.0206393307483292</v>
      </c>
      <c r="I9" s="119">
        <v>9.5869942023788184</v>
      </c>
      <c r="J9" s="119">
        <v>6.3849706653351639</v>
      </c>
      <c r="L9" s="120" t="s">
        <v>126</v>
      </c>
      <c r="M9" s="129">
        <v>42911</v>
      </c>
      <c r="N9" s="129">
        <v>21785</v>
      </c>
      <c r="O9" s="129">
        <v>21126</v>
      </c>
      <c r="P9" s="122">
        <v>3135</v>
      </c>
      <c r="Q9" s="122">
        <v>1934</v>
      </c>
      <c r="R9" s="122">
        <v>1201</v>
      </c>
      <c r="S9" s="123">
        <v>7.3058190207639067</v>
      </c>
      <c r="T9" s="123">
        <v>8.8776681202662378</v>
      </c>
      <c r="U9" s="123">
        <v>5.6849379911010125</v>
      </c>
      <c r="W9" s="124" t="s">
        <v>64</v>
      </c>
      <c r="X9" s="130">
        <v>48744</v>
      </c>
      <c r="Y9" s="130">
        <v>24830</v>
      </c>
      <c r="Z9" s="130">
        <v>23914</v>
      </c>
      <c r="AA9" s="126">
        <v>3488</v>
      </c>
      <c r="AB9" s="126">
        <v>2148</v>
      </c>
      <c r="AC9" s="126">
        <v>1340</v>
      </c>
      <c r="AD9" s="127">
        <v>7.155752502872148</v>
      </c>
      <c r="AE9" s="127">
        <v>8.6508256141763997</v>
      </c>
      <c r="AF9" s="127">
        <v>5.6034122271472784</v>
      </c>
    </row>
    <row r="10" spans="1:32">
      <c r="A10" s="116" t="s">
        <v>65</v>
      </c>
      <c r="B10" s="128">
        <v>30360</v>
      </c>
      <c r="C10" s="128">
        <v>15435</v>
      </c>
      <c r="D10" s="128">
        <v>14925</v>
      </c>
      <c r="E10" s="118">
        <v>2424</v>
      </c>
      <c r="F10" s="118">
        <v>1499</v>
      </c>
      <c r="G10" s="118">
        <v>925</v>
      </c>
      <c r="H10" s="119">
        <v>7.9841897233201582</v>
      </c>
      <c r="I10" s="119">
        <v>9.7116942014901202</v>
      </c>
      <c r="J10" s="119">
        <v>6.1976549413735347</v>
      </c>
      <c r="L10" s="120" t="s">
        <v>127</v>
      </c>
      <c r="M10" s="129">
        <v>40239</v>
      </c>
      <c r="N10" s="129">
        <v>20543</v>
      </c>
      <c r="O10" s="129">
        <v>19696</v>
      </c>
      <c r="P10" s="122">
        <v>3138</v>
      </c>
      <c r="Q10" s="122">
        <v>1911</v>
      </c>
      <c r="R10" s="122">
        <v>1227</v>
      </c>
      <c r="S10" s="123">
        <v>7.7984045329158285</v>
      </c>
      <c r="T10" s="123">
        <v>9.3024387869347223</v>
      </c>
      <c r="U10" s="123">
        <v>6.2296913078797731</v>
      </c>
      <c r="W10" s="124" t="s">
        <v>66</v>
      </c>
      <c r="X10" s="130">
        <v>29845</v>
      </c>
      <c r="Y10" s="130">
        <v>15353</v>
      </c>
      <c r="Z10" s="130">
        <v>14492</v>
      </c>
      <c r="AA10" s="126">
        <v>2150</v>
      </c>
      <c r="AB10" s="126">
        <v>1365</v>
      </c>
      <c r="AC10" s="126">
        <v>785</v>
      </c>
      <c r="AD10" s="127">
        <v>7.2038867481990287</v>
      </c>
      <c r="AE10" s="127">
        <v>8.8907705334462328</v>
      </c>
      <c r="AF10" s="127">
        <v>5.4167816726469775</v>
      </c>
    </row>
    <row r="11" spans="1:32">
      <c r="A11" s="116" t="s">
        <v>67</v>
      </c>
      <c r="B11" s="117">
        <v>23530</v>
      </c>
      <c r="C11" s="117">
        <v>11972</v>
      </c>
      <c r="D11" s="117">
        <v>11558</v>
      </c>
      <c r="E11" s="118">
        <v>2010</v>
      </c>
      <c r="F11" s="128">
        <v>1224</v>
      </c>
      <c r="G11" s="128">
        <v>786</v>
      </c>
      <c r="H11" s="119">
        <v>8.5422864428389289</v>
      </c>
      <c r="I11" s="119">
        <v>10.223855663214167</v>
      </c>
      <c r="J11" s="119">
        <v>6.8004845128915044</v>
      </c>
      <c r="L11" s="120" t="s">
        <v>128</v>
      </c>
      <c r="M11" s="121">
        <v>17171</v>
      </c>
      <c r="N11" s="121">
        <v>8654</v>
      </c>
      <c r="O11" s="121">
        <v>8517</v>
      </c>
      <c r="P11" s="122">
        <v>1509</v>
      </c>
      <c r="Q11" s="129">
        <v>923</v>
      </c>
      <c r="R11" s="129">
        <v>586</v>
      </c>
      <c r="S11" s="123">
        <v>8.7880729136334512</v>
      </c>
      <c r="T11" s="123">
        <v>10.66558816732147</v>
      </c>
      <c r="U11" s="123">
        <v>6.8803569331924388</v>
      </c>
      <c r="W11" s="124" t="s">
        <v>68</v>
      </c>
      <c r="X11" s="125">
        <v>1448</v>
      </c>
      <c r="Y11" s="125">
        <v>767</v>
      </c>
      <c r="Z11" s="125">
        <v>681</v>
      </c>
      <c r="AA11" s="126">
        <v>121</v>
      </c>
      <c r="AB11" s="130">
        <v>77</v>
      </c>
      <c r="AC11" s="130">
        <v>44</v>
      </c>
      <c r="AD11" s="127">
        <v>8.3563535911602198</v>
      </c>
      <c r="AE11" s="127">
        <v>10.039113428943937</v>
      </c>
      <c r="AF11" s="127">
        <v>6.4610866372980915</v>
      </c>
    </row>
    <row r="12" spans="1:32">
      <c r="A12" s="116" t="s">
        <v>69</v>
      </c>
      <c r="B12" s="117">
        <v>3370</v>
      </c>
      <c r="C12" s="117">
        <v>1731</v>
      </c>
      <c r="D12" s="117">
        <v>1639</v>
      </c>
      <c r="E12" s="118">
        <v>314</v>
      </c>
      <c r="F12" s="128">
        <v>176</v>
      </c>
      <c r="G12" s="128">
        <v>138</v>
      </c>
      <c r="H12" s="119">
        <v>9.3175074183976268</v>
      </c>
      <c r="I12" s="119">
        <v>10.167533217793183</v>
      </c>
      <c r="J12" s="119">
        <v>8.419768151311775</v>
      </c>
      <c r="L12" s="120" t="s">
        <v>129</v>
      </c>
      <c r="M12" s="121">
        <v>354</v>
      </c>
      <c r="N12" s="121">
        <v>180</v>
      </c>
      <c r="O12" s="121">
        <v>174</v>
      </c>
      <c r="P12" s="122">
        <v>30</v>
      </c>
      <c r="Q12" s="129">
        <v>21</v>
      </c>
      <c r="R12" s="129">
        <v>9</v>
      </c>
      <c r="S12" s="123">
        <v>8.4745762711864394</v>
      </c>
      <c r="T12" s="123">
        <v>11.666666666666666</v>
      </c>
      <c r="U12" s="123">
        <v>5.1724137931034484</v>
      </c>
      <c r="W12" s="124" t="s">
        <v>70</v>
      </c>
      <c r="X12" s="125"/>
      <c r="Y12" s="125"/>
      <c r="Z12" s="125"/>
      <c r="AA12" s="126"/>
      <c r="AB12" s="130"/>
      <c r="AC12" s="130"/>
      <c r="AD12" s="127" t="s">
        <v>71</v>
      </c>
      <c r="AE12" s="127" t="s">
        <v>71</v>
      </c>
      <c r="AF12" s="127" t="s">
        <v>71</v>
      </c>
    </row>
    <row r="13" spans="1:32">
      <c r="A13" s="116" t="s">
        <v>72</v>
      </c>
      <c r="B13" s="117"/>
      <c r="C13" s="117"/>
      <c r="D13" s="117"/>
      <c r="E13" s="118"/>
      <c r="F13" s="128"/>
      <c r="G13" s="128"/>
      <c r="H13" s="119" t="s">
        <v>71</v>
      </c>
      <c r="I13" s="119" t="s">
        <v>71</v>
      </c>
      <c r="J13" s="119" t="s">
        <v>71</v>
      </c>
      <c r="L13" s="120" t="s">
        <v>72</v>
      </c>
      <c r="M13" s="121"/>
      <c r="N13" s="121"/>
      <c r="O13" s="121"/>
      <c r="P13" s="122"/>
      <c r="Q13" s="129"/>
      <c r="R13" s="129"/>
      <c r="S13" s="123" t="s">
        <v>71</v>
      </c>
      <c r="T13" s="123" t="s">
        <v>71</v>
      </c>
      <c r="U13" s="123" t="s">
        <v>71</v>
      </c>
      <c r="W13" s="124" t="s">
        <v>72</v>
      </c>
      <c r="X13" s="125"/>
      <c r="Y13" s="125"/>
      <c r="Z13" s="125"/>
      <c r="AA13" s="126"/>
      <c r="AB13" s="130"/>
      <c r="AC13" s="130"/>
      <c r="AD13" s="127" t="s">
        <v>71</v>
      </c>
      <c r="AE13" s="127" t="s">
        <v>71</v>
      </c>
      <c r="AF13" s="127" t="s">
        <v>71</v>
      </c>
    </row>
    <row r="14" spans="1:32">
      <c r="A14" s="116" t="s">
        <v>73</v>
      </c>
      <c r="B14" s="117"/>
      <c r="C14" s="117"/>
      <c r="D14" s="117"/>
      <c r="E14" s="118"/>
      <c r="F14" s="118"/>
      <c r="G14" s="118"/>
      <c r="H14" s="119" t="s">
        <v>71</v>
      </c>
      <c r="I14" s="119" t="s">
        <v>71</v>
      </c>
      <c r="J14" s="119" t="s">
        <v>71</v>
      </c>
      <c r="L14" s="120" t="s">
        <v>73</v>
      </c>
      <c r="M14" s="121"/>
      <c r="N14" s="121"/>
      <c r="O14" s="121"/>
      <c r="P14" s="122"/>
      <c r="Q14" s="122"/>
      <c r="R14" s="122"/>
      <c r="S14" s="123" t="s">
        <v>71</v>
      </c>
      <c r="T14" s="123" t="s">
        <v>71</v>
      </c>
      <c r="U14" s="123" t="s">
        <v>71</v>
      </c>
      <c r="W14" s="124" t="s">
        <v>73</v>
      </c>
      <c r="X14" s="125"/>
      <c r="Y14" s="125"/>
      <c r="Z14" s="125"/>
      <c r="AA14" s="126"/>
      <c r="AB14" s="126"/>
      <c r="AC14" s="126"/>
      <c r="AD14" s="127" t="s">
        <v>71</v>
      </c>
      <c r="AE14" s="127" t="s">
        <v>71</v>
      </c>
      <c r="AF14" s="127" t="s">
        <v>71</v>
      </c>
    </row>
    <row r="15" spans="1:32">
      <c r="A15" s="116" t="s">
        <v>74</v>
      </c>
      <c r="B15" s="117">
        <v>1652</v>
      </c>
      <c r="C15" s="117">
        <v>812</v>
      </c>
      <c r="D15" s="117">
        <v>840</v>
      </c>
      <c r="E15" s="118">
        <v>159</v>
      </c>
      <c r="F15" s="128">
        <v>90</v>
      </c>
      <c r="G15" s="128">
        <v>69</v>
      </c>
      <c r="H15" s="119">
        <v>9.6246973365617432</v>
      </c>
      <c r="I15" s="119">
        <v>11.083743842364532</v>
      </c>
      <c r="J15" s="119">
        <v>8.2142857142857135</v>
      </c>
      <c r="L15" s="120" t="s">
        <v>130</v>
      </c>
      <c r="M15" s="121">
        <v>1790</v>
      </c>
      <c r="N15" s="121">
        <v>882</v>
      </c>
      <c r="O15" s="121">
        <v>908</v>
      </c>
      <c r="P15" s="122">
        <v>118</v>
      </c>
      <c r="Q15" s="129">
        <v>71</v>
      </c>
      <c r="R15" s="129">
        <v>47</v>
      </c>
      <c r="S15" s="123">
        <v>6.5921787709497206</v>
      </c>
      <c r="T15" s="123">
        <v>8.0498866213151921</v>
      </c>
      <c r="U15" s="123">
        <v>5.176211453744493</v>
      </c>
      <c r="W15" s="124" t="s">
        <v>75</v>
      </c>
      <c r="X15" s="125">
        <v>1079</v>
      </c>
      <c r="Y15" s="125">
        <v>551</v>
      </c>
      <c r="Z15" s="125">
        <v>528</v>
      </c>
      <c r="AA15" s="126">
        <v>73</v>
      </c>
      <c r="AB15" s="130">
        <v>51</v>
      </c>
      <c r="AC15" s="130">
        <v>22</v>
      </c>
      <c r="AD15" s="127">
        <v>6.7655236329935127</v>
      </c>
      <c r="AE15" s="127">
        <v>9.2558983666061696</v>
      </c>
      <c r="AF15" s="127">
        <v>4.1666666666666661</v>
      </c>
    </row>
    <row r="16" spans="1:32">
      <c r="A16" s="131" t="s">
        <v>76</v>
      </c>
      <c r="B16" s="132">
        <v>126431</v>
      </c>
      <c r="C16" s="132">
        <v>64382</v>
      </c>
      <c r="D16" s="132">
        <v>62049</v>
      </c>
      <c r="E16" s="132">
        <v>10503</v>
      </c>
      <c r="F16" s="132">
        <v>6478</v>
      </c>
      <c r="G16" s="132">
        <v>4025</v>
      </c>
      <c r="H16" s="119">
        <v>8.307298051901828</v>
      </c>
      <c r="I16" s="119">
        <v>10.061818520704545</v>
      </c>
      <c r="J16" s="119">
        <v>6.4868088123902075</v>
      </c>
      <c r="L16" s="133" t="s">
        <v>76</v>
      </c>
      <c r="M16" s="134">
        <v>157569</v>
      </c>
      <c r="N16" s="134">
        <v>80154</v>
      </c>
      <c r="O16" s="134">
        <v>77415</v>
      </c>
      <c r="P16" s="134">
        <v>12285</v>
      </c>
      <c r="Q16" s="134">
        <v>7505</v>
      </c>
      <c r="R16" s="134">
        <v>4780</v>
      </c>
      <c r="S16" s="123">
        <v>7.7965843535213146</v>
      </c>
      <c r="T16" s="123">
        <v>9.3632257903535692</v>
      </c>
      <c r="U16" s="123">
        <v>6.1745139830782145</v>
      </c>
      <c r="W16" s="135" t="s">
        <v>76</v>
      </c>
      <c r="X16" s="136">
        <v>159582</v>
      </c>
      <c r="Y16" s="136">
        <v>81310</v>
      </c>
      <c r="Z16" s="136">
        <v>78272</v>
      </c>
      <c r="AA16" s="136">
        <v>11752</v>
      </c>
      <c r="AB16" s="136">
        <v>7340</v>
      </c>
      <c r="AC16" s="136">
        <v>4412</v>
      </c>
      <c r="AD16" s="127">
        <v>7.3642390745823461</v>
      </c>
      <c r="AE16" s="127">
        <v>9.0271799286680618</v>
      </c>
      <c r="AF16" s="127">
        <v>5.6367538838920686</v>
      </c>
    </row>
    <row r="17" spans="1:32">
      <c r="A17" s="137"/>
      <c r="B17" s="138"/>
      <c r="C17" s="138"/>
      <c r="D17" s="138"/>
      <c r="E17" s="138"/>
      <c r="F17" s="138"/>
      <c r="G17" s="138"/>
      <c r="H17" s="138"/>
      <c r="I17" s="138"/>
      <c r="J17" s="138"/>
      <c r="L17" s="139"/>
      <c r="M17" s="140"/>
      <c r="N17" s="140"/>
      <c r="O17" s="140"/>
      <c r="P17" s="140"/>
      <c r="Q17" s="140"/>
      <c r="R17" s="140"/>
      <c r="S17" s="140"/>
      <c r="T17" s="140"/>
      <c r="U17" s="140"/>
      <c r="W17" s="141"/>
      <c r="X17" s="142"/>
      <c r="Y17" s="142"/>
      <c r="Z17" s="142"/>
      <c r="AA17" s="142"/>
      <c r="AB17" s="142"/>
      <c r="AC17" s="142"/>
      <c r="AD17" s="142"/>
      <c r="AE17" s="142"/>
      <c r="AF17" s="142"/>
    </row>
    <row r="18" spans="1:32">
      <c r="A18" s="198" t="s">
        <v>77</v>
      </c>
      <c r="B18" s="200" t="s">
        <v>0</v>
      </c>
      <c r="C18" s="201"/>
      <c r="D18" s="202"/>
      <c r="E18" s="200" t="s">
        <v>5</v>
      </c>
      <c r="F18" s="201"/>
      <c r="G18" s="202"/>
      <c r="H18" s="203" t="s">
        <v>55</v>
      </c>
      <c r="I18" s="204"/>
      <c r="J18" s="205"/>
      <c r="L18" s="206" t="s">
        <v>77</v>
      </c>
      <c r="M18" s="184" t="s">
        <v>0</v>
      </c>
      <c r="N18" s="185"/>
      <c r="O18" s="186"/>
      <c r="P18" s="184" t="s">
        <v>5</v>
      </c>
      <c r="Q18" s="185"/>
      <c r="R18" s="186"/>
      <c r="S18" s="187" t="s">
        <v>55</v>
      </c>
      <c r="T18" s="188"/>
      <c r="U18" s="189"/>
      <c r="W18" s="190" t="s">
        <v>77</v>
      </c>
      <c r="X18" s="192" t="s">
        <v>0</v>
      </c>
      <c r="Y18" s="193"/>
      <c r="Z18" s="194"/>
      <c r="AA18" s="192" t="s">
        <v>5</v>
      </c>
      <c r="AB18" s="193"/>
      <c r="AC18" s="194"/>
      <c r="AD18" s="195" t="s">
        <v>55</v>
      </c>
      <c r="AE18" s="196"/>
      <c r="AF18" s="197"/>
    </row>
    <row r="19" spans="1:32">
      <c r="A19" s="199"/>
      <c r="B19" s="113" t="s">
        <v>1</v>
      </c>
      <c r="C19" s="113" t="s">
        <v>2</v>
      </c>
      <c r="D19" s="113" t="s">
        <v>3</v>
      </c>
      <c r="E19" s="113" t="s">
        <v>1</v>
      </c>
      <c r="F19" s="113" t="s">
        <v>2</v>
      </c>
      <c r="G19" s="113" t="s">
        <v>3</v>
      </c>
      <c r="H19" s="113" t="s">
        <v>1</v>
      </c>
      <c r="I19" s="113" t="s">
        <v>2</v>
      </c>
      <c r="J19" s="113" t="s">
        <v>3</v>
      </c>
      <c r="L19" s="207"/>
      <c r="M19" s="114" t="s">
        <v>1</v>
      </c>
      <c r="N19" s="114" t="s">
        <v>2</v>
      </c>
      <c r="O19" s="114" t="s">
        <v>3</v>
      </c>
      <c r="P19" s="114" t="s">
        <v>1</v>
      </c>
      <c r="Q19" s="114" t="s">
        <v>2</v>
      </c>
      <c r="R19" s="114" t="s">
        <v>3</v>
      </c>
      <c r="S19" s="114" t="s">
        <v>1</v>
      </c>
      <c r="T19" s="114" t="s">
        <v>2</v>
      </c>
      <c r="U19" s="114" t="s">
        <v>3</v>
      </c>
      <c r="W19" s="191"/>
      <c r="X19" s="115" t="s">
        <v>1</v>
      </c>
      <c r="Y19" s="115" t="s">
        <v>2</v>
      </c>
      <c r="Z19" s="115" t="s">
        <v>3</v>
      </c>
      <c r="AA19" s="115" t="s">
        <v>1</v>
      </c>
      <c r="AB19" s="115" t="s">
        <v>2</v>
      </c>
      <c r="AC19" s="115" t="s">
        <v>3</v>
      </c>
      <c r="AD19" s="115" t="s">
        <v>1</v>
      </c>
      <c r="AE19" s="115" t="s">
        <v>2</v>
      </c>
      <c r="AF19" s="115" t="s">
        <v>3</v>
      </c>
    </row>
    <row r="20" spans="1:32">
      <c r="A20" s="116" t="s">
        <v>79</v>
      </c>
      <c r="B20" s="128">
        <v>2264</v>
      </c>
      <c r="C20" s="118">
        <v>1157</v>
      </c>
      <c r="D20" s="118">
        <v>1107</v>
      </c>
      <c r="E20" s="118">
        <v>209</v>
      </c>
      <c r="F20" s="118">
        <v>137</v>
      </c>
      <c r="G20" s="118">
        <v>72</v>
      </c>
      <c r="H20" s="119">
        <v>9.2314487632508833</v>
      </c>
      <c r="I20" s="119">
        <v>11.840968020743302</v>
      </c>
      <c r="J20" s="119">
        <v>6.5040650406504072</v>
      </c>
      <c r="L20" s="120" t="s">
        <v>131</v>
      </c>
      <c r="M20" s="129">
        <v>4704</v>
      </c>
      <c r="N20" s="122">
        <v>2409</v>
      </c>
      <c r="O20" s="122">
        <v>2295</v>
      </c>
      <c r="P20" s="122">
        <v>401</v>
      </c>
      <c r="Q20" s="122">
        <v>250</v>
      </c>
      <c r="R20" s="122">
        <v>151</v>
      </c>
      <c r="S20" s="123">
        <v>8.524659863945578</v>
      </c>
      <c r="T20" s="123">
        <v>10.377750103777501</v>
      </c>
      <c r="U20" s="123">
        <v>6.5795206971677569</v>
      </c>
      <c r="W20" s="124" t="s">
        <v>80</v>
      </c>
      <c r="X20" s="130">
        <v>7387</v>
      </c>
      <c r="Y20" s="126">
        <v>3770</v>
      </c>
      <c r="Z20" s="126">
        <v>3617</v>
      </c>
      <c r="AA20" s="126">
        <v>605</v>
      </c>
      <c r="AB20" s="126">
        <v>377</v>
      </c>
      <c r="AC20" s="126">
        <v>228</v>
      </c>
      <c r="AD20" s="127">
        <v>8.1900636252876673</v>
      </c>
      <c r="AE20" s="127">
        <v>10</v>
      </c>
      <c r="AF20" s="127">
        <v>6.3035664915675973</v>
      </c>
    </row>
    <row r="21" spans="1:32">
      <c r="A21" s="116" t="s">
        <v>81</v>
      </c>
      <c r="B21" s="128">
        <v>23689</v>
      </c>
      <c r="C21" s="118">
        <v>12060</v>
      </c>
      <c r="D21" s="118">
        <v>11629</v>
      </c>
      <c r="E21" s="118">
        <v>2118</v>
      </c>
      <c r="F21" s="118">
        <v>1345</v>
      </c>
      <c r="G21" s="118">
        <v>773</v>
      </c>
      <c r="H21" s="119">
        <v>8.9408586263666692</v>
      </c>
      <c r="I21" s="119">
        <v>11.15257048092869</v>
      </c>
      <c r="J21" s="119">
        <v>6.6471751655344402</v>
      </c>
      <c r="L21" s="120" t="s">
        <v>132</v>
      </c>
      <c r="M21" s="129">
        <v>44471</v>
      </c>
      <c r="N21" s="122">
        <v>22593</v>
      </c>
      <c r="O21" s="122">
        <v>21878</v>
      </c>
      <c r="P21" s="122">
        <v>3427</v>
      </c>
      <c r="Q21" s="122">
        <v>2097</v>
      </c>
      <c r="R21" s="122">
        <v>1330</v>
      </c>
      <c r="S21" s="123">
        <v>7.7061455780171348</v>
      </c>
      <c r="T21" s="123">
        <v>9.2816359049263042</v>
      </c>
      <c r="U21" s="123">
        <v>6.0791662857665232</v>
      </c>
      <c r="W21" s="124" t="s">
        <v>82</v>
      </c>
      <c r="X21" s="130">
        <v>72024</v>
      </c>
      <c r="Y21" s="126">
        <v>36565</v>
      </c>
      <c r="Z21" s="126">
        <v>35459</v>
      </c>
      <c r="AA21" s="126">
        <v>5345</v>
      </c>
      <c r="AB21" s="126">
        <v>3348</v>
      </c>
      <c r="AC21" s="126">
        <v>1997</v>
      </c>
      <c r="AD21" s="127">
        <v>7.4211373986448965</v>
      </c>
      <c r="AE21" s="127">
        <v>9.1562970053329682</v>
      </c>
      <c r="AF21" s="127">
        <v>5.6318565103358811</v>
      </c>
    </row>
    <row r="22" spans="1:32">
      <c r="A22" s="116" t="s">
        <v>83</v>
      </c>
      <c r="B22" s="128">
        <v>42315</v>
      </c>
      <c r="C22" s="118">
        <v>21561</v>
      </c>
      <c r="D22" s="118">
        <v>20754</v>
      </c>
      <c r="E22" s="118">
        <v>3334</v>
      </c>
      <c r="F22" s="118">
        <v>2047</v>
      </c>
      <c r="G22" s="118">
        <v>1287</v>
      </c>
      <c r="H22" s="119">
        <v>7.8790027177123951</v>
      </c>
      <c r="I22" s="119">
        <v>9.4939937850749043</v>
      </c>
      <c r="J22" s="119">
        <v>6.2012142237640937</v>
      </c>
      <c r="L22" s="120" t="s">
        <v>133</v>
      </c>
      <c r="M22" s="129">
        <v>51438</v>
      </c>
      <c r="N22" s="122">
        <v>26244</v>
      </c>
      <c r="O22" s="122">
        <v>25194</v>
      </c>
      <c r="P22" s="122">
        <v>3918</v>
      </c>
      <c r="Q22" s="122">
        <v>2388</v>
      </c>
      <c r="R22" s="122">
        <v>1530</v>
      </c>
      <c r="S22" s="123">
        <v>7.6169368949026008</v>
      </c>
      <c r="T22" s="123">
        <v>9.0992226794695927</v>
      </c>
      <c r="U22" s="123">
        <v>6.0728744939271255</v>
      </c>
      <c r="W22" s="124" t="s">
        <v>84</v>
      </c>
      <c r="X22" s="130">
        <v>57102</v>
      </c>
      <c r="Y22" s="126">
        <v>29139</v>
      </c>
      <c r="Z22" s="126">
        <v>27963</v>
      </c>
      <c r="AA22" s="126">
        <v>4141</v>
      </c>
      <c r="AB22" s="126">
        <v>2569</v>
      </c>
      <c r="AC22" s="126">
        <v>1572</v>
      </c>
      <c r="AD22" s="127">
        <v>7.2519351336205391</v>
      </c>
      <c r="AE22" s="127">
        <v>8.8163629499982843</v>
      </c>
      <c r="AF22" s="127">
        <v>5.6217144083252863</v>
      </c>
    </row>
    <row r="23" spans="1:32">
      <c r="A23" s="116" t="s">
        <v>85</v>
      </c>
      <c r="B23" s="117">
        <v>30958</v>
      </c>
      <c r="C23" s="118">
        <v>15774</v>
      </c>
      <c r="D23" s="118">
        <v>15184</v>
      </c>
      <c r="E23" s="118">
        <v>2515</v>
      </c>
      <c r="F23" s="118">
        <v>1563</v>
      </c>
      <c r="G23" s="118">
        <v>952</v>
      </c>
      <c r="H23" s="119">
        <v>8.1239098132954322</v>
      </c>
      <c r="I23" s="119">
        <v>9.9087105363255983</v>
      </c>
      <c r="J23" s="119">
        <v>6.2697576396206527</v>
      </c>
      <c r="L23" s="120" t="s">
        <v>134</v>
      </c>
      <c r="M23" s="121">
        <v>45590</v>
      </c>
      <c r="N23" s="122">
        <v>23225</v>
      </c>
      <c r="O23" s="122">
        <v>22365</v>
      </c>
      <c r="P23" s="122">
        <v>3554</v>
      </c>
      <c r="Q23" s="122">
        <v>2181</v>
      </c>
      <c r="R23" s="122">
        <v>1373</v>
      </c>
      <c r="S23" s="123">
        <v>7.7955692037727582</v>
      </c>
      <c r="T23" s="123">
        <v>9.3907427341227123</v>
      </c>
      <c r="U23" s="123">
        <v>6.1390565615917732</v>
      </c>
      <c r="W23" s="124" t="s">
        <v>86</v>
      </c>
      <c r="X23" s="125">
        <v>21790</v>
      </c>
      <c r="Y23" s="126">
        <v>11187</v>
      </c>
      <c r="Z23" s="126">
        <v>10603</v>
      </c>
      <c r="AA23" s="126">
        <v>1580</v>
      </c>
      <c r="AB23" s="126">
        <v>988</v>
      </c>
      <c r="AC23" s="126">
        <v>592</v>
      </c>
      <c r="AD23" s="127">
        <v>7.2510325837540162</v>
      </c>
      <c r="AE23" s="127">
        <v>8.8316796281398044</v>
      </c>
      <c r="AF23" s="127">
        <v>5.5833254739224749</v>
      </c>
    </row>
    <row r="24" spans="1:32">
      <c r="A24" s="116" t="s">
        <v>87</v>
      </c>
      <c r="B24" s="117">
        <v>22845</v>
      </c>
      <c r="C24" s="118">
        <v>11633</v>
      </c>
      <c r="D24" s="118">
        <v>11212</v>
      </c>
      <c r="E24" s="118">
        <v>1932</v>
      </c>
      <c r="F24" s="128">
        <v>1165</v>
      </c>
      <c r="G24" s="128">
        <v>767</v>
      </c>
      <c r="H24" s="119">
        <v>8.4569927774130011</v>
      </c>
      <c r="I24" s="119">
        <v>10.014613599243532</v>
      </c>
      <c r="J24" s="119">
        <v>6.840884766321798</v>
      </c>
      <c r="L24" s="120" t="s">
        <v>135</v>
      </c>
      <c r="M24" s="121">
        <v>9576</v>
      </c>
      <c r="N24" s="122">
        <v>4801</v>
      </c>
      <c r="O24" s="122">
        <v>4775</v>
      </c>
      <c r="P24" s="122">
        <v>867</v>
      </c>
      <c r="Q24" s="129">
        <v>518</v>
      </c>
      <c r="R24" s="129">
        <v>349</v>
      </c>
      <c r="S24" s="123">
        <v>9.0538847117794496</v>
      </c>
      <c r="T24" s="123">
        <v>10.789418871068527</v>
      </c>
      <c r="U24" s="123">
        <v>7.3089005235602089</v>
      </c>
      <c r="W24" s="124" t="s">
        <v>88</v>
      </c>
      <c r="X24" s="125">
        <v>200</v>
      </c>
      <c r="Y24" s="126">
        <v>98</v>
      </c>
      <c r="Z24" s="126">
        <v>102</v>
      </c>
      <c r="AA24" s="126">
        <v>8</v>
      </c>
      <c r="AB24" s="130">
        <v>7</v>
      </c>
      <c r="AC24" s="130">
        <v>1</v>
      </c>
      <c r="AD24" s="127">
        <v>4</v>
      </c>
      <c r="AE24" s="127">
        <v>7.1428571428571423</v>
      </c>
      <c r="AF24" s="127">
        <v>0.98039215686274506</v>
      </c>
    </row>
    <row r="25" spans="1:32">
      <c r="A25" s="116" t="s">
        <v>15</v>
      </c>
      <c r="B25" s="117">
        <v>2708</v>
      </c>
      <c r="C25" s="118">
        <v>1385</v>
      </c>
      <c r="D25" s="118">
        <v>1323</v>
      </c>
      <c r="E25" s="118">
        <v>236</v>
      </c>
      <c r="F25" s="128">
        <v>131</v>
      </c>
      <c r="G25" s="128">
        <v>105</v>
      </c>
      <c r="H25" s="119">
        <v>8.7149187592319066</v>
      </c>
      <c r="I25" s="119">
        <v>9.4584837545126348</v>
      </c>
      <c r="J25" s="119">
        <v>7.9365079365079358</v>
      </c>
      <c r="L25" s="120" t="s">
        <v>89</v>
      </c>
      <c r="M25" s="121"/>
      <c r="N25" s="122"/>
      <c r="O25" s="122"/>
      <c r="P25" s="122"/>
      <c r="Q25" s="129"/>
      <c r="R25" s="129"/>
      <c r="S25" s="123" t="s">
        <v>71</v>
      </c>
      <c r="T25" s="123" t="s">
        <v>71</v>
      </c>
      <c r="U25" s="123" t="s">
        <v>71</v>
      </c>
      <c r="W25" s="124" t="s">
        <v>89</v>
      </c>
      <c r="X25" s="125"/>
      <c r="Y25" s="126"/>
      <c r="Z25" s="126"/>
      <c r="AA25" s="126"/>
      <c r="AB25" s="130"/>
      <c r="AC25" s="130"/>
      <c r="AD25" s="127" t="s">
        <v>71</v>
      </c>
      <c r="AE25" s="127" t="s">
        <v>71</v>
      </c>
      <c r="AF25" s="127" t="s">
        <v>71</v>
      </c>
    </row>
    <row r="26" spans="1:32">
      <c r="A26" s="116" t="s">
        <v>90</v>
      </c>
      <c r="B26" s="117"/>
      <c r="C26" s="117"/>
      <c r="D26" s="118"/>
      <c r="E26" s="118"/>
      <c r="F26" s="118"/>
      <c r="G26" s="118"/>
      <c r="H26" s="119" t="s">
        <v>71</v>
      </c>
      <c r="I26" s="119" t="s">
        <v>71</v>
      </c>
      <c r="J26" s="119" t="s">
        <v>71</v>
      </c>
      <c r="L26" s="120" t="s">
        <v>90</v>
      </c>
      <c r="M26" s="121"/>
      <c r="N26" s="121"/>
      <c r="O26" s="122"/>
      <c r="P26" s="122"/>
      <c r="Q26" s="122"/>
      <c r="R26" s="122"/>
      <c r="S26" s="123" t="s">
        <v>71</v>
      </c>
      <c r="T26" s="123" t="s">
        <v>71</v>
      </c>
      <c r="U26" s="123" t="s">
        <v>71</v>
      </c>
      <c r="W26" s="124" t="s">
        <v>90</v>
      </c>
      <c r="X26" s="125"/>
      <c r="Y26" s="125"/>
      <c r="Z26" s="126"/>
      <c r="AA26" s="126"/>
      <c r="AB26" s="126"/>
      <c r="AC26" s="126"/>
      <c r="AD26" s="127" t="s">
        <v>71</v>
      </c>
      <c r="AE26" s="127" t="s">
        <v>71</v>
      </c>
      <c r="AF26" s="127" t="s">
        <v>71</v>
      </c>
    </row>
    <row r="27" spans="1:32">
      <c r="A27" s="116" t="s">
        <v>91</v>
      </c>
      <c r="B27" s="117"/>
      <c r="C27" s="117"/>
      <c r="D27" s="118"/>
      <c r="E27" s="118"/>
      <c r="F27" s="118"/>
      <c r="G27" s="118"/>
      <c r="H27" s="119" t="s">
        <v>71</v>
      </c>
      <c r="I27" s="119" t="s">
        <v>71</v>
      </c>
      <c r="J27" s="119" t="s">
        <v>71</v>
      </c>
      <c r="L27" s="120" t="s">
        <v>91</v>
      </c>
      <c r="M27" s="121"/>
      <c r="N27" s="121"/>
      <c r="O27" s="122"/>
      <c r="P27" s="122"/>
      <c r="Q27" s="122"/>
      <c r="R27" s="122"/>
      <c r="S27" s="123" t="s">
        <v>71</v>
      </c>
      <c r="T27" s="123" t="s">
        <v>71</v>
      </c>
      <c r="U27" s="123" t="s">
        <v>71</v>
      </c>
      <c r="W27" s="124" t="s">
        <v>91</v>
      </c>
      <c r="X27" s="125"/>
      <c r="Y27" s="125"/>
      <c r="Z27" s="126"/>
      <c r="AA27" s="126"/>
      <c r="AB27" s="126"/>
      <c r="AC27" s="126"/>
      <c r="AD27" s="127" t="s">
        <v>71</v>
      </c>
      <c r="AE27" s="127" t="s">
        <v>71</v>
      </c>
      <c r="AF27" s="127" t="s">
        <v>71</v>
      </c>
    </row>
    <row r="28" spans="1:32">
      <c r="A28" s="116" t="s">
        <v>92</v>
      </c>
      <c r="B28" s="117"/>
      <c r="C28" s="117"/>
      <c r="D28" s="118"/>
      <c r="E28" s="118"/>
      <c r="F28" s="118"/>
      <c r="G28" s="118"/>
      <c r="H28" s="119" t="s">
        <v>71</v>
      </c>
      <c r="I28" s="119" t="s">
        <v>71</v>
      </c>
      <c r="J28" s="119" t="s">
        <v>71</v>
      </c>
      <c r="L28" s="120" t="s">
        <v>92</v>
      </c>
      <c r="M28" s="121"/>
      <c r="N28" s="121"/>
      <c r="O28" s="122"/>
      <c r="P28" s="122"/>
      <c r="Q28" s="122"/>
      <c r="R28" s="122"/>
      <c r="S28" s="123" t="s">
        <v>71</v>
      </c>
      <c r="T28" s="123" t="s">
        <v>71</v>
      </c>
      <c r="U28" s="123" t="s">
        <v>71</v>
      </c>
      <c r="W28" s="124" t="s">
        <v>92</v>
      </c>
      <c r="X28" s="125"/>
      <c r="Y28" s="125"/>
      <c r="Z28" s="126"/>
      <c r="AA28" s="126"/>
      <c r="AB28" s="126"/>
      <c r="AC28" s="126"/>
      <c r="AD28" s="127" t="s">
        <v>71</v>
      </c>
      <c r="AE28" s="127" t="s">
        <v>71</v>
      </c>
      <c r="AF28" s="127" t="s">
        <v>71</v>
      </c>
    </row>
    <row r="29" spans="1:32">
      <c r="A29" s="116" t="s">
        <v>74</v>
      </c>
      <c r="B29" s="117">
        <v>1652</v>
      </c>
      <c r="C29" s="118">
        <v>812</v>
      </c>
      <c r="D29" s="118">
        <v>840</v>
      </c>
      <c r="E29" s="118">
        <v>159</v>
      </c>
      <c r="F29" s="128">
        <v>90</v>
      </c>
      <c r="G29" s="128">
        <v>69</v>
      </c>
      <c r="H29" s="119">
        <v>9.6246973365617432</v>
      </c>
      <c r="I29" s="119">
        <v>11.083743842364532</v>
      </c>
      <c r="J29" s="119">
        <v>8.2142857142857135</v>
      </c>
      <c r="L29" s="120" t="s">
        <v>130</v>
      </c>
      <c r="M29" s="121">
        <v>1790</v>
      </c>
      <c r="N29" s="122">
        <v>882</v>
      </c>
      <c r="O29" s="122">
        <v>908</v>
      </c>
      <c r="P29" s="122">
        <v>118</v>
      </c>
      <c r="Q29" s="129">
        <v>71</v>
      </c>
      <c r="R29" s="129">
        <v>47</v>
      </c>
      <c r="S29" s="123">
        <v>6.5921787709497206</v>
      </c>
      <c r="T29" s="123">
        <v>8.0498866213151921</v>
      </c>
      <c r="U29" s="123">
        <v>5.176211453744493</v>
      </c>
      <c r="W29" s="124" t="s">
        <v>75</v>
      </c>
      <c r="X29" s="125">
        <v>1079</v>
      </c>
      <c r="Y29" s="126">
        <v>551</v>
      </c>
      <c r="Z29" s="126">
        <v>528</v>
      </c>
      <c r="AA29" s="126">
        <v>73</v>
      </c>
      <c r="AB29" s="130">
        <v>51</v>
      </c>
      <c r="AC29" s="130">
        <v>22</v>
      </c>
      <c r="AD29" s="127">
        <v>6.7655236329935127</v>
      </c>
      <c r="AE29" s="127">
        <v>9.2558983666061696</v>
      </c>
      <c r="AF29" s="127">
        <v>4.1666666666666661</v>
      </c>
    </row>
    <row r="30" spans="1:32">
      <c r="A30" s="131" t="s">
        <v>76</v>
      </c>
      <c r="B30" s="132">
        <v>126431</v>
      </c>
      <c r="C30" s="132">
        <v>64382</v>
      </c>
      <c r="D30" s="132">
        <v>62049</v>
      </c>
      <c r="E30" s="132">
        <v>10503</v>
      </c>
      <c r="F30" s="132">
        <v>6478</v>
      </c>
      <c r="G30" s="132">
        <v>4025</v>
      </c>
      <c r="H30" s="132">
        <v>60.971828793832032</v>
      </c>
      <c r="I30" s="119">
        <v>10.061818520704545</v>
      </c>
      <c r="J30" s="119">
        <v>6.4868088123902075</v>
      </c>
      <c r="L30" s="133" t="s">
        <v>76</v>
      </c>
      <c r="M30" s="134">
        <v>157569</v>
      </c>
      <c r="N30" s="134">
        <v>80154</v>
      </c>
      <c r="O30" s="134">
        <v>77415</v>
      </c>
      <c r="P30" s="134">
        <v>12285</v>
      </c>
      <c r="Q30" s="134">
        <v>7505</v>
      </c>
      <c r="R30" s="134">
        <v>4780</v>
      </c>
      <c r="S30" s="134">
        <v>47.289375023367242</v>
      </c>
      <c r="T30" s="123">
        <v>9.3632257903535692</v>
      </c>
      <c r="U30" s="123">
        <v>6.1745139830782145</v>
      </c>
      <c r="W30" s="135" t="s">
        <v>76</v>
      </c>
      <c r="X30" s="136">
        <v>159582</v>
      </c>
      <c r="Y30" s="136">
        <v>81310</v>
      </c>
      <c r="Z30" s="136">
        <v>78272</v>
      </c>
      <c r="AA30" s="136">
        <v>11752</v>
      </c>
      <c r="AB30" s="136">
        <v>7340</v>
      </c>
      <c r="AC30" s="136">
        <v>4412</v>
      </c>
      <c r="AD30" s="143">
        <v>7.3642390745823461</v>
      </c>
      <c r="AE30" s="127">
        <v>9.0271799286680618</v>
      </c>
      <c r="AF30" s="127">
        <v>5.6367538838920686</v>
      </c>
    </row>
    <row r="31" spans="1:32">
      <c r="A31" s="137"/>
      <c r="B31" s="138"/>
      <c r="C31" s="138"/>
      <c r="D31" s="138"/>
      <c r="E31" s="138"/>
      <c r="F31" s="138"/>
      <c r="G31" s="138"/>
      <c r="H31" s="138"/>
      <c r="I31" s="138"/>
      <c r="J31" s="138"/>
      <c r="L31" s="139"/>
      <c r="M31" s="140"/>
      <c r="N31" s="140"/>
      <c r="O31" s="140"/>
      <c r="P31" s="140"/>
      <c r="Q31" s="140"/>
      <c r="R31" s="140"/>
      <c r="S31" s="140"/>
      <c r="T31" s="140"/>
      <c r="U31" s="140"/>
      <c r="W31" s="141"/>
      <c r="X31" s="142"/>
      <c r="Y31" s="142"/>
      <c r="Z31" s="142"/>
      <c r="AA31" s="142"/>
      <c r="AB31" s="142"/>
      <c r="AC31" s="142"/>
      <c r="AD31" s="142"/>
      <c r="AE31" s="142"/>
      <c r="AF31" s="142"/>
    </row>
    <row r="32" spans="1:32">
      <c r="A32" s="198" t="s">
        <v>93</v>
      </c>
      <c r="B32" s="200" t="s">
        <v>0</v>
      </c>
      <c r="C32" s="201"/>
      <c r="D32" s="202"/>
      <c r="E32" s="200" t="s">
        <v>5</v>
      </c>
      <c r="F32" s="201"/>
      <c r="G32" s="202"/>
      <c r="H32" s="203" t="s">
        <v>55</v>
      </c>
      <c r="I32" s="204"/>
      <c r="J32" s="205"/>
      <c r="L32" s="206" t="s">
        <v>93</v>
      </c>
      <c r="M32" s="184" t="s">
        <v>0</v>
      </c>
      <c r="N32" s="185"/>
      <c r="O32" s="186"/>
      <c r="P32" s="184" t="s">
        <v>5</v>
      </c>
      <c r="Q32" s="185"/>
      <c r="R32" s="186"/>
      <c r="S32" s="187" t="s">
        <v>55</v>
      </c>
      <c r="T32" s="188"/>
      <c r="U32" s="189"/>
      <c r="W32" s="190" t="s">
        <v>93</v>
      </c>
      <c r="X32" s="192" t="s">
        <v>0</v>
      </c>
      <c r="Y32" s="193"/>
      <c r="Z32" s="194"/>
      <c r="AA32" s="192" t="s">
        <v>5</v>
      </c>
      <c r="AB32" s="193"/>
      <c r="AC32" s="194"/>
      <c r="AD32" s="195" t="s">
        <v>55</v>
      </c>
      <c r="AE32" s="196"/>
      <c r="AF32" s="197"/>
    </row>
    <row r="33" spans="1:32">
      <c r="A33" s="199"/>
      <c r="B33" s="113" t="s">
        <v>1</v>
      </c>
      <c r="C33" s="113" t="s">
        <v>2</v>
      </c>
      <c r="D33" s="113" t="s">
        <v>3</v>
      </c>
      <c r="E33" s="113" t="s">
        <v>1</v>
      </c>
      <c r="F33" s="113" t="s">
        <v>2</v>
      </c>
      <c r="G33" s="113" t="s">
        <v>3</v>
      </c>
      <c r="H33" s="113" t="s">
        <v>1</v>
      </c>
      <c r="I33" s="113" t="s">
        <v>2</v>
      </c>
      <c r="J33" s="113" t="s">
        <v>3</v>
      </c>
      <c r="L33" s="207"/>
      <c r="M33" s="114" t="s">
        <v>1</v>
      </c>
      <c r="N33" s="114" t="s">
        <v>2</v>
      </c>
      <c r="O33" s="114" t="s">
        <v>3</v>
      </c>
      <c r="P33" s="114" t="s">
        <v>1</v>
      </c>
      <c r="Q33" s="114" t="s">
        <v>2</v>
      </c>
      <c r="R33" s="114" t="s">
        <v>3</v>
      </c>
      <c r="S33" s="114" t="s">
        <v>1</v>
      </c>
      <c r="T33" s="114" t="s">
        <v>2</v>
      </c>
      <c r="U33" s="114" t="s">
        <v>3</v>
      </c>
      <c r="W33" s="191"/>
      <c r="X33" s="115" t="s">
        <v>1</v>
      </c>
      <c r="Y33" s="115" t="s">
        <v>2</v>
      </c>
      <c r="Z33" s="115" t="s">
        <v>3</v>
      </c>
      <c r="AA33" s="115" t="s">
        <v>1</v>
      </c>
      <c r="AB33" s="115" t="s">
        <v>2</v>
      </c>
      <c r="AC33" s="115" t="s">
        <v>3</v>
      </c>
      <c r="AD33" s="115" t="s">
        <v>1</v>
      </c>
      <c r="AE33" s="115" t="s">
        <v>2</v>
      </c>
      <c r="AF33" s="115" t="s">
        <v>3</v>
      </c>
    </row>
    <row r="34" spans="1:32">
      <c r="A34" s="116" t="s">
        <v>94</v>
      </c>
      <c r="B34" s="117">
        <v>69224</v>
      </c>
      <c r="C34" s="118">
        <v>35417</v>
      </c>
      <c r="D34" s="118">
        <v>33807</v>
      </c>
      <c r="E34" s="118">
        <v>5939</v>
      </c>
      <c r="F34" s="118">
        <v>3700</v>
      </c>
      <c r="G34" s="118">
        <v>2239</v>
      </c>
      <c r="H34" s="119">
        <v>8.5793944296775688</v>
      </c>
      <c r="I34" s="119">
        <v>10.446960499195301</v>
      </c>
      <c r="J34" s="119">
        <v>6.6228887508504153</v>
      </c>
      <c r="L34" s="120" t="s">
        <v>136</v>
      </c>
      <c r="M34" s="121">
        <v>117174</v>
      </c>
      <c r="N34" s="122">
        <v>59752</v>
      </c>
      <c r="O34" s="122">
        <v>57422</v>
      </c>
      <c r="P34" s="122">
        <v>9241</v>
      </c>
      <c r="Q34" s="122">
        <v>5669</v>
      </c>
      <c r="R34" s="122">
        <v>3572</v>
      </c>
      <c r="S34" s="123">
        <v>7.8865618652602105</v>
      </c>
      <c r="T34" s="123">
        <v>9.4875485339402861</v>
      </c>
      <c r="U34" s="123">
        <v>6.2206123088711642</v>
      </c>
      <c r="W34" s="124" t="s">
        <v>95</v>
      </c>
      <c r="X34" s="125">
        <v>143237</v>
      </c>
      <c r="Y34" s="126">
        <v>72983</v>
      </c>
      <c r="Z34" s="126">
        <v>70254</v>
      </c>
      <c r="AA34" s="126">
        <v>10656</v>
      </c>
      <c r="AB34" s="126">
        <v>6641</v>
      </c>
      <c r="AC34" s="126">
        <v>4015</v>
      </c>
      <c r="AD34" s="127">
        <v>7.4394185859798787</v>
      </c>
      <c r="AE34" s="127">
        <v>9.0993793075099685</v>
      </c>
      <c r="AF34" s="127">
        <v>5.7149770831554081</v>
      </c>
    </row>
    <row r="35" spans="1:32">
      <c r="A35" s="116" t="s">
        <v>96</v>
      </c>
      <c r="B35" s="117">
        <v>55536</v>
      </c>
      <c r="C35" s="118">
        <v>28143</v>
      </c>
      <c r="D35" s="118">
        <v>27393</v>
      </c>
      <c r="E35" s="118">
        <v>4401</v>
      </c>
      <c r="F35" s="118">
        <v>2686</v>
      </c>
      <c r="G35" s="118">
        <v>1715</v>
      </c>
      <c r="H35" s="119">
        <v>7.9245894554883316</v>
      </c>
      <c r="I35" s="119">
        <v>9.5441139892690909</v>
      </c>
      <c r="J35" s="119">
        <v>6.2607235425108598</v>
      </c>
      <c r="L35" s="120" t="s">
        <v>137</v>
      </c>
      <c r="M35" s="121">
        <v>38605</v>
      </c>
      <c r="N35" s="122">
        <v>19520</v>
      </c>
      <c r="O35" s="122">
        <v>19085</v>
      </c>
      <c r="P35" s="122">
        <v>2926</v>
      </c>
      <c r="Q35" s="122">
        <v>1765</v>
      </c>
      <c r="R35" s="122">
        <v>1161</v>
      </c>
      <c r="S35" s="123">
        <v>7.5793291024478693</v>
      </c>
      <c r="T35" s="123">
        <v>9.0420081967213122</v>
      </c>
      <c r="U35" s="123">
        <v>6.0833115011789358</v>
      </c>
      <c r="W35" s="124" t="s">
        <v>97</v>
      </c>
      <c r="X35" s="125">
        <v>15266</v>
      </c>
      <c r="Y35" s="126">
        <v>7776</v>
      </c>
      <c r="Z35" s="126">
        <v>7490</v>
      </c>
      <c r="AA35" s="126">
        <v>1023</v>
      </c>
      <c r="AB35" s="126">
        <v>648</v>
      </c>
      <c r="AC35" s="126">
        <v>375</v>
      </c>
      <c r="AD35" s="127">
        <v>6.701165989781213</v>
      </c>
      <c r="AE35" s="127">
        <v>8.3333333333333321</v>
      </c>
      <c r="AF35" s="127">
        <v>5.0066755674232306</v>
      </c>
    </row>
    <row r="36" spans="1:32">
      <c r="A36" s="116" t="s">
        <v>19</v>
      </c>
      <c r="B36" s="117">
        <v>19</v>
      </c>
      <c r="C36" s="118">
        <v>10</v>
      </c>
      <c r="D36" s="118">
        <v>9</v>
      </c>
      <c r="E36" s="118">
        <v>4</v>
      </c>
      <c r="F36" s="128">
        <v>2</v>
      </c>
      <c r="G36" s="128">
        <v>2</v>
      </c>
      <c r="H36" s="119">
        <v>21.052631578947366</v>
      </c>
      <c r="I36" s="119">
        <v>20</v>
      </c>
      <c r="J36" s="119">
        <v>22.222222222222221</v>
      </c>
      <c r="L36" s="120" t="s">
        <v>98</v>
      </c>
      <c r="M36" s="121"/>
      <c r="N36" s="122"/>
      <c r="O36" s="122"/>
      <c r="P36" s="122"/>
      <c r="Q36" s="129"/>
      <c r="R36" s="129"/>
      <c r="S36" s="123" t="s">
        <v>71</v>
      </c>
      <c r="T36" s="123" t="s">
        <v>71</v>
      </c>
      <c r="U36" s="123" t="s">
        <v>71</v>
      </c>
      <c r="W36" s="124" t="s">
        <v>98</v>
      </c>
      <c r="X36" s="125"/>
      <c r="Y36" s="126"/>
      <c r="Z36" s="126"/>
      <c r="AA36" s="126"/>
      <c r="AB36" s="130"/>
      <c r="AC36" s="130"/>
      <c r="AD36" s="127" t="s">
        <v>71</v>
      </c>
      <c r="AE36" s="127" t="s">
        <v>71</v>
      </c>
      <c r="AF36" s="127" t="s">
        <v>71</v>
      </c>
    </row>
    <row r="37" spans="1:32">
      <c r="A37" s="116" t="s">
        <v>74</v>
      </c>
      <c r="B37" s="117">
        <v>1652</v>
      </c>
      <c r="C37" s="118">
        <v>812</v>
      </c>
      <c r="D37" s="118">
        <v>840</v>
      </c>
      <c r="E37" s="118">
        <v>159</v>
      </c>
      <c r="F37" s="128">
        <v>90</v>
      </c>
      <c r="G37" s="128">
        <v>69</v>
      </c>
      <c r="H37" s="119">
        <v>9.6246973365617432</v>
      </c>
      <c r="I37" s="119">
        <v>11.083743842364532</v>
      </c>
      <c r="J37" s="119">
        <v>8.2142857142857135</v>
      </c>
      <c r="L37" s="120" t="s">
        <v>130</v>
      </c>
      <c r="M37" s="121">
        <v>1790</v>
      </c>
      <c r="N37" s="122">
        <v>882</v>
      </c>
      <c r="O37" s="122">
        <v>908</v>
      </c>
      <c r="P37" s="122">
        <v>118</v>
      </c>
      <c r="Q37" s="129">
        <v>71</v>
      </c>
      <c r="R37" s="129">
        <v>47</v>
      </c>
      <c r="S37" s="123">
        <v>6.5921787709497206</v>
      </c>
      <c r="T37" s="123">
        <v>8.0498866213151921</v>
      </c>
      <c r="U37" s="123">
        <v>5.176211453744493</v>
      </c>
      <c r="W37" s="124" t="s">
        <v>75</v>
      </c>
      <c r="X37" s="125">
        <v>1079</v>
      </c>
      <c r="Y37" s="126">
        <v>551</v>
      </c>
      <c r="Z37" s="126">
        <v>528</v>
      </c>
      <c r="AA37" s="126">
        <v>73</v>
      </c>
      <c r="AB37" s="130">
        <v>51</v>
      </c>
      <c r="AC37" s="130">
        <v>22</v>
      </c>
      <c r="AD37" s="127">
        <v>6.7655236329935127</v>
      </c>
      <c r="AE37" s="127">
        <v>9.2558983666061696</v>
      </c>
      <c r="AF37" s="127">
        <v>4.1666666666666661</v>
      </c>
    </row>
    <row r="38" spans="1:32">
      <c r="A38" s="131" t="s">
        <v>76</v>
      </c>
      <c r="B38" s="132">
        <v>126431</v>
      </c>
      <c r="C38" s="132">
        <v>64382</v>
      </c>
      <c r="D38" s="132">
        <v>62049</v>
      </c>
      <c r="E38" s="132">
        <v>10503</v>
      </c>
      <c r="F38" s="132">
        <v>6478</v>
      </c>
      <c r="G38" s="132">
        <v>4025</v>
      </c>
      <c r="H38" s="119">
        <v>8.307298051901828</v>
      </c>
      <c r="I38" s="119">
        <v>10.061818520704545</v>
      </c>
      <c r="J38" s="119">
        <v>6.4868088123902075</v>
      </c>
      <c r="L38" s="133" t="s">
        <v>76</v>
      </c>
      <c r="M38" s="134">
        <v>157569</v>
      </c>
      <c r="N38" s="134">
        <v>80154</v>
      </c>
      <c r="O38" s="134">
        <v>77415</v>
      </c>
      <c r="P38" s="134">
        <v>12285</v>
      </c>
      <c r="Q38" s="134">
        <v>7505</v>
      </c>
      <c r="R38" s="134">
        <v>4780</v>
      </c>
      <c r="S38" s="123">
        <v>7.7965843535213146</v>
      </c>
      <c r="T38" s="123">
        <v>9.3632257903535692</v>
      </c>
      <c r="U38" s="123">
        <v>6.1745139830782145</v>
      </c>
      <c r="W38" s="135" t="s">
        <v>76</v>
      </c>
      <c r="X38" s="136">
        <v>159582</v>
      </c>
      <c r="Y38" s="136">
        <v>81310</v>
      </c>
      <c r="Z38" s="136">
        <v>78272</v>
      </c>
      <c r="AA38" s="136">
        <v>11752</v>
      </c>
      <c r="AB38" s="136">
        <v>7340</v>
      </c>
      <c r="AC38" s="136">
        <v>4412</v>
      </c>
      <c r="AD38" s="127">
        <v>7.3642390745823461</v>
      </c>
      <c r="AE38" s="127">
        <v>9.0271799286680618</v>
      </c>
      <c r="AF38" s="127">
        <v>5.6367538838920686</v>
      </c>
    </row>
    <row r="39" spans="1:32">
      <c r="A39" s="144"/>
      <c r="B39" s="138"/>
      <c r="C39" s="138"/>
      <c r="D39" s="138"/>
      <c r="E39" s="138"/>
      <c r="F39" s="138"/>
      <c r="G39" s="138"/>
      <c r="H39" s="138"/>
      <c r="I39" s="138"/>
      <c r="J39" s="138"/>
      <c r="L39" s="145"/>
      <c r="M39" s="140"/>
      <c r="N39" s="140"/>
      <c r="O39" s="140"/>
      <c r="P39" s="140"/>
      <c r="Q39" s="140"/>
      <c r="R39" s="140"/>
      <c r="S39" s="140"/>
      <c r="T39" s="140"/>
      <c r="U39" s="140"/>
      <c r="W39" s="146"/>
      <c r="X39" s="142"/>
      <c r="Y39" s="142"/>
      <c r="Z39" s="142"/>
      <c r="AA39" s="142"/>
      <c r="AB39" s="142"/>
      <c r="AC39" s="142"/>
      <c r="AD39" s="142"/>
      <c r="AE39" s="142"/>
      <c r="AF39" s="142"/>
    </row>
    <row r="40" spans="1:32">
      <c r="A40" s="198" t="s">
        <v>4</v>
      </c>
      <c r="B40" s="200" t="s">
        <v>0</v>
      </c>
      <c r="C40" s="201"/>
      <c r="D40" s="202"/>
      <c r="E40" s="200" t="s">
        <v>5</v>
      </c>
      <c r="F40" s="201"/>
      <c r="G40" s="202"/>
      <c r="H40" s="203" t="s">
        <v>55</v>
      </c>
      <c r="I40" s="204"/>
      <c r="J40" s="205"/>
      <c r="L40" s="206" t="s">
        <v>4</v>
      </c>
      <c r="M40" s="184" t="s">
        <v>0</v>
      </c>
      <c r="N40" s="185"/>
      <c r="O40" s="186"/>
      <c r="P40" s="184" t="s">
        <v>5</v>
      </c>
      <c r="Q40" s="185"/>
      <c r="R40" s="186"/>
      <c r="S40" s="187" t="s">
        <v>55</v>
      </c>
      <c r="T40" s="188"/>
      <c r="U40" s="189"/>
      <c r="W40" s="190" t="s">
        <v>4</v>
      </c>
      <c r="X40" s="192" t="s">
        <v>0</v>
      </c>
      <c r="Y40" s="193"/>
      <c r="Z40" s="194"/>
      <c r="AA40" s="192" t="s">
        <v>5</v>
      </c>
      <c r="AB40" s="193"/>
      <c r="AC40" s="194"/>
      <c r="AD40" s="195" t="s">
        <v>55</v>
      </c>
      <c r="AE40" s="196"/>
      <c r="AF40" s="197"/>
    </row>
    <row r="41" spans="1:32">
      <c r="A41" s="199"/>
      <c r="B41" s="113" t="s">
        <v>1</v>
      </c>
      <c r="C41" s="113" t="s">
        <v>2</v>
      </c>
      <c r="D41" s="113" t="s">
        <v>3</v>
      </c>
      <c r="E41" s="113" t="s">
        <v>1</v>
      </c>
      <c r="F41" s="113" t="s">
        <v>2</v>
      </c>
      <c r="G41" s="113" t="s">
        <v>3</v>
      </c>
      <c r="H41" s="113" t="s">
        <v>1</v>
      </c>
      <c r="I41" s="113" t="s">
        <v>2</v>
      </c>
      <c r="J41" s="113" t="s">
        <v>3</v>
      </c>
      <c r="L41" s="207"/>
      <c r="M41" s="114" t="s">
        <v>1</v>
      </c>
      <c r="N41" s="114" t="s">
        <v>2</v>
      </c>
      <c r="O41" s="114" t="s">
        <v>3</v>
      </c>
      <c r="P41" s="114" t="s">
        <v>1</v>
      </c>
      <c r="Q41" s="114" t="s">
        <v>2</v>
      </c>
      <c r="R41" s="114" t="s">
        <v>3</v>
      </c>
      <c r="S41" s="114" t="s">
        <v>1</v>
      </c>
      <c r="T41" s="114" t="s">
        <v>2</v>
      </c>
      <c r="U41" s="114" t="s">
        <v>3</v>
      </c>
      <c r="W41" s="191"/>
      <c r="X41" s="115" t="s">
        <v>1</v>
      </c>
      <c r="Y41" s="115" t="s">
        <v>2</v>
      </c>
      <c r="Z41" s="115" t="s">
        <v>3</v>
      </c>
      <c r="AA41" s="115" t="s">
        <v>1</v>
      </c>
      <c r="AB41" s="115" t="s">
        <v>2</v>
      </c>
      <c r="AC41" s="115" t="s">
        <v>3</v>
      </c>
      <c r="AD41" s="115" t="s">
        <v>1</v>
      </c>
      <c r="AE41" s="115" t="s">
        <v>2</v>
      </c>
      <c r="AF41" s="115" t="s">
        <v>3</v>
      </c>
    </row>
    <row r="42" spans="1:32">
      <c r="A42" s="116" t="s">
        <v>100</v>
      </c>
      <c r="B42" s="117"/>
      <c r="C42" s="128"/>
      <c r="D42" s="128"/>
      <c r="E42" s="128"/>
      <c r="F42" s="128"/>
      <c r="G42" s="128"/>
      <c r="H42" s="119" t="s">
        <v>71</v>
      </c>
      <c r="I42" s="119" t="s">
        <v>71</v>
      </c>
      <c r="J42" s="119" t="s">
        <v>71</v>
      </c>
      <c r="L42" s="120" t="s">
        <v>100</v>
      </c>
      <c r="M42" s="121"/>
      <c r="N42" s="129"/>
      <c r="O42" s="129"/>
      <c r="P42" s="129"/>
      <c r="Q42" s="129"/>
      <c r="R42" s="129"/>
      <c r="S42" s="123" t="s">
        <v>71</v>
      </c>
      <c r="T42" s="123" t="s">
        <v>71</v>
      </c>
      <c r="U42" s="123" t="s">
        <v>71</v>
      </c>
      <c r="W42" s="124" t="s">
        <v>100</v>
      </c>
      <c r="X42" s="125"/>
      <c r="Y42" s="130"/>
      <c r="Z42" s="130"/>
      <c r="AA42" s="130"/>
      <c r="AB42" s="130"/>
      <c r="AC42" s="130"/>
      <c r="AD42" s="127" t="s">
        <v>71</v>
      </c>
      <c r="AE42" s="127" t="s">
        <v>71</v>
      </c>
      <c r="AF42" s="127" t="s">
        <v>71</v>
      </c>
    </row>
    <row r="43" spans="1:32">
      <c r="A43" s="116" t="s">
        <v>101</v>
      </c>
      <c r="B43" s="117">
        <v>213</v>
      </c>
      <c r="C43" s="128">
        <v>113</v>
      </c>
      <c r="D43" s="128">
        <v>100</v>
      </c>
      <c r="E43" s="128">
        <v>21</v>
      </c>
      <c r="F43" s="128">
        <v>16</v>
      </c>
      <c r="G43" s="128">
        <v>5</v>
      </c>
      <c r="H43" s="119">
        <v>9.8591549295774641</v>
      </c>
      <c r="I43" s="119">
        <v>14.159292035398231</v>
      </c>
      <c r="J43" s="119">
        <v>5</v>
      </c>
      <c r="L43" s="120" t="s">
        <v>138</v>
      </c>
      <c r="M43" s="121">
        <v>381</v>
      </c>
      <c r="N43" s="129">
        <v>222</v>
      </c>
      <c r="O43" s="129">
        <v>159</v>
      </c>
      <c r="P43" s="129">
        <v>37</v>
      </c>
      <c r="Q43" s="129">
        <v>28</v>
      </c>
      <c r="R43" s="129">
        <v>9</v>
      </c>
      <c r="S43" s="123">
        <v>9.7112860892388451</v>
      </c>
      <c r="T43" s="123">
        <v>12.612612612612612</v>
      </c>
      <c r="U43" s="123">
        <v>5.6603773584905666</v>
      </c>
      <c r="W43" s="124" t="s">
        <v>102</v>
      </c>
      <c r="X43" s="125"/>
      <c r="Y43" s="130"/>
      <c r="Z43" s="130"/>
      <c r="AA43" s="130"/>
      <c r="AB43" s="130"/>
      <c r="AC43" s="130"/>
      <c r="AD43" s="127" t="s">
        <v>71</v>
      </c>
      <c r="AE43" s="127" t="s">
        <v>71</v>
      </c>
      <c r="AF43" s="127" t="s">
        <v>71</v>
      </c>
    </row>
    <row r="44" spans="1:32">
      <c r="A44" s="116" t="s">
        <v>103</v>
      </c>
      <c r="B44" s="117">
        <v>2205</v>
      </c>
      <c r="C44" s="128">
        <v>1126</v>
      </c>
      <c r="D44" s="128">
        <v>1079</v>
      </c>
      <c r="E44" s="128">
        <v>235</v>
      </c>
      <c r="F44" s="128">
        <v>165</v>
      </c>
      <c r="G44" s="128">
        <v>70</v>
      </c>
      <c r="H44" s="119">
        <v>10.657596371882086</v>
      </c>
      <c r="I44" s="119">
        <v>14.653641207815276</v>
      </c>
      <c r="J44" s="119">
        <v>6.487488415199258</v>
      </c>
      <c r="L44" s="120" t="s">
        <v>139</v>
      </c>
      <c r="M44" s="121">
        <v>3444</v>
      </c>
      <c r="N44" s="129">
        <v>1777</v>
      </c>
      <c r="O44" s="129">
        <v>1667</v>
      </c>
      <c r="P44" s="129">
        <v>307</v>
      </c>
      <c r="Q44" s="129">
        <v>183</v>
      </c>
      <c r="R44" s="129">
        <v>124</v>
      </c>
      <c r="S44" s="123">
        <v>8.9140534262485485</v>
      </c>
      <c r="T44" s="123">
        <v>10.298255486775464</v>
      </c>
      <c r="U44" s="123">
        <v>7.438512297540492</v>
      </c>
      <c r="W44" s="124" t="s">
        <v>104</v>
      </c>
      <c r="X44" s="125">
        <v>2748</v>
      </c>
      <c r="Y44" s="130">
        <v>1406</v>
      </c>
      <c r="Z44" s="130">
        <v>1342</v>
      </c>
      <c r="AA44" s="130">
        <v>232</v>
      </c>
      <c r="AB44" s="130">
        <v>139</v>
      </c>
      <c r="AC44" s="130">
        <v>93</v>
      </c>
      <c r="AD44" s="127">
        <v>8.4425036390101891</v>
      </c>
      <c r="AE44" s="127">
        <v>9.8862019914651498</v>
      </c>
      <c r="AF44" s="127">
        <v>6.9299552906110282</v>
      </c>
    </row>
    <row r="45" spans="1:32">
      <c r="A45" s="116" t="s">
        <v>105</v>
      </c>
      <c r="B45" s="117">
        <v>6694</v>
      </c>
      <c r="C45" s="128">
        <v>3437</v>
      </c>
      <c r="D45" s="128">
        <v>3257</v>
      </c>
      <c r="E45" s="128">
        <v>570</v>
      </c>
      <c r="F45" s="147">
        <v>357</v>
      </c>
      <c r="G45" s="147">
        <v>213</v>
      </c>
      <c r="H45" s="119">
        <v>8.5150881386316097</v>
      </c>
      <c r="I45" s="119">
        <v>10.386965376782078</v>
      </c>
      <c r="J45" s="119">
        <v>6.5397605158120973</v>
      </c>
      <c r="L45" s="120" t="s">
        <v>140</v>
      </c>
      <c r="M45" s="121">
        <v>14239</v>
      </c>
      <c r="N45" s="129">
        <v>7225</v>
      </c>
      <c r="O45" s="129">
        <v>7014</v>
      </c>
      <c r="P45" s="129">
        <v>1171</v>
      </c>
      <c r="Q45" s="148">
        <v>682</v>
      </c>
      <c r="R45" s="148">
        <v>489</v>
      </c>
      <c r="S45" s="123">
        <v>8.2238921272561267</v>
      </c>
      <c r="T45" s="123">
        <v>9.4394463667820077</v>
      </c>
      <c r="U45" s="123">
        <v>6.9717707442258341</v>
      </c>
      <c r="W45" s="124" t="s">
        <v>106</v>
      </c>
      <c r="X45" s="125">
        <v>33135</v>
      </c>
      <c r="Y45" s="130">
        <v>16896</v>
      </c>
      <c r="Z45" s="130">
        <v>16239</v>
      </c>
      <c r="AA45" s="130">
        <v>2409</v>
      </c>
      <c r="AB45" s="149">
        <v>1515</v>
      </c>
      <c r="AC45" s="149">
        <v>894</v>
      </c>
      <c r="AD45" s="127">
        <v>7.2702580353100954</v>
      </c>
      <c r="AE45" s="127">
        <v>8.9666193181818183</v>
      </c>
      <c r="AF45" s="127">
        <v>5.5052651025309443</v>
      </c>
    </row>
    <row r="46" spans="1:32">
      <c r="A46" s="116" t="s">
        <v>107</v>
      </c>
      <c r="B46" s="117">
        <v>22918</v>
      </c>
      <c r="C46" s="128">
        <v>11616</v>
      </c>
      <c r="D46" s="128">
        <v>11302</v>
      </c>
      <c r="E46" s="128">
        <v>1854</v>
      </c>
      <c r="F46" s="147">
        <v>1162</v>
      </c>
      <c r="G46" s="147">
        <v>692</v>
      </c>
      <c r="H46" s="119">
        <v>8.0897111440788905</v>
      </c>
      <c r="I46" s="119">
        <v>10.0034435261708</v>
      </c>
      <c r="J46" s="119">
        <v>6.1228101221022824</v>
      </c>
      <c r="L46" s="120" t="s">
        <v>141</v>
      </c>
      <c r="M46" s="121">
        <v>28147</v>
      </c>
      <c r="N46" s="129">
        <v>14611</v>
      </c>
      <c r="O46" s="129">
        <v>13536</v>
      </c>
      <c r="P46" s="129">
        <v>2140</v>
      </c>
      <c r="Q46" s="148">
        <v>1336</v>
      </c>
      <c r="R46" s="148">
        <v>804</v>
      </c>
      <c r="S46" s="123">
        <v>7.6029416989377197</v>
      </c>
      <c r="T46" s="123">
        <v>9.1437957703100405</v>
      </c>
      <c r="U46" s="123">
        <v>5.9397163120567376</v>
      </c>
      <c r="W46" s="124" t="s">
        <v>108</v>
      </c>
      <c r="X46" s="125">
        <v>82078</v>
      </c>
      <c r="Y46" s="130">
        <v>41789</v>
      </c>
      <c r="Z46" s="130">
        <v>40289</v>
      </c>
      <c r="AA46" s="130">
        <v>6076</v>
      </c>
      <c r="AB46" s="149">
        <v>3757</v>
      </c>
      <c r="AC46" s="149">
        <v>2319</v>
      </c>
      <c r="AD46" s="127">
        <v>7.4027144910938372</v>
      </c>
      <c r="AE46" s="127">
        <v>8.9904041733470521</v>
      </c>
      <c r="AF46" s="127">
        <v>5.7559135247834394</v>
      </c>
    </row>
    <row r="47" spans="1:32">
      <c r="A47" s="116" t="s">
        <v>109</v>
      </c>
      <c r="B47" s="117">
        <v>42180</v>
      </c>
      <c r="C47" s="128">
        <v>21475</v>
      </c>
      <c r="D47" s="128">
        <v>20705</v>
      </c>
      <c r="E47" s="128">
        <v>3364</v>
      </c>
      <c r="F47" s="147">
        <v>2064</v>
      </c>
      <c r="G47" s="147">
        <v>1300</v>
      </c>
      <c r="H47" s="119">
        <v>7.9753437648174499</v>
      </c>
      <c r="I47" s="119">
        <v>9.6111757857974389</v>
      </c>
      <c r="J47" s="119">
        <v>6.2786766481526204</v>
      </c>
      <c r="L47" s="120" t="s">
        <v>142</v>
      </c>
      <c r="M47" s="121">
        <v>67474</v>
      </c>
      <c r="N47" s="129">
        <v>34066</v>
      </c>
      <c r="O47" s="129">
        <v>33408</v>
      </c>
      <c r="P47" s="129">
        <v>5196</v>
      </c>
      <c r="Q47" s="148">
        <v>3177</v>
      </c>
      <c r="R47" s="148">
        <v>2019</v>
      </c>
      <c r="S47" s="123">
        <v>7.7007439902777364</v>
      </c>
      <c r="T47" s="123">
        <v>9.3260142077144366</v>
      </c>
      <c r="U47" s="123">
        <v>6.0434626436781613</v>
      </c>
      <c r="W47" s="124" t="s">
        <v>110</v>
      </c>
      <c r="X47" s="125">
        <v>31832</v>
      </c>
      <c r="Y47" s="130">
        <v>16248</v>
      </c>
      <c r="Z47" s="130">
        <v>15584</v>
      </c>
      <c r="AA47" s="130">
        <v>2254</v>
      </c>
      <c r="AB47" s="149">
        <v>1444</v>
      </c>
      <c r="AC47" s="149">
        <v>810</v>
      </c>
      <c r="AD47" s="127">
        <v>7.0809248554913298</v>
      </c>
      <c r="AE47" s="127">
        <v>8.8872476612506155</v>
      </c>
      <c r="AF47" s="127">
        <v>5.197638603696098</v>
      </c>
    </row>
    <row r="48" spans="1:32">
      <c r="A48" s="116" t="s">
        <v>111</v>
      </c>
      <c r="B48" s="117">
        <v>35667</v>
      </c>
      <c r="C48" s="128">
        <v>18187</v>
      </c>
      <c r="D48" s="128">
        <v>17480</v>
      </c>
      <c r="E48" s="128">
        <v>3102</v>
      </c>
      <c r="F48" s="147">
        <v>1875</v>
      </c>
      <c r="G48" s="147">
        <v>1227</v>
      </c>
      <c r="H48" s="119">
        <v>8.6971149802338292</v>
      </c>
      <c r="I48" s="119">
        <v>10.309561774894155</v>
      </c>
      <c r="J48" s="119">
        <v>7.0194508009153322</v>
      </c>
      <c r="L48" s="120" t="s">
        <v>143</v>
      </c>
      <c r="M48" s="121">
        <v>32093</v>
      </c>
      <c r="N48" s="129">
        <v>16295</v>
      </c>
      <c r="O48" s="129">
        <v>15798</v>
      </c>
      <c r="P48" s="129">
        <v>2538</v>
      </c>
      <c r="Q48" s="148">
        <v>1568</v>
      </c>
      <c r="R48" s="148">
        <v>970</v>
      </c>
      <c r="S48" s="123">
        <v>7.9082666001931878</v>
      </c>
      <c r="T48" s="123">
        <v>9.6225836146057073</v>
      </c>
      <c r="U48" s="123">
        <v>6.1400177237625018</v>
      </c>
      <c r="W48" s="124" t="s">
        <v>112</v>
      </c>
      <c r="X48" s="125">
        <v>3293</v>
      </c>
      <c r="Y48" s="130">
        <v>1715</v>
      </c>
      <c r="Z48" s="130">
        <v>1578</v>
      </c>
      <c r="AA48" s="130">
        <v>218</v>
      </c>
      <c r="AB48" s="149">
        <v>131</v>
      </c>
      <c r="AC48" s="149">
        <v>87</v>
      </c>
      <c r="AD48" s="127">
        <v>6.620103249316732</v>
      </c>
      <c r="AE48" s="127">
        <v>7.6384839650145766</v>
      </c>
      <c r="AF48" s="127">
        <v>5.5133079847908748</v>
      </c>
    </row>
    <row r="49" spans="1:32">
      <c r="A49" s="116" t="s">
        <v>113</v>
      </c>
      <c r="B49" s="117">
        <v>12547</v>
      </c>
      <c r="C49" s="128">
        <v>6426</v>
      </c>
      <c r="D49" s="128">
        <v>6121</v>
      </c>
      <c r="E49" s="128">
        <v>1019</v>
      </c>
      <c r="F49" s="128">
        <v>628</v>
      </c>
      <c r="G49" s="128">
        <v>391</v>
      </c>
      <c r="H49" s="119">
        <v>8.1214632979995223</v>
      </c>
      <c r="I49" s="119">
        <v>9.772798008092126</v>
      </c>
      <c r="J49" s="119">
        <v>6.3878451233458584</v>
      </c>
      <c r="L49" s="120" t="s">
        <v>144</v>
      </c>
      <c r="M49" s="121">
        <v>8673</v>
      </c>
      <c r="N49" s="129">
        <v>4404</v>
      </c>
      <c r="O49" s="129">
        <v>4269</v>
      </c>
      <c r="P49" s="129">
        <v>668</v>
      </c>
      <c r="Q49" s="129">
        <v>394</v>
      </c>
      <c r="R49" s="129">
        <v>274</v>
      </c>
      <c r="S49" s="123">
        <v>7.7020638763980172</v>
      </c>
      <c r="T49" s="123">
        <v>8.9464123524069024</v>
      </c>
      <c r="U49" s="123">
        <v>6.4183649566643242</v>
      </c>
      <c r="W49" s="124" t="s">
        <v>114</v>
      </c>
      <c r="X49" s="125">
        <v>162</v>
      </c>
      <c r="Y49" s="130">
        <v>76</v>
      </c>
      <c r="Z49" s="130">
        <v>86</v>
      </c>
      <c r="AA49" s="130">
        <v>10</v>
      </c>
      <c r="AB49" s="130">
        <v>7</v>
      </c>
      <c r="AC49" s="130">
        <v>3</v>
      </c>
      <c r="AD49" s="127">
        <v>6.1728395061728394</v>
      </c>
      <c r="AE49" s="127">
        <v>9.2105263157894726</v>
      </c>
      <c r="AF49" s="127">
        <v>3.4883720930232558</v>
      </c>
    </row>
    <row r="50" spans="1:32">
      <c r="A50" s="116" t="s">
        <v>115</v>
      </c>
      <c r="B50" s="117">
        <v>2308</v>
      </c>
      <c r="C50" s="128">
        <v>1170</v>
      </c>
      <c r="D50" s="128">
        <v>1138</v>
      </c>
      <c r="E50" s="128">
        <v>175</v>
      </c>
      <c r="F50" s="128">
        <v>121</v>
      </c>
      <c r="G50" s="128">
        <v>54</v>
      </c>
      <c r="H50" s="119">
        <v>7.5823223570190637</v>
      </c>
      <c r="I50" s="119">
        <v>10.341880341880341</v>
      </c>
      <c r="J50" s="119">
        <v>4.7451669595782073</v>
      </c>
      <c r="L50" s="120" t="s">
        <v>145</v>
      </c>
      <c r="M50" s="121">
        <v>1328</v>
      </c>
      <c r="N50" s="129">
        <v>672</v>
      </c>
      <c r="O50" s="129">
        <v>656</v>
      </c>
      <c r="P50" s="129">
        <v>110</v>
      </c>
      <c r="Q50" s="129">
        <v>66</v>
      </c>
      <c r="R50" s="129">
        <v>44</v>
      </c>
      <c r="S50" s="123">
        <v>8.2831325301204828</v>
      </c>
      <c r="T50" s="123">
        <v>9.8214285714285712</v>
      </c>
      <c r="U50" s="123">
        <v>6.7073170731707323</v>
      </c>
      <c r="W50" s="124" t="s">
        <v>116</v>
      </c>
      <c r="X50" s="125"/>
      <c r="Y50" s="130"/>
      <c r="Z50" s="130"/>
      <c r="AA50" s="130"/>
      <c r="AB50" s="130"/>
      <c r="AC50" s="130"/>
      <c r="AD50" s="127" t="s">
        <v>71</v>
      </c>
      <c r="AE50" s="127" t="s">
        <v>71</v>
      </c>
      <c r="AF50" s="127" t="s">
        <v>71</v>
      </c>
    </row>
    <row r="51" spans="1:32">
      <c r="A51" s="116" t="s">
        <v>23</v>
      </c>
      <c r="B51" s="117">
        <v>47</v>
      </c>
      <c r="C51" s="150">
        <v>20</v>
      </c>
      <c r="D51" s="150">
        <v>27</v>
      </c>
      <c r="E51" s="128">
        <v>4</v>
      </c>
      <c r="F51" s="150"/>
      <c r="G51" s="150">
        <v>4</v>
      </c>
      <c r="H51" s="119">
        <v>8.5106382978723403</v>
      </c>
      <c r="I51" s="119">
        <v>0</v>
      </c>
      <c r="J51" s="119">
        <v>14.814814814814813</v>
      </c>
      <c r="L51" s="120" t="s">
        <v>117</v>
      </c>
      <c r="M51" s="121"/>
      <c r="N51" s="151"/>
      <c r="O51" s="151"/>
      <c r="P51" s="129"/>
      <c r="Q51" s="151"/>
      <c r="R51" s="151"/>
      <c r="S51" s="123" t="s">
        <v>71</v>
      </c>
      <c r="T51" s="123" t="s">
        <v>71</v>
      </c>
      <c r="U51" s="123" t="s">
        <v>71</v>
      </c>
      <c r="W51" s="124" t="s">
        <v>117</v>
      </c>
      <c r="X51" s="125"/>
      <c r="Y51" s="152"/>
      <c r="Z51" s="152"/>
      <c r="AA51" s="130"/>
      <c r="AB51" s="152"/>
      <c r="AC51" s="152"/>
      <c r="AD51" s="127" t="s">
        <v>71</v>
      </c>
      <c r="AE51" s="127" t="s">
        <v>71</v>
      </c>
      <c r="AF51" s="127" t="s">
        <v>71</v>
      </c>
    </row>
    <row r="52" spans="1:32">
      <c r="A52" s="116" t="s">
        <v>118</v>
      </c>
      <c r="B52" s="117"/>
      <c r="C52" s="150"/>
      <c r="D52" s="150"/>
      <c r="E52" s="128"/>
      <c r="F52" s="150"/>
      <c r="G52" s="150"/>
      <c r="H52" s="119" t="s">
        <v>71</v>
      </c>
      <c r="I52" s="119" t="s">
        <v>71</v>
      </c>
      <c r="J52" s="119" t="s">
        <v>71</v>
      </c>
      <c r="L52" s="120" t="s">
        <v>118</v>
      </c>
      <c r="M52" s="121"/>
      <c r="N52" s="151"/>
      <c r="O52" s="151"/>
      <c r="P52" s="129"/>
      <c r="Q52" s="151"/>
      <c r="R52" s="151"/>
      <c r="S52" s="123" t="s">
        <v>71</v>
      </c>
      <c r="T52" s="123" t="s">
        <v>71</v>
      </c>
      <c r="U52" s="123" t="s">
        <v>71</v>
      </c>
      <c r="W52" s="124" t="s">
        <v>118</v>
      </c>
      <c r="X52" s="125"/>
      <c r="Y52" s="152"/>
      <c r="Z52" s="152"/>
      <c r="AA52" s="130"/>
      <c r="AB52" s="152"/>
      <c r="AC52" s="152"/>
      <c r="AD52" s="127" t="s">
        <v>71</v>
      </c>
      <c r="AE52" s="127" t="s">
        <v>71</v>
      </c>
      <c r="AF52" s="127" t="s">
        <v>71</v>
      </c>
    </row>
    <row r="53" spans="1:32">
      <c r="A53" s="116" t="s">
        <v>119</v>
      </c>
      <c r="B53" s="117"/>
      <c r="C53" s="150"/>
      <c r="D53" s="150"/>
      <c r="E53" s="128"/>
      <c r="F53" s="150"/>
      <c r="G53" s="150"/>
      <c r="H53" s="119" t="s">
        <v>71</v>
      </c>
      <c r="I53" s="119" t="s">
        <v>71</v>
      </c>
      <c r="J53" s="119" t="s">
        <v>71</v>
      </c>
      <c r="L53" s="120" t="s">
        <v>119</v>
      </c>
      <c r="M53" s="121"/>
      <c r="N53" s="151"/>
      <c r="O53" s="151"/>
      <c r="P53" s="129"/>
      <c r="Q53" s="151"/>
      <c r="R53" s="151"/>
      <c r="S53" s="123" t="s">
        <v>71</v>
      </c>
      <c r="T53" s="123" t="s">
        <v>71</v>
      </c>
      <c r="U53" s="123" t="s">
        <v>71</v>
      </c>
      <c r="W53" s="124" t="s">
        <v>119</v>
      </c>
      <c r="X53" s="125"/>
      <c r="Y53" s="152"/>
      <c r="Z53" s="152"/>
      <c r="AA53" s="130"/>
      <c r="AB53" s="152"/>
      <c r="AC53" s="152"/>
      <c r="AD53" s="127" t="s">
        <v>71</v>
      </c>
      <c r="AE53" s="127" t="s">
        <v>71</v>
      </c>
      <c r="AF53" s="127" t="s">
        <v>71</v>
      </c>
    </row>
    <row r="54" spans="1:32">
      <c r="A54" s="116" t="s">
        <v>74</v>
      </c>
      <c r="B54" s="117">
        <v>1652</v>
      </c>
      <c r="C54" s="128">
        <v>812</v>
      </c>
      <c r="D54" s="128">
        <v>840</v>
      </c>
      <c r="E54" s="128">
        <v>159</v>
      </c>
      <c r="F54" s="128">
        <v>90</v>
      </c>
      <c r="G54" s="128">
        <v>69</v>
      </c>
      <c r="H54" s="119">
        <v>9.6246973365617432</v>
      </c>
      <c r="I54" s="119">
        <v>11.083743842364532</v>
      </c>
      <c r="J54" s="119">
        <v>8.2142857142857135</v>
      </c>
      <c r="L54" s="120" t="s">
        <v>130</v>
      </c>
      <c r="M54" s="121">
        <v>1790</v>
      </c>
      <c r="N54" s="129">
        <v>882</v>
      </c>
      <c r="O54" s="129">
        <v>908</v>
      </c>
      <c r="P54" s="129">
        <v>118</v>
      </c>
      <c r="Q54" s="129">
        <v>71</v>
      </c>
      <c r="R54" s="129">
        <v>47</v>
      </c>
      <c r="S54" s="123">
        <v>6.5921787709497206</v>
      </c>
      <c r="T54" s="123">
        <v>8.0498866213151921</v>
      </c>
      <c r="U54" s="123">
        <v>5.176211453744493</v>
      </c>
      <c r="W54" s="124" t="s">
        <v>120</v>
      </c>
      <c r="X54" s="125">
        <v>6334</v>
      </c>
      <c r="Y54" s="130">
        <v>3180</v>
      </c>
      <c r="Z54" s="130">
        <v>3154</v>
      </c>
      <c r="AA54" s="130">
        <v>553</v>
      </c>
      <c r="AB54" s="130">
        <v>347</v>
      </c>
      <c r="AC54" s="130">
        <v>206</v>
      </c>
      <c r="AD54" s="127">
        <v>8.7306599305336281</v>
      </c>
      <c r="AE54" s="127">
        <v>10.911949685534591</v>
      </c>
      <c r="AF54" s="127">
        <v>6.53138871274572</v>
      </c>
    </row>
    <row r="55" spans="1:32">
      <c r="A55" s="131" t="s">
        <v>76</v>
      </c>
      <c r="B55" s="132">
        <v>126431</v>
      </c>
      <c r="C55" s="132">
        <v>64382</v>
      </c>
      <c r="D55" s="132">
        <v>62049</v>
      </c>
      <c r="E55" s="132">
        <v>10503</v>
      </c>
      <c r="F55" s="132">
        <v>6478</v>
      </c>
      <c r="G55" s="132">
        <v>4025</v>
      </c>
      <c r="H55" s="119">
        <v>8.307298051901828</v>
      </c>
      <c r="I55" s="119">
        <v>10.061818520704545</v>
      </c>
      <c r="J55" s="119">
        <v>6.4868088123902075</v>
      </c>
      <c r="L55" s="133" t="s">
        <v>76</v>
      </c>
      <c r="M55" s="134">
        <v>157569</v>
      </c>
      <c r="N55" s="134">
        <v>80154</v>
      </c>
      <c r="O55" s="134">
        <v>77415</v>
      </c>
      <c r="P55" s="134">
        <v>12285</v>
      </c>
      <c r="Q55" s="134">
        <v>7505</v>
      </c>
      <c r="R55" s="134">
        <v>4780</v>
      </c>
      <c r="S55" s="123">
        <v>7.7965843535213146</v>
      </c>
      <c r="T55" s="123">
        <v>9.3632257903535692</v>
      </c>
      <c r="U55" s="123">
        <v>6.1745139830782145</v>
      </c>
      <c r="W55" s="135" t="s">
        <v>76</v>
      </c>
      <c r="X55" s="136">
        <v>159582</v>
      </c>
      <c r="Y55" s="136">
        <v>81310</v>
      </c>
      <c r="Z55" s="136">
        <v>78272</v>
      </c>
      <c r="AA55" s="136">
        <v>11752</v>
      </c>
      <c r="AB55" s="136">
        <v>7340</v>
      </c>
      <c r="AC55" s="136">
        <v>4412</v>
      </c>
      <c r="AD55" s="127">
        <v>7.3642390745823461</v>
      </c>
      <c r="AE55" s="127">
        <v>9.0271799286680618</v>
      </c>
      <c r="AF55" s="127">
        <v>5.6367538838920686</v>
      </c>
    </row>
    <row r="56" spans="1:32">
      <c r="A56" s="97"/>
      <c r="B56" s="97"/>
      <c r="C56" s="97"/>
      <c r="D56" s="97"/>
      <c r="E56" s="97"/>
      <c r="F56" s="97"/>
      <c r="G56" s="97"/>
      <c r="H56" s="153" t="s">
        <v>71</v>
      </c>
      <c r="I56" s="153" t="s">
        <v>71</v>
      </c>
      <c r="J56" s="153" t="s">
        <v>71</v>
      </c>
      <c r="L56" s="100"/>
      <c r="M56" s="100"/>
      <c r="N56" s="100"/>
      <c r="O56" s="100"/>
      <c r="P56" s="100"/>
      <c r="Q56" s="100"/>
      <c r="R56" s="100"/>
      <c r="S56" s="154" t="s">
        <v>71</v>
      </c>
      <c r="T56" s="154" t="s">
        <v>71</v>
      </c>
      <c r="U56" s="154" t="s">
        <v>71</v>
      </c>
      <c r="W56" s="102"/>
      <c r="X56" s="102"/>
      <c r="Y56" s="102"/>
      <c r="Z56" s="102"/>
      <c r="AA56" s="102"/>
      <c r="AB56" s="102"/>
      <c r="AC56" s="102"/>
      <c r="AD56" s="155" t="s">
        <v>71</v>
      </c>
      <c r="AE56" s="155" t="s">
        <v>71</v>
      </c>
      <c r="AF56" s="155" t="s">
        <v>71</v>
      </c>
    </row>
    <row r="57" spans="1:32">
      <c r="A57" s="97"/>
      <c r="B57" s="97"/>
      <c r="C57" s="97"/>
      <c r="D57" s="97"/>
      <c r="E57" s="97"/>
      <c r="F57" s="97"/>
      <c r="G57" s="97"/>
      <c r="H57" s="156" t="s">
        <v>71</v>
      </c>
      <c r="I57" s="156" t="s">
        <v>71</v>
      </c>
      <c r="J57" s="156" t="s">
        <v>71</v>
      </c>
      <c r="L57" s="100"/>
      <c r="M57" s="100"/>
      <c r="N57" s="100"/>
      <c r="O57" s="100"/>
      <c r="P57" s="100"/>
      <c r="Q57" s="100"/>
      <c r="R57" s="100"/>
      <c r="S57" s="157" t="s">
        <v>71</v>
      </c>
      <c r="T57" s="157" t="s">
        <v>71</v>
      </c>
      <c r="U57" s="157" t="s">
        <v>71</v>
      </c>
      <c r="W57" s="102"/>
      <c r="X57" s="102"/>
      <c r="Y57" s="102"/>
      <c r="Z57" s="102"/>
      <c r="AA57" s="102"/>
      <c r="AB57" s="102"/>
      <c r="AC57" s="102"/>
      <c r="AD57" s="158" t="s">
        <v>71</v>
      </c>
      <c r="AE57" s="158" t="s">
        <v>71</v>
      </c>
      <c r="AF57" s="158" t="s">
        <v>71</v>
      </c>
    </row>
    <row r="58" spans="1:32">
      <c r="A58" s="97"/>
      <c r="B58" s="159" t="s">
        <v>121</v>
      </c>
      <c r="C58" s="97"/>
      <c r="D58" s="97"/>
      <c r="E58" s="97"/>
      <c r="F58" s="97"/>
      <c r="G58" s="97"/>
      <c r="H58" s="97"/>
      <c r="I58" s="97"/>
      <c r="J58" s="97"/>
      <c r="L58" s="100"/>
      <c r="M58" s="160" t="s">
        <v>121</v>
      </c>
      <c r="N58" s="100"/>
      <c r="O58" s="100"/>
      <c r="P58" s="100"/>
      <c r="Q58" s="100"/>
      <c r="R58" s="100"/>
      <c r="S58" s="100"/>
      <c r="T58" s="100"/>
      <c r="U58" s="100"/>
      <c r="W58" s="102"/>
      <c r="X58" s="161" t="s">
        <v>121</v>
      </c>
      <c r="Y58" s="102"/>
      <c r="Z58" s="102"/>
      <c r="AA58" s="102"/>
      <c r="AB58" s="102"/>
      <c r="AC58" s="102"/>
      <c r="AD58" s="102"/>
      <c r="AE58" s="102"/>
      <c r="AF58" s="102"/>
    </row>
  </sheetData>
  <mergeCells count="48">
    <mergeCell ref="AD4:AF4"/>
    <mergeCell ref="A4:A5"/>
    <mergeCell ref="B4:D4"/>
    <mergeCell ref="E4:G4"/>
    <mergeCell ref="H4:J4"/>
    <mergeCell ref="L4:L5"/>
    <mergeCell ref="M4:O4"/>
    <mergeCell ref="P4:R4"/>
    <mergeCell ref="S4:U4"/>
    <mergeCell ref="W4:W5"/>
    <mergeCell ref="X4:Z4"/>
    <mergeCell ref="AA4:AC4"/>
    <mergeCell ref="AD18:AF18"/>
    <mergeCell ref="A18:A19"/>
    <mergeCell ref="B18:D18"/>
    <mergeCell ref="E18:G18"/>
    <mergeCell ref="H18:J18"/>
    <mergeCell ref="L18:L19"/>
    <mergeCell ref="M18:O18"/>
    <mergeCell ref="P18:R18"/>
    <mergeCell ref="S18:U18"/>
    <mergeCell ref="W18:W19"/>
    <mergeCell ref="X18:Z18"/>
    <mergeCell ref="AA18:AC18"/>
    <mergeCell ref="AD32:AF32"/>
    <mergeCell ref="A32:A33"/>
    <mergeCell ref="B32:D32"/>
    <mergeCell ref="E32:G32"/>
    <mergeCell ref="H32:J32"/>
    <mergeCell ref="L32:L33"/>
    <mergeCell ref="M32:O32"/>
    <mergeCell ref="P32:R32"/>
    <mergeCell ref="S32:U32"/>
    <mergeCell ref="W32:W33"/>
    <mergeCell ref="X32:Z32"/>
    <mergeCell ref="AA32:AC32"/>
    <mergeCell ref="AD40:AF40"/>
    <mergeCell ref="A40:A41"/>
    <mergeCell ref="B40:D40"/>
    <mergeCell ref="E40:G40"/>
    <mergeCell ref="H40:J40"/>
    <mergeCell ref="L40:L41"/>
    <mergeCell ref="M40:O40"/>
    <mergeCell ref="P40:R40"/>
    <mergeCell ref="S40:U40"/>
    <mergeCell ref="W40:W41"/>
    <mergeCell ref="X40:Z40"/>
    <mergeCell ref="AA40:AC40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2</vt:i4>
      </vt:variant>
    </vt:vector>
  </HeadingPairs>
  <TitlesOfParts>
    <vt:vector size="6" baseType="lpstr">
      <vt:lpstr>（１）ぜん息（９年間まとめ）</vt:lpstr>
      <vt:lpstr>（１）ぜん息（３年度毎）</vt:lpstr>
      <vt:lpstr>（２）ぜん鳴（かぜなし）＋ぜん息（９年間まとめ）</vt:lpstr>
      <vt:lpstr>（２）ぜん鳴（かぜなし）＋ぜん息（３年度毎）</vt:lpstr>
      <vt:lpstr>'（１）ぜん息（９年間まとめ）'!Print_Area</vt:lpstr>
      <vt:lpstr>'（２）ぜん鳴（かぜなし）＋ぜん息（９年間まとめ）'!Print_Area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2015-11-13T03:11:49Z</dcterms:created>
  <dcterms:modified xsi:type="dcterms:W3CDTF">2015-11-13T03:11:53Z</dcterms:modified>
</cp:coreProperties>
</file>