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12600" yWindow="-15" windowWidth="12645" windowHeight="11760"/>
  </bookViews>
  <sheets>
    <sheet name="（１）ぜん息（７年間まとめ）" sheetId="2" r:id="rId1"/>
    <sheet name="（１）ぜん息（３年毎）" sheetId="3" r:id="rId2"/>
    <sheet name="（２）ぜん鳴（かぜなし）＋ぜん息（７年間まとめ）" sheetId="1" r:id="rId3"/>
    <sheet name="（２）ぜん鳴（かぜなし）＋ぜん息（３年毎）" sheetId="4" r:id="rId4"/>
  </sheets>
  <externalReferences>
    <externalReference r:id="rId5"/>
    <externalReference r:id="rId6"/>
  </externalReferences>
  <definedNames>
    <definedName name="block">'[1]5_2'!$A$46:$P$61</definedName>
    <definedName name="block1">'[1]5_2'!$A$46:$P$61</definedName>
    <definedName name="block2">'[1]5_2'!$A$68:$P$83</definedName>
    <definedName name="data">#REF!</definedName>
    <definedName name="data01_20">#REF!</definedName>
    <definedName name="data21_40">#REF!</definedName>
    <definedName name="data41_50">#REF!</definedName>
    <definedName name="OSAKA">'[2]8'!$E$9</definedName>
    <definedName name="_xlnm.Print_Area" localSheetId="0">'（１）ぜん息（７年間まとめ）'!$A$1:$L$60</definedName>
    <definedName name="_xlnm.Print_Area" localSheetId="2">'（２）ぜん鳴（かぜなし）＋ぜん息（７年間まとめ）'!$A$1:$L$60</definedName>
  </definedNames>
  <calcPr calcId="152511"/>
</workbook>
</file>

<file path=xl/calcChain.xml><?xml version="1.0" encoding="utf-8"?>
<calcChain xmlns="http://schemas.openxmlformats.org/spreadsheetml/2006/main">
  <c r="S30" i="4" l="1"/>
  <c r="H30" i="4"/>
  <c r="U57" i="4" l="1"/>
  <c r="T57" i="4"/>
  <c r="S57" i="4"/>
  <c r="U56" i="4"/>
  <c r="T56" i="4"/>
  <c r="S56" i="4"/>
  <c r="R55" i="4"/>
  <c r="U55" i="4" s="1"/>
  <c r="Q55" i="4"/>
  <c r="T55" i="4" s="1"/>
  <c r="P55" i="4"/>
  <c r="S55" i="4" s="1"/>
  <c r="O55" i="4"/>
  <c r="N55" i="4"/>
  <c r="M55" i="4"/>
  <c r="U54" i="4"/>
  <c r="T54" i="4"/>
  <c r="S54" i="4"/>
  <c r="L54" i="4"/>
  <c r="U53" i="4"/>
  <c r="T53" i="4"/>
  <c r="S53" i="4"/>
  <c r="L53" i="4"/>
  <c r="U52" i="4"/>
  <c r="T52" i="4"/>
  <c r="S52" i="4"/>
  <c r="L52" i="4"/>
  <c r="U51" i="4"/>
  <c r="T51" i="4"/>
  <c r="S51" i="4"/>
  <c r="L51" i="4"/>
  <c r="U50" i="4"/>
  <c r="T50" i="4"/>
  <c r="S50" i="4"/>
  <c r="L50" i="4"/>
  <c r="U49" i="4"/>
  <c r="T49" i="4"/>
  <c r="S49" i="4"/>
  <c r="L49" i="4"/>
  <c r="U48" i="4"/>
  <c r="T48" i="4"/>
  <c r="S48" i="4"/>
  <c r="L48" i="4"/>
  <c r="U47" i="4"/>
  <c r="T47" i="4"/>
  <c r="S47" i="4"/>
  <c r="L47" i="4"/>
  <c r="U46" i="4"/>
  <c r="T46" i="4"/>
  <c r="S46" i="4"/>
  <c r="L46" i="4"/>
  <c r="U45" i="4"/>
  <c r="T45" i="4"/>
  <c r="S45" i="4"/>
  <c r="L45" i="4"/>
  <c r="U44" i="4"/>
  <c r="T44" i="4"/>
  <c r="S44" i="4"/>
  <c r="L44" i="4"/>
  <c r="U43" i="4"/>
  <c r="T43" i="4"/>
  <c r="S43" i="4"/>
  <c r="L43" i="4"/>
  <c r="U42" i="4"/>
  <c r="T42" i="4"/>
  <c r="S42" i="4"/>
  <c r="L42" i="4"/>
  <c r="R38" i="4"/>
  <c r="Q38" i="4"/>
  <c r="T38" i="4" s="1"/>
  <c r="P38" i="4"/>
  <c r="O38" i="4"/>
  <c r="U38" i="4" s="1"/>
  <c r="N38" i="4"/>
  <c r="M38" i="4"/>
  <c r="S38" i="4" s="1"/>
  <c r="U37" i="4"/>
  <c r="T37" i="4"/>
  <c r="S37" i="4"/>
  <c r="L37" i="4"/>
  <c r="U36" i="4"/>
  <c r="T36" i="4"/>
  <c r="S36" i="4"/>
  <c r="L36" i="4"/>
  <c r="U35" i="4"/>
  <c r="T35" i="4"/>
  <c r="S35" i="4"/>
  <c r="L35" i="4"/>
  <c r="U34" i="4"/>
  <c r="T34" i="4"/>
  <c r="S34" i="4"/>
  <c r="L34" i="4"/>
  <c r="R30" i="4"/>
  <c r="U30" i="4" s="1"/>
  <c r="Q30" i="4"/>
  <c r="P30" i="4"/>
  <c r="O30" i="4"/>
  <c r="N30" i="4"/>
  <c r="T30" i="4" s="1"/>
  <c r="M30" i="4"/>
  <c r="U29" i="4"/>
  <c r="T29" i="4"/>
  <c r="S29" i="4"/>
  <c r="L29" i="4"/>
  <c r="U28" i="4"/>
  <c r="T28" i="4"/>
  <c r="S28" i="4"/>
  <c r="L28" i="4"/>
  <c r="U27" i="4"/>
  <c r="T27" i="4"/>
  <c r="S27" i="4"/>
  <c r="L27" i="4"/>
  <c r="U26" i="4"/>
  <c r="T26" i="4"/>
  <c r="S26" i="4"/>
  <c r="L26" i="4"/>
  <c r="U25" i="4"/>
  <c r="T25" i="4"/>
  <c r="S25" i="4"/>
  <c r="L25" i="4"/>
  <c r="U24" i="4"/>
  <c r="T24" i="4"/>
  <c r="S24" i="4"/>
  <c r="L24" i="4"/>
  <c r="U23" i="4"/>
  <c r="T23" i="4"/>
  <c r="S23" i="4"/>
  <c r="L23" i="4"/>
  <c r="U22" i="4"/>
  <c r="T22" i="4"/>
  <c r="S22" i="4"/>
  <c r="L22" i="4"/>
  <c r="U21" i="4"/>
  <c r="T21" i="4"/>
  <c r="S21" i="4"/>
  <c r="L21" i="4"/>
  <c r="U20" i="4"/>
  <c r="T20" i="4"/>
  <c r="S20" i="4"/>
  <c r="L20" i="4"/>
  <c r="R16" i="4"/>
  <c r="Q16" i="4"/>
  <c r="T16" i="4" s="1"/>
  <c r="P16" i="4"/>
  <c r="S16" i="4" s="1"/>
  <c r="O16" i="4"/>
  <c r="U16" i="4" s="1"/>
  <c r="N16" i="4"/>
  <c r="M16" i="4"/>
  <c r="U15" i="4"/>
  <c r="T15" i="4"/>
  <c r="S15" i="4"/>
  <c r="L15" i="4"/>
  <c r="U14" i="4"/>
  <c r="T14" i="4"/>
  <c r="S14" i="4"/>
  <c r="L14" i="4"/>
  <c r="U13" i="4"/>
  <c r="T13" i="4"/>
  <c r="S13" i="4"/>
  <c r="L13" i="4"/>
  <c r="U12" i="4"/>
  <c r="T12" i="4"/>
  <c r="S12" i="4"/>
  <c r="L12" i="4"/>
  <c r="U11" i="4"/>
  <c r="T11" i="4"/>
  <c r="S11" i="4"/>
  <c r="L11" i="4"/>
  <c r="U10" i="4"/>
  <c r="T10" i="4"/>
  <c r="S10" i="4"/>
  <c r="L10" i="4"/>
  <c r="U9" i="4"/>
  <c r="T9" i="4"/>
  <c r="S9" i="4"/>
  <c r="L9" i="4"/>
  <c r="U8" i="4"/>
  <c r="T8" i="4"/>
  <c r="S8" i="4"/>
  <c r="L8" i="4"/>
  <c r="U7" i="4"/>
  <c r="T7" i="4"/>
  <c r="S7" i="4"/>
  <c r="L7" i="4"/>
  <c r="U6" i="4"/>
  <c r="T6" i="4"/>
  <c r="S6" i="4"/>
  <c r="L6" i="4"/>
  <c r="J57" i="4"/>
  <c r="I57" i="4"/>
  <c r="H57" i="4"/>
  <c r="J56" i="4"/>
  <c r="I56" i="4"/>
  <c r="H56" i="4"/>
  <c r="I55" i="4"/>
  <c r="H55" i="4"/>
  <c r="G55" i="4"/>
  <c r="J55" i="4" s="1"/>
  <c r="F55" i="4"/>
  <c r="E55" i="4"/>
  <c r="D55" i="4"/>
  <c r="C55" i="4"/>
  <c r="B55" i="4"/>
  <c r="J54" i="4"/>
  <c r="I54" i="4"/>
  <c r="H54" i="4"/>
  <c r="A54" i="4"/>
  <c r="J53" i="4"/>
  <c r="I53" i="4"/>
  <c r="H53" i="4"/>
  <c r="A53" i="4"/>
  <c r="J52" i="4"/>
  <c r="I52" i="4"/>
  <c r="H52" i="4"/>
  <c r="A52" i="4"/>
  <c r="J51" i="4"/>
  <c r="I51" i="4"/>
  <c r="H51" i="4"/>
  <c r="A51" i="4"/>
  <c r="J50" i="4"/>
  <c r="I50" i="4"/>
  <c r="H50" i="4"/>
  <c r="A50" i="4"/>
  <c r="J49" i="4"/>
  <c r="I49" i="4"/>
  <c r="H49" i="4"/>
  <c r="A49" i="4"/>
  <c r="J48" i="4"/>
  <c r="I48" i="4"/>
  <c r="H48" i="4"/>
  <c r="A48" i="4"/>
  <c r="J47" i="4"/>
  <c r="I47" i="4"/>
  <c r="H47" i="4"/>
  <c r="A47" i="4"/>
  <c r="J46" i="4"/>
  <c r="I46" i="4"/>
  <c r="H46" i="4"/>
  <c r="A46" i="4"/>
  <c r="J45" i="4"/>
  <c r="I45" i="4"/>
  <c r="H45" i="4"/>
  <c r="A45" i="4"/>
  <c r="J44" i="4"/>
  <c r="I44" i="4"/>
  <c r="H44" i="4"/>
  <c r="A44" i="4"/>
  <c r="J43" i="4"/>
  <c r="I43" i="4"/>
  <c r="H43" i="4"/>
  <c r="A43" i="4"/>
  <c r="J42" i="4"/>
  <c r="I42" i="4"/>
  <c r="H42" i="4"/>
  <c r="A42" i="4"/>
  <c r="H38" i="4"/>
  <c r="G38" i="4"/>
  <c r="J38" i="4" s="1"/>
  <c r="F38" i="4"/>
  <c r="I38" i="4" s="1"/>
  <c r="E38" i="4"/>
  <c r="D38" i="4"/>
  <c r="C38" i="4"/>
  <c r="B38" i="4"/>
  <c r="J37" i="4"/>
  <c r="I37" i="4"/>
  <c r="H37" i="4"/>
  <c r="A37" i="4"/>
  <c r="J36" i="4"/>
  <c r="I36" i="4"/>
  <c r="H36" i="4"/>
  <c r="A36" i="4"/>
  <c r="J35" i="4"/>
  <c r="I35" i="4"/>
  <c r="H35" i="4"/>
  <c r="A35" i="4"/>
  <c r="J34" i="4"/>
  <c r="I34" i="4"/>
  <c r="H34" i="4"/>
  <c r="A34" i="4"/>
  <c r="I30" i="4"/>
  <c r="G30" i="4"/>
  <c r="J30" i="4" s="1"/>
  <c r="F30" i="4"/>
  <c r="E30" i="4"/>
  <c r="D30" i="4"/>
  <c r="C30" i="4"/>
  <c r="B30" i="4"/>
  <c r="J29" i="4"/>
  <c r="I29" i="4"/>
  <c r="H29" i="4"/>
  <c r="A29" i="4"/>
  <c r="J28" i="4"/>
  <c r="I28" i="4"/>
  <c r="H28" i="4"/>
  <c r="A28" i="4"/>
  <c r="J27" i="4"/>
  <c r="I27" i="4"/>
  <c r="H27" i="4"/>
  <c r="A27" i="4"/>
  <c r="J26" i="4"/>
  <c r="I26" i="4"/>
  <c r="H26" i="4"/>
  <c r="A26" i="4"/>
  <c r="J25" i="4"/>
  <c r="I25" i="4"/>
  <c r="H25" i="4"/>
  <c r="A25" i="4"/>
  <c r="J24" i="4"/>
  <c r="I24" i="4"/>
  <c r="H24" i="4"/>
  <c r="A24" i="4"/>
  <c r="J23" i="4"/>
  <c r="I23" i="4"/>
  <c r="H23" i="4"/>
  <c r="A23" i="4"/>
  <c r="J22" i="4"/>
  <c r="I22" i="4"/>
  <c r="H22" i="4"/>
  <c r="A22" i="4"/>
  <c r="J21" i="4"/>
  <c r="I21" i="4"/>
  <c r="H21" i="4"/>
  <c r="A21" i="4"/>
  <c r="J20" i="4"/>
  <c r="I20" i="4"/>
  <c r="H20" i="4"/>
  <c r="A20" i="4"/>
  <c r="H16" i="4"/>
  <c r="G16" i="4"/>
  <c r="J16" i="4" s="1"/>
  <c r="F16" i="4"/>
  <c r="I16" i="4" s="1"/>
  <c r="E16" i="4"/>
  <c r="D16" i="4"/>
  <c r="C16" i="4"/>
  <c r="B16" i="4"/>
  <c r="J15" i="4"/>
  <c r="I15" i="4"/>
  <c r="H15" i="4"/>
  <c r="A15" i="4"/>
  <c r="J14" i="4"/>
  <c r="I14" i="4"/>
  <c r="H14" i="4"/>
  <c r="A14" i="4"/>
  <c r="J13" i="4"/>
  <c r="I13" i="4"/>
  <c r="H13" i="4"/>
  <c r="A13" i="4"/>
  <c r="J12" i="4"/>
  <c r="I12" i="4"/>
  <c r="H12" i="4"/>
  <c r="A12" i="4"/>
  <c r="J11" i="4"/>
  <c r="I11" i="4"/>
  <c r="H11" i="4"/>
  <c r="A11" i="4"/>
  <c r="J10" i="4"/>
  <c r="I10" i="4"/>
  <c r="H10" i="4"/>
  <c r="A10" i="4"/>
  <c r="J9" i="4"/>
  <c r="I9" i="4"/>
  <c r="H9" i="4"/>
  <c r="A9" i="4"/>
  <c r="J8" i="4"/>
  <c r="I8" i="4"/>
  <c r="H8" i="4"/>
  <c r="A8" i="4"/>
  <c r="J7" i="4"/>
  <c r="I7" i="4"/>
  <c r="H7" i="4"/>
  <c r="A7" i="4"/>
  <c r="J6" i="4"/>
  <c r="I6" i="4"/>
  <c r="H6" i="4"/>
  <c r="A6" i="4"/>
  <c r="U57" i="3"/>
  <c r="T57" i="3"/>
  <c r="S57" i="3"/>
  <c r="U56" i="3"/>
  <c r="T56" i="3"/>
  <c r="S56" i="3"/>
  <c r="T55" i="3"/>
  <c r="R55" i="3"/>
  <c r="U55" i="3" s="1"/>
  <c r="Q55" i="3"/>
  <c r="P55" i="3"/>
  <c r="S55" i="3" s="1"/>
  <c r="O55" i="3"/>
  <c r="N55" i="3"/>
  <c r="M55" i="3"/>
  <c r="U54" i="3"/>
  <c r="T54" i="3"/>
  <c r="S54" i="3"/>
  <c r="L54" i="3"/>
  <c r="U53" i="3"/>
  <c r="T53" i="3"/>
  <c r="S53" i="3"/>
  <c r="L53" i="3"/>
  <c r="U52" i="3"/>
  <c r="T52" i="3"/>
  <c r="S52" i="3"/>
  <c r="L52" i="3"/>
  <c r="U51" i="3"/>
  <c r="T51" i="3"/>
  <c r="S51" i="3"/>
  <c r="L51" i="3"/>
  <c r="U50" i="3"/>
  <c r="T50" i="3"/>
  <c r="S50" i="3"/>
  <c r="L50" i="3"/>
  <c r="U49" i="3"/>
  <c r="T49" i="3"/>
  <c r="S49" i="3"/>
  <c r="L49" i="3"/>
  <c r="U48" i="3"/>
  <c r="T48" i="3"/>
  <c r="S48" i="3"/>
  <c r="L48" i="3"/>
  <c r="U47" i="3"/>
  <c r="T47" i="3"/>
  <c r="S47" i="3"/>
  <c r="L47" i="3"/>
  <c r="U46" i="3"/>
  <c r="T46" i="3"/>
  <c r="S46" i="3"/>
  <c r="L46" i="3"/>
  <c r="U45" i="3"/>
  <c r="T45" i="3"/>
  <c r="S45" i="3"/>
  <c r="L45" i="3"/>
  <c r="U44" i="3"/>
  <c r="T44" i="3"/>
  <c r="S44" i="3"/>
  <c r="L44" i="3"/>
  <c r="U43" i="3"/>
  <c r="T43" i="3"/>
  <c r="S43" i="3"/>
  <c r="L43" i="3"/>
  <c r="U42" i="3"/>
  <c r="T42" i="3"/>
  <c r="S42" i="3"/>
  <c r="L42" i="3"/>
  <c r="S38" i="3"/>
  <c r="R38" i="3"/>
  <c r="U38" i="3" s="1"/>
  <c r="Q38" i="3"/>
  <c r="T38" i="3" s="1"/>
  <c r="P38" i="3"/>
  <c r="O38" i="3"/>
  <c r="N38" i="3"/>
  <c r="M38" i="3"/>
  <c r="U37" i="3"/>
  <c r="T37" i="3"/>
  <c r="S37" i="3"/>
  <c r="L37" i="3"/>
  <c r="U36" i="3"/>
  <c r="T36" i="3"/>
  <c r="S36" i="3"/>
  <c r="L36" i="3"/>
  <c r="U35" i="3"/>
  <c r="T35" i="3"/>
  <c r="S35" i="3"/>
  <c r="L35" i="3"/>
  <c r="U34" i="3"/>
  <c r="T34" i="3"/>
  <c r="S34" i="3"/>
  <c r="L34" i="3"/>
  <c r="T30" i="3"/>
  <c r="R30" i="3"/>
  <c r="U30" i="3" s="1"/>
  <c r="Q30" i="3"/>
  <c r="P30" i="3"/>
  <c r="S30" i="3" s="1"/>
  <c r="O30" i="3"/>
  <c r="N30" i="3"/>
  <c r="M30" i="3"/>
  <c r="U29" i="3"/>
  <c r="T29" i="3"/>
  <c r="S29" i="3"/>
  <c r="L29" i="3"/>
  <c r="U28" i="3"/>
  <c r="T28" i="3"/>
  <c r="S28" i="3"/>
  <c r="L28" i="3"/>
  <c r="U27" i="3"/>
  <c r="T27" i="3"/>
  <c r="S27" i="3"/>
  <c r="L27" i="3"/>
  <c r="U26" i="3"/>
  <c r="T26" i="3"/>
  <c r="S26" i="3"/>
  <c r="L26" i="3"/>
  <c r="U25" i="3"/>
  <c r="T25" i="3"/>
  <c r="S25" i="3"/>
  <c r="L25" i="3"/>
  <c r="U24" i="3"/>
  <c r="T24" i="3"/>
  <c r="S24" i="3"/>
  <c r="L24" i="3"/>
  <c r="U23" i="3"/>
  <c r="T23" i="3"/>
  <c r="S23" i="3"/>
  <c r="L23" i="3"/>
  <c r="U22" i="3"/>
  <c r="T22" i="3"/>
  <c r="S22" i="3"/>
  <c r="L22" i="3"/>
  <c r="U21" i="3"/>
  <c r="T21" i="3"/>
  <c r="S21" i="3"/>
  <c r="L21" i="3"/>
  <c r="U20" i="3"/>
  <c r="T20" i="3"/>
  <c r="S20" i="3"/>
  <c r="L20" i="3"/>
  <c r="U16" i="3"/>
  <c r="S16" i="3"/>
  <c r="R16" i="3"/>
  <c r="Q16" i="3"/>
  <c r="T16" i="3" s="1"/>
  <c r="P16" i="3"/>
  <c r="O16" i="3"/>
  <c r="N16" i="3"/>
  <c r="M16" i="3"/>
  <c r="U15" i="3"/>
  <c r="T15" i="3"/>
  <c r="S15" i="3"/>
  <c r="L15" i="3"/>
  <c r="U14" i="3"/>
  <c r="T14" i="3"/>
  <c r="S14" i="3"/>
  <c r="L14" i="3"/>
  <c r="U13" i="3"/>
  <c r="T13" i="3"/>
  <c r="S13" i="3"/>
  <c r="L13" i="3"/>
  <c r="U12" i="3"/>
  <c r="T12" i="3"/>
  <c r="S12" i="3"/>
  <c r="L12" i="3"/>
  <c r="U11" i="3"/>
  <c r="T11" i="3"/>
  <c r="S11" i="3"/>
  <c r="L11" i="3"/>
  <c r="U10" i="3"/>
  <c r="T10" i="3"/>
  <c r="S10" i="3"/>
  <c r="L10" i="3"/>
  <c r="U9" i="3"/>
  <c r="T9" i="3"/>
  <c r="S9" i="3"/>
  <c r="L9" i="3"/>
  <c r="U8" i="3"/>
  <c r="T8" i="3"/>
  <c r="S8" i="3"/>
  <c r="L8" i="3"/>
  <c r="U7" i="3"/>
  <c r="T7" i="3"/>
  <c r="S7" i="3"/>
  <c r="L7" i="3"/>
  <c r="U6" i="3"/>
  <c r="T6" i="3"/>
  <c r="S6" i="3"/>
  <c r="L6" i="3"/>
  <c r="J57" i="3"/>
  <c r="I57" i="3"/>
  <c r="H57" i="3"/>
  <c r="J56" i="3"/>
  <c r="I56" i="3"/>
  <c r="H56" i="3"/>
  <c r="J55" i="3"/>
  <c r="I55" i="3"/>
  <c r="G55" i="3"/>
  <c r="F55" i="3"/>
  <c r="E55" i="3"/>
  <c r="H55" i="3" s="1"/>
  <c r="D55" i="3"/>
  <c r="C55" i="3"/>
  <c r="B55" i="3"/>
  <c r="J54" i="3"/>
  <c r="I54" i="3"/>
  <c r="H54" i="3"/>
  <c r="A54" i="3"/>
  <c r="J53" i="3"/>
  <c r="I53" i="3"/>
  <c r="H53" i="3"/>
  <c r="A53" i="3"/>
  <c r="J52" i="3"/>
  <c r="I52" i="3"/>
  <c r="H52" i="3"/>
  <c r="A52" i="3"/>
  <c r="J51" i="3"/>
  <c r="I51" i="3"/>
  <c r="H51" i="3"/>
  <c r="A51" i="3"/>
  <c r="J50" i="3"/>
  <c r="I50" i="3"/>
  <c r="H50" i="3"/>
  <c r="A50" i="3"/>
  <c r="J49" i="3"/>
  <c r="I49" i="3"/>
  <c r="H49" i="3"/>
  <c r="A49" i="3"/>
  <c r="J48" i="3"/>
  <c r="I48" i="3"/>
  <c r="H48" i="3"/>
  <c r="A48" i="3"/>
  <c r="J47" i="3"/>
  <c r="I47" i="3"/>
  <c r="H47" i="3"/>
  <c r="A47" i="3"/>
  <c r="J46" i="3"/>
  <c r="I46" i="3"/>
  <c r="H46" i="3"/>
  <c r="A46" i="3"/>
  <c r="J45" i="3"/>
  <c r="I45" i="3"/>
  <c r="H45" i="3"/>
  <c r="A45" i="3"/>
  <c r="J44" i="3"/>
  <c r="I44" i="3"/>
  <c r="H44" i="3"/>
  <c r="A44" i="3"/>
  <c r="J43" i="3"/>
  <c r="I43" i="3"/>
  <c r="H43" i="3"/>
  <c r="A43" i="3"/>
  <c r="J42" i="3"/>
  <c r="I42" i="3"/>
  <c r="H42" i="3"/>
  <c r="A42" i="3"/>
  <c r="G38" i="3"/>
  <c r="J38" i="3" s="1"/>
  <c r="F38" i="3"/>
  <c r="I38" i="3" s="1"/>
  <c r="E38" i="3"/>
  <c r="H38" i="3" s="1"/>
  <c r="D38" i="3"/>
  <c r="C38" i="3"/>
  <c r="B38" i="3"/>
  <c r="J37" i="3"/>
  <c r="I37" i="3"/>
  <c r="H37" i="3"/>
  <c r="A37" i="3"/>
  <c r="J36" i="3"/>
  <c r="I36" i="3"/>
  <c r="H36" i="3"/>
  <c r="A36" i="3"/>
  <c r="J35" i="3"/>
  <c r="I35" i="3"/>
  <c r="H35" i="3"/>
  <c r="A35" i="3"/>
  <c r="J34" i="3"/>
  <c r="I34" i="3"/>
  <c r="H34" i="3"/>
  <c r="A34" i="3"/>
  <c r="H30" i="3"/>
  <c r="G30" i="3"/>
  <c r="J30" i="3" s="1"/>
  <c r="F30" i="3"/>
  <c r="I30" i="3" s="1"/>
  <c r="E30" i="3"/>
  <c r="D30" i="3"/>
  <c r="C30" i="3"/>
  <c r="B30" i="3"/>
  <c r="J29" i="3"/>
  <c r="I29" i="3"/>
  <c r="H29" i="3"/>
  <c r="A29" i="3"/>
  <c r="J28" i="3"/>
  <c r="I28" i="3"/>
  <c r="H28" i="3"/>
  <c r="A28" i="3"/>
  <c r="J27" i="3"/>
  <c r="I27" i="3"/>
  <c r="H27" i="3"/>
  <c r="A27" i="3"/>
  <c r="J26" i="3"/>
  <c r="I26" i="3"/>
  <c r="H26" i="3"/>
  <c r="A26" i="3"/>
  <c r="J25" i="3"/>
  <c r="I25" i="3"/>
  <c r="H25" i="3"/>
  <c r="A25" i="3"/>
  <c r="J24" i="3"/>
  <c r="I24" i="3"/>
  <c r="H24" i="3"/>
  <c r="A24" i="3"/>
  <c r="J23" i="3"/>
  <c r="I23" i="3"/>
  <c r="H23" i="3"/>
  <c r="A23" i="3"/>
  <c r="J22" i="3"/>
  <c r="I22" i="3"/>
  <c r="H22" i="3"/>
  <c r="A22" i="3"/>
  <c r="J21" i="3"/>
  <c r="I21" i="3"/>
  <c r="H21" i="3"/>
  <c r="A21" i="3"/>
  <c r="J20" i="3"/>
  <c r="I20" i="3"/>
  <c r="H20" i="3"/>
  <c r="A20" i="3"/>
  <c r="I16" i="3"/>
  <c r="H16" i="3"/>
  <c r="G16" i="3"/>
  <c r="J16" i="3" s="1"/>
  <c r="F16" i="3"/>
  <c r="E16" i="3"/>
  <c r="D16" i="3"/>
  <c r="C16" i="3"/>
  <c r="B16" i="3"/>
  <c r="J15" i="3"/>
  <c r="I15" i="3"/>
  <c r="H15" i="3"/>
  <c r="A15" i="3"/>
  <c r="J14" i="3"/>
  <c r="I14" i="3"/>
  <c r="H14" i="3"/>
  <c r="A14" i="3"/>
  <c r="J13" i="3"/>
  <c r="I13" i="3"/>
  <c r="H13" i="3"/>
  <c r="A13" i="3"/>
  <c r="J12" i="3"/>
  <c r="I12" i="3"/>
  <c r="H12" i="3"/>
  <c r="A12" i="3"/>
  <c r="J11" i="3"/>
  <c r="I11" i="3"/>
  <c r="H11" i="3"/>
  <c r="A11" i="3"/>
  <c r="J10" i="3"/>
  <c r="I10" i="3"/>
  <c r="H10" i="3"/>
  <c r="A10" i="3"/>
  <c r="J9" i="3"/>
  <c r="I9" i="3"/>
  <c r="H9" i="3"/>
  <c r="A9" i="3"/>
  <c r="J8" i="3"/>
  <c r="I8" i="3"/>
  <c r="H8" i="3"/>
  <c r="A8" i="3"/>
  <c r="J7" i="3"/>
  <c r="I7" i="3"/>
  <c r="H7" i="3"/>
  <c r="A7" i="3"/>
  <c r="J6" i="3"/>
  <c r="I6" i="3"/>
  <c r="H6" i="3"/>
  <c r="A6" i="3"/>
</calcChain>
</file>

<file path=xl/sharedStrings.xml><?xml version="1.0" encoding="utf-8"?>
<sst xmlns="http://schemas.openxmlformats.org/spreadsheetml/2006/main" count="424" uniqueCount="65">
  <si>
    <t>総数</t>
  </si>
  <si>
    <t>全体</t>
  </si>
  <si>
    <t>男児</t>
  </si>
  <si>
    <t>女児</t>
  </si>
  <si>
    <t>ＳＰＭ</t>
  </si>
  <si>
    <t>件数</t>
    <rPh sb="0" eb="2">
      <t>ケンスウ</t>
    </rPh>
    <phoneticPr fontId="5"/>
  </si>
  <si>
    <t>％</t>
    <phoneticPr fontId="5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</si>
  <si>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3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</si>
  <si>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3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</si>
  <si>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3"/>
  </si>
  <si>
    <t>ぜん息</t>
    <rPh sb="2" eb="3">
      <t>イキ</t>
    </rPh>
    <phoneticPr fontId="3"/>
  </si>
  <si>
    <t>＊７年間まとめ　（平成１６～２２年度　居住年数３年未満・不明者、性別不明者除く）</t>
    <rPh sb="2" eb="4">
      <t>ネンカン</t>
    </rPh>
    <rPh sb="9" eb="11">
      <t>ヘイセイ</t>
    </rPh>
    <rPh sb="16" eb="18">
      <t>ネンド</t>
    </rPh>
    <rPh sb="19" eb="21">
      <t>キョジュウ</t>
    </rPh>
    <rPh sb="21" eb="23">
      <t>ネンスウ</t>
    </rPh>
    <rPh sb="24" eb="25">
      <t>ネン</t>
    </rPh>
    <rPh sb="25" eb="27">
      <t>ミマン</t>
    </rPh>
    <rPh sb="28" eb="31">
      <t>フメイシャ</t>
    </rPh>
    <rPh sb="32" eb="34">
      <t>セイベツ</t>
    </rPh>
    <rPh sb="34" eb="37">
      <t>フメイシャ</t>
    </rPh>
    <rPh sb="37" eb="38">
      <t>ジョ</t>
    </rPh>
    <phoneticPr fontId="3"/>
  </si>
  <si>
    <t>0～4ppb(n=1637)</t>
  </si>
  <si>
    <t>5～9ppb(n=32265)</t>
  </si>
  <si>
    <t>10～14ppb(n=79891)</t>
  </si>
  <si>
    <t>15～19ppb(n=92282)</t>
  </si>
  <si>
    <t>20～24ppb(n=81226)</t>
  </si>
  <si>
    <t>25～29ppb(n=41810)</t>
  </si>
  <si>
    <t>30～34ppb(n=3724)</t>
  </si>
  <si>
    <t>35～39ppb(n=0)</t>
  </si>
  <si>
    <t>40～44ppb(n=0)</t>
  </si>
  <si>
    <t>不明(n=3802)</t>
  </si>
  <si>
    <t>合計</t>
    <rPh sb="0" eb="2">
      <t>ゴウケイ</t>
    </rPh>
    <phoneticPr fontId="2"/>
  </si>
  <si>
    <t>0～9ppb(n=9537)</t>
  </si>
  <si>
    <t>10～19ppb(n=90949)</t>
  </si>
  <si>
    <t>20～29ppb(n=111166)</t>
  </si>
  <si>
    <t>30～39ppb(n=85920)</t>
  </si>
  <si>
    <t>40～49ppb(n=32555)</t>
  </si>
  <si>
    <t>50～59ppb(n=2708)</t>
  </si>
  <si>
    <t>60～69ppb(n=0)</t>
  </si>
  <si>
    <t>70～79ppb(n=0)</t>
  </si>
  <si>
    <t>80～89ppb(n=0)</t>
  </si>
  <si>
    <t>0～4ppb(n=231654)</t>
  </si>
  <si>
    <t>5～9ppb(n=101162)</t>
  </si>
  <si>
    <t>10～14ppb(n=19)</t>
  </si>
  <si>
    <t>5～9μg/m3(n=594)</t>
  </si>
  <si>
    <t>10～14μg/m3(n=6529)</t>
  </si>
  <si>
    <t>15～19μg/m3(n=29548)</t>
  </si>
  <si>
    <t>20～24μg/m3(n=71947)</t>
  </si>
  <si>
    <t>25～29μg/m3(n=127935)</t>
  </si>
  <si>
    <t>30～34μg/m3(n=69565)</t>
  </si>
  <si>
    <t>35～39μg/m3(n=21382)</t>
  </si>
  <si>
    <t>40～44μg/m3(n=3636)</t>
  </si>
  <si>
    <t>45～49μg/m3(n=47)</t>
  </si>
  <si>
    <t>50～54μg/m3(n=0)</t>
  </si>
  <si>
    <t>55～59μg/m3(n=0)</t>
  </si>
  <si>
    <t>不明(n=5454)</t>
  </si>
  <si>
    <t>ぜん鳴（かぜなし）＋ぜん息</t>
  </si>
  <si>
    <t>平成16年度～18年度</t>
    <rPh sb="0" eb="2">
      <t>ヘイセイ</t>
    </rPh>
    <rPh sb="4" eb="6">
      <t>ネンド</t>
    </rPh>
    <rPh sb="9" eb="11">
      <t>ネンド</t>
    </rPh>
    <phoneticPr fontId="3"/>
  </si>
  <si>
    <t>合計</t>
    <rPh sb="0" eb="2">
      <t>ゴウケイ</t>
    </rPh>
    <phoneticPr fontId="3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</si>
  <si>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3"/>
  </si>
  <si>
    <t>＊居住年数１年未満・不明者、性別不明者除く</t>
    <rPh sb="1" eb="3">
      <t>キョジュウ</t>
    </rPh>
    <rPh sb="3" eb="5">
      <t>ネンスウ</t>
    </rPh>
    <rPh sb="6" eb="7">
      <t>ネン</t>
    </rPh>
    <rPh sb="7" eb="9">
      <t>ミマン</t>
    </rPh>
    <rPh sb="10" eb="13">
      <t>フメイシャ</t>
    </rPh>
    <rPh sb="14" eb="16">
      <t>セイベツ</t>
    </rPh>
    <rPh sb="16" eb="19">
      <t>フメイシャ</t>
    </rPh>
    <rPh sb="19" eb="20">
      <t>ノゾ</t>
    </rPh>
    <phoneticPr fontId="3"/>
  </si>
  <si>
    <t>ぜん息</t>
    <phoneticPr fontId="3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</si>
  <si>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3"/>
  </si>
  <si>
    <t>％</t>
    <phoneticPr fontId="5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</si>
  <si>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3"/>
  </si>
  <si>
    <t>ＳＰＭ</t>
    <phoneticPr fontId="3"/>
  </si>
  <si>
    <t>平成19年度～22年度</t>
    <rPh sb="0" eb="2">
      <t>ヘイセイ</t>
    </rPh>
    <rPh sb="4" eb="6">
      <t>ネンド</t>
    </rPh>
    <rPh sb="9" eb="11">
      <t>ネンド</t>
    </rPh>
    <phoneticPr fontId="3"/>
  </si>
  <si>
    <t>ＳＰＭ</t>
    <phoneticPr fontId="3"/>
  </si>
  <si>
    <t>ぜん鳴（かぜなし）＋ぜん息</t>
    <rPh sb="2" eb="3">
      <t>ゼンメイ</t>
    </rPh>
    <phoneticPr fontId="3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</si>
  <si>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3"/>
  </si>
  <si>
    <t>％</t>
    <phoneticPr fontId="5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</si>
  <si>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3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</si>
  <si>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3"/>
  </si>
  <si>
    <t>ＳＰＭ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</si>
</sst>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_ "/>
    <numFmt numFmtId="177" formatCode="#,##0_ ;[Red]\-#,##0\ "/>
    <numFmt numFmtId="178" formatCode="0.00_ "/>
  </numFmts>
  <fonts count="1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name val="リュウミンライト－ＫＬ－等幅"/>
      <family val="3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b/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2" fillId="0" borderId="0"/>
  </cellStyleXfs>
  <cellXfs count="74">
    <xf numFmtId="0" fontId="0" fillId="0" borderId="0" xfId="0"/>
    <xf numFmtId="38" fontId="4" fillId="2" borderId="1" xfId="2" applyFont="1" applyFill="1" applyBorder="1" applyAlignment="1">
      <alignment vertical="center"/>
    </xf>
    <xf numFmtId="38" fontId="4" fillId="2" borderId="1" xfId="2" applyFont="1" applyFill="1" applyBorder="1" applyAlignment="1">
      <alignment horizontal="right" vertical="center"/>
    </xf>
    <xf numFmtId="0" fontId="4" fillId="2" borderId="0" xfId="0" applyFont="1" applyFill="1" applyAlignment="1">
      <alignment vertical="center"/>
    </xf>
    <xf numFmtId="0" fontId="8" fillId="2" borderId="0" xfId="0" applyFont="1" applyFill="1" applyAlignment="1">
      <alignment vertical="center"/>
    </xf>
    <xf numFmtId="38" fontId="4" fillId="2" borderId="1" xfId="2" applyFont="1" applyFill="1" applyBorder="1" applyAlignment="1">
      <alignment horizontal="center" vertical="center"/>
    </xf>
    <xf numFmtId="0" fontId="4" fillId="2" borderId="0" xfId="0" applyFont="1" applyFill="1" applyBorder="1" applyAlignment="1">
      <alignment vertical="center"/>
    </xf>
    <xf numFmtId="0" fontId="4" fillId="2" borderId="1" xfId="3" applyFont="1" applyFill="1" applyBorder="1" applyAlignment="1">
      <alignment vertical="center"/>
    </xf>
    <xf numFmtId="38" fontId="4" fillId="2" borderId="2" xfId="2" applyFont="1" applyFill="1" applyBorder="1" applyAlignment="1">
      <alignment horizontal="center" vertical="center"/>
    </xf>
    <xf numFmtId="38" fontId="4" fillId="2" borderId="2" xfId="2" quotePrefix="1" applyFont="1" applyFill="1" applyBorder="1" applyAlignment="1">
      <alignment vertical="center"/>
    </xf>
    <xf numFmtId="38" fontId="4" fillId="2" borderId="2" xfId="2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176" fontId="4" fillId="2" borderId="1" xfId="2" applyNumberFormat="1" applyFont="1" applyFill="1" applyBorder="1" applyAlignment="1" applyProtection="1">
      <alignment vertical="center"/>
      <protection locked="0"/>
    </xf>
    <xf numFmtId="176" fontId="4" fillId="2" borderId="1" xfId="2" applyNumberFormat="1" applyFont="1" applyFill="1" applyBorder="1" applyAlignment="1" applyProtection="1">
      <alignment horizontal="right" vertical="center"/>
      <protection locked="0"/>
    </xf>
    <xf numFmtId="176" fontId="4" fillId="2" borderId="1" xfId="2" applyNumberFormat="1" applyFont="1" applyFill="1" applyBorder="1" applyAlignment="1">
      <alignment vertical="center"/>
    </xf>
    <xf numFmtId="178" fontId="4" fillId="2" borderId="1" xfId="1" applyNumberFormat="1" applyFont="1" applyFill="1" applyBorder="1" applyAlignment="1">
      <alignment horizontal="right" vertical="center"/>
    </xf>
    <xf numFmtId="177" fontId="4" fillId="2" borderId="1" xfId="2" applyNumberFormat="1" applyFont="1" applyFill="1" applyBorder="1" applyAlignment="1" applyProtection="1">
      <alignment vertical="center"/>
      <protection locked="0"/>
    </xf>
    <xf numFmtId="177" fontId="4" fillId="2" borderId="1" xfId="2" applyNumberFormat="1" applyFont="1" applyFill="1" applyBorder="1" applyAlignment="1" applyProtection="1">
      <alignment horizontal="right" vertical="center"/>
      <protection locked="0"/>
    </xf>
    <xf numFmtId="177" fontId="4" fillId="2" borderId="1" xfId="2" applyNumberFormat="1" applyFont="1" applyFill="1" applyBorder="1" applyAlignment="1">
      <alignment vertical="center"/>
    </xf>
    <xf numFmtId="177" fontId="7" fillId="2" borderId="1" xfId="2" applyNumberFormat="1" applyFont="1" applyFill="1" applyBorder="1" applyAlignment="1">
      <alignment horizontal="right" vertical="center"/>
    </xf>
    <xf numFmtId="177" fontId="7" fillId="2" borderId="1" xfId="2" applyNumberFormat="1" applyFont="1" applyFill="1" applyBorder="1" applyAlignment="1" applyProtection="1">
      <alignment vertical="center"/>
      <protection locked="0"/>
    </xf>
    <xf numFmtId="0" fontId="9" fillId="3" borderId="0" xfId="0" applyNumberFormat="1" applyFont="1" applyFill="1"/>
    <xf numFmtId="0" fontId="4" fillId="3" borderId="0" xfId="0" applyFont="1" applyFill="1" applyAlignment="1">
      <alignment vertical="center"/>
    </xf>
    <xf numFmtId="0" fontId="0" fillId="3" borderId="0" xfId="0" applyFill="1"/>
    <xf numFmtId="0" fontId="8" fillId="3" borderId="0" xfId="0" applyFont="1" applyFill="1" applyAlignment="1">
      <alignment vertical="center"/>
    </xf>
    <xf numFmtId="38" fontId="4" fillId="3" borderId="0" xfId="2" applyFont="1" applyFill="1" applyAlignment="1">
      <alignment vertical="center"/>
    </xf>
    <xf numFmtId="38" fontId="4" fillId="3" borderId="4" xfId="2" applyFont="1" applyFill="1" applyBorder="1" applyAlignment="1">
      <alignment horizontal="center" vertical="center"/>
    </xf>
    <xf numFmtId="0" fontId="4" fillId="3" borderId="6" xfId="2" applyNumberFormat="1" applyFont="1" applyFill="1" applyBorder="1" applyAlignment="1">
      <alignment vertical="center"/>
    </xf>
    <xf numFmtId="38" fontId="4" fillId="3" borderId="1" xfId="2" applyFont="1" applyFill="1" applyBorder="1" applyAlignment="1" applyProtection="1">
      <alignment vertical="center"/>
      <protection locked="0"/>
    </xf>
    <xf numFmtId="38" fontId="4" fillId="3" borderId="1" xfId="2" applyFont="1" applyFill="1" applyBorder="1" applyAlignment="1" applyProtection="1">
      <alignment horizontal="right" vertical="center" wrapText="1"/>
      <protection locked="0"/>
    </xf>
    <xf numFmtId="2" fontId="4" fillId="3" borderId="1" xfId="1" applyNumberFormat="1" applyFont="1" applyFill="1" applyBorder="1" applyAlignment="1">
      <alignment horizontal="right" vertical="center"/>
    </xf>
    <xf numFmtId="38" fontId="4" fillId="3" borderId="1" xfId="2" applyFont="1" applyFill="1" applyBorder="1" applyAlignment="1" applyProtection="1">
      <alignment vertical="center" wrapText="1"/>
      <protection locked="0"/>
    </xf>
    <xf numFmtId="38" fontId="4" fillId="3" borderId="6" xfId="2" applyFont="1" applyFill="1" applyBorder="1" applyAlignment="1">
      <alignment horizontal="right" vertical="center"/>
    </xf>
    <xf numFmtId="38" fontId="4" fillId="3" borderId="1" xfId="2" applyFont="1" applyFill="1" applyBorder="1" applyAlignment="1">
      <alignment vertical="center"/>
    </xf>
    <xf numFmtId="38" fontId="4" fillId="3" borderId="2" xfId="2" quotePrefix="1" applyFont="1" applyFill="1" applyBorder="1" applyAlignment="1">
      <alignment vertical="center"/>
    </xf>
    <xf numFmtId="38" fontId="4" fillId="3" borderId="8" xfId="2" applyFont="1" applyFill="1" applyBorder="1" applyAlignment="1">
      <alignment vertical="center"/>
    </xf>
    <xf numFmtId="38" fontId="4" fillId="3" borderId="2" xfId="2" applyFont="1" applyFill="1" applyBorder="1" applyAlignment="1">
      <alignment horizontal="center" vertical="center"/>
    </xf>
    <xf numFmtId="38" fontId="7" fillId="3" borderId="1" xfId="2" applyFont="1" applyFill="1" applyBorder="1" applyAlignment="1">
      <alignment horizontal="right" vertical="center" wrapText="1"/>
    </xf>
    <xf numFmtId="38" fontId="7" fillId="3" borderId="1" xfId="2" applyFont="1" applyFill="1" applyBorder="1" applyAlignment="1" applyProtection="1">
      <alignment vertical="center" wrapText="1"/>
      <protection locked="0"/>
    </xf>
    <xf numFmtId="0" fontId="4" fillId="3" borderId="1" xfId="0" applyFont="1" applyFill="1" applyBorder="1" applyAlignment="1">
      <alignment vertical="center"/>
    </xf>
    <xf numFmtId="2" fontId="4" fillId="3" borderId="3" xfId="1" applyNumberFormat="1" applyFont="1" applyFill="1" applyBorder="1" applyAlignment="1">
      <alignment horizontal="right" vertical="center"/>
    </xf>
    <xf numFmtId="2" fontId="4" fillId="3" borderId="0" xfId="1" applyNumberFormat="1" applyFont="1" applyFill="1" applyBorder="1" applyAlignment="1">
      <alignment horizontal="right" vertical="center"/>
    </xf>
    <xf numFmtId="177" fontId="4" fillId="0" borderId="1" xfId="2" applyNumberFormat="1" applyFont="1" applyFill="1" applyBorder="1" applyAlignment="1" applyProtection="1">
      <alignment horizontal="right" vertical="center"/>
      <protection locked="0"/>
    </xf>
    <xf numFmtId="178" fontId="4" fillId="0" borderId="1" xfId="1" applyNumberFormat="1" applyFont="1" applyFill="1" applyBorder="1" applyAlignment="1">
      <alignment horizontal="right" vertical="center"/>
    </xf>
    <xf numFmtId="177" fontId="4" fillId="0" borderId="1" xfId="2" applyNumberFormat="1" applyFont="1" applyFill="1" applyBorder="1" applyAlignment="1" applyProtection="1">
      <alignment vertical="center"/>
      <protection locked="0"/>
    </xf>
    <xf numFmtId="177" fontId="4" fillId="0" borderId="1" xfId="2" applyNumberFormat="1" applyFont="1" applyFill="1" applyBorder="1" applyAlignment="1">
      <alignment vertical="center"/>
    </xf>
    <xf numFmtId="38" fontId="4" fillId="0" borderId="2" xfId="2" applyFont="1" applyFill="1" applyBorder="1" applyAlignment="1">
      <alignment vertical="center"/>
    </xf>
    <xf numFmtId="38" fontId="4" fillId="0" borderId="1" xfId="2" applyFont="1" applyFill="1" applyBorder="1" applyAlignment="1">
      <alignment horizontal="center" vertical="center"/>
    </xf>
    <xf numFmtId="177" fontId="7" fillId="0" borderId="1" xfId="2" applyNumberFormat="1" applyFont="1" applyFill="1" applyBorder="1" applyAlignment="1">
      <alignment horizontal="right" vertical="center"/>
    </xf>
    <xf numFmtId="177" fontId="7" fillId="0" borderId="1" xfId="2" applyNumberFormat="1" applyFont="1" applyFill="1" applyBorder="1" applyAlignment="1" applyProtection="1">
      <alignment vertical="center"/>
      <protection locked="0"/>
    </xf>
    <xf numFmtId="40" fontId="4" fillId="0" borderId="1" xfId="2" applyNumberFormat="1" applyFont="1" applyFill="1" applyBorder="1" applyAlignment="1">
      <alignment vertical="center"/>
    </xf>
    <xf numFmtId="2" fontId="4" fillId="0" borderId="1" xfId="1" applyNumberFormat="1" applyFont="1" applyFill="1" applyBorder="1" applyAlignment="1">
      <alignment horizontal="right" vertical="center"/>
    </xf>
    <xf numFmtId="0" fontId="0" fillId="0" borderId="0" xfId="0" applyFill="1"/>
    <xf numFmtId="38" fontId="4" fillId="0" borderId="6" xfId="2" applyFont="1" applyFill="1" applyBorder="1" applyAlignment="1">
      <alignment horizontal="right" vertical="center"/>
    </xf>
    <xf numFmtId="38" fontId="4" fillId="0" borderId="1" xfId="2" applyFont="1" applyFill="1" applyBorder="1" applyAlignment="1">
      <alignment vertical="center"/>
    </xf>
    <xf numFmtId="38" fontId="4" fillId="2" borderId="1" xfId="2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38" fontId="4" fillId="3" borderId="4" xfId="2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38" fontId="10" fillId="3" borderId="6" xfId="2" applyFont="1" applyFill="1" applyBorder="1" applyAlignment="1">
      <alignment horizontal="center" vertical="center"/>
    </xf>
    <xf numFmtId="38" fontId="10" fillId="3" borderId="2" xfId="2" applyFont="1" applyFill="1" applyBorder="1" applyAlignment="1">
      <alignment horizontal="center" vertical="center"/>
    </xf>
    <xf numFmtId="38" fontId="10" fillId="3" borderId="7" xfId="2" applyFont="1" applyFill="1" applyBorder="1" applyAlignment="1">
      <alignment horizontal="center" vertical="center"/>
    </xf>
    <xf numFmtId="38" fontId="4" fillId="3" borderId="6" xfId="2" applyFont="1" applyFill="1" applyBorder="1" applyAlignment="1">
      <alignment horizontal="center" vertical="center"/>
    </xf>
    <xf numFmtId="38" fontId="4" fillId="3" borderId="2" xfId="2" applyFont="1" applyFill="1" applyBorder="1" applyAlignment="1">
      <alignment horizontal="center" vertical="center"/>
    </xf>
    <xf numFmtId="38" fontId="4" fillId="3" borderId="7" xfId="2" applyFont="1" applyFill="1" applyBorder="1" applyAlignment="1">
      <alignment horizontal="center" vertical="center"/>
    </xf>
    <xf numFmtId="38" fontId="4" fillId="2" borderId="6" xfId="2" applyFont="1" applyFill="1" applyBorder="1" applyAlignment="1">
      <alignment horizontal="center" vertical="center"/>
    </xf>
    <xf numFmtId="38" fontId="4" fillId="2" borderId="2" xfId="2" applyFont="1" applyFill="1" applyBorder="1" applyAlignment="1">
      <alignment horizontal="center" vertical="center"/>
    </xf>
    <xf numFmtId="38" fontId="4" fillId="2" borderId="7" xfId="2" applyFont="1" applyFill="1" applyBorder="1" applyAlignment="1">
      <alignment horizontal="center" vertical="center"/>
    </xf>
    <xf numFmtId="38" fontId="4" fillId="2" borderId="4" xfId="2" applyFont="1" applyFill="1" applyBorder="1" applyAlignment="1">
      <alignment horizontal="center" vertical="center"/>
    </xf>
    <xf numFmtId="38" fontId="4" fillId="2" borderId="5" xfId="2" applyFont="1" applyFill="1" applyBorder="1" applyAlignment="1">
      <alignment horizontal="center" vertical="center"/>
    </xf>
    <xf numFmtId="38" fontId="4" fillId="0" borderId="6" xfId="2" applyFont="1" applyFill="1" applyBorder="1" applyAlignment="1">
      <alignment horizontal="center" vertical="center"/>
    </xf>
    <xf numFmtId="38" fontId="4" fillId="0" borderId="2" xfId="2" applyFont="1" applyFill="1" applyBorder="1" applyAlignment="1">
      <alignment horizontal="center" vertical="center"/>
    </xf>
    <xf numFmtId="38" fontId="4" fillId="0" borderId="7" xfId="2" applyFont="1" applyFill="1" applyBorder="1" applyAlignment="1">
      <alignment horizontal="center" vertical="center"/>
    </xf>
    <xf numFmtId="38" fontId="4" fillId="3" borderId="5" xfId="2" applyFont="1" applyFill="1" applyBorder="1" applyAlignment="1">
      <alignment horizontal="center" vertical="center"/>
    </xf>
  </cellXfs>
  <cellStyles count="4">
    <cellStyle name="パーセント" xfId="1" builtinId="5"/>
    <cellStyle name="桁区切り" xfId="2" builtinId="6"/>
    <cellStyle name="標準" xfId="0" builtinId="0"/>
    <cellStyle name="標準_H9A3P131_47_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TAKAHASHI/&#12487;&#12473;&#12463;&#12488;&#12483;&#12503;/H20&#24180;&#24230;&#65403;&#65392;&#65421;&#65438;&#65394;/6sai/H20&#32076;&#24180;/H20_6sai_&#32076;&#24180;_10060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ceis/&#12487;&#12473;&#12463;&#12488;&#12483;&#12503;/H17_&#22577;&#21578;&#26360;_&#20184;&#37682;_work/&#20184;&#37682;3/work/H16_2.2&#65288;2.2.2.2-2.2.2.5&#38500;&#12367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コード表"/>
      <sheetName val="memo"/>
      <sheetName val="1_1"/>
      <sheetName val="1_2"/>
      <sheetName val="1_3"/>
      <sheetName val="2_1"/>
      <sheetName val="2_2"/>
      <sheetName val="3"/>
      <sheetName val="3_1"/>
      <sheetName val="3_2"/>
      <sheetName val="4"/>
      <sheetName val="4_1"/>
      <sheetName val="4_2"/>
      <sheetName val="5_1"/>
      <sheetName val="5_2"/>
      <sheetName val="6_1"/>
      <sheetName val="6_2"/>
      <sheetName val="7_1"/>
      <sheetName val="7_2"/>
      <sheetName val="8"/>
      <sheetName val="8_1"/>
      <sheetName val="8_2"/>
      <sheetName val="9_1"/>
      <sheetName val="9_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1_1"/>
      <sheetName val="2"/>
      <sheetName val="1_2"/>
      <sheetName val="2_1"/>
      <sheetName val="3"/>
      <sheetName val="3_1"/>
      <sheetName val="3_2"/>
      <sheetName val="4"/>
      <sheetName val="4_1"/>
      <sheetName val="4_2"/>
      <sheetName val="5"/>
      <sheetName val="5_1"/>
      <sheetName val="6_1"/>
      <sheetName val="6_2"/>
      <sheetName val="7_1"/>
      <sheetName val="7_2"/>
      <sheetName val="8"/>
      <sheetName val="8_1"/>
      <sheetName val="8_2"/>
      <sheetName val="9_1"/>
      <sheetName val="9_2"/>
      <sheetName val="2.2.3.3（年度別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2:K56"/>
  <sheetViews>
    <sheetView tabSelected="1" workbookViewId="0">
      <selection activeCell="S7" sqref="S7"/>
    </sheetView>
  </sheetViews>
  <sheetFormatPr defaultColWidth="8.625" defaultRowHeight="15.95" customHeight="1"/>
  <cols>
    <col min="1" max="1" width="4.625" style="3" customWidth="1"/>
    <col min="2" max="2" width="24.625" style="3" customWidth="1"/>
    <col min="3" max="11" width="8.625" style="3" customWidth="1"/>
    <col min="12" max="12" width="4.625" style="3" customWidth="1"/>
    <col min="13" max="16384" width="8.625" style="3"/>
  </cols>
  <sheetData>
    <row r="2" spans="2:11" ht="32.1" customHeight="1">
      <c r="B2" s="4" t="s">
        <v>10</v>
      </c>
    </row>
    <row r="4" spans="2:11" ht="15.95" customHeight="1">
      <c r="B4" s="3" t="s">
        <v>11</v>
      </c>
    </row>
    <row r="6" spans="2:11" ht="15.95" customHeight="1">
      <c r="B6" s="55" t="s">
        <v>7</v>
      </c>
      <c r="C6" s="55" t="s">
        <v>0</v>
      </c>
      <c r="D6" s="55"/>
      <c r="E6" s="55"/>
      <c r="F6" s="55" t="s">
        <v>5</v>
      </c>
      <c r="G6" s="55"/>
      <c r="H6" s="55"/>
      <c r="I6" s="55" t="s">
        <v>6</v>
      </c>
      <c r="J6" s="55"/>
      <c r="K6" s="55"/>
    </row>
    <row r="7" spans="2:11" ht="15.95" customHeight="1">
      <c r="B7" s="56"/>
      <c r="C7" s="5" t="s">
        <v>1</v>
      </c>
      <c r="D7" s="5" t="s">
        <v>2</v>
      </c>
      <c r="E7" s="5" t="s">
        <v>3</v>
      </c>
      <c r="F7" s="5" t="s">
        <v>1</v>
      </c>
      <c r="G7" s="5" t="s">
        <v>2</v>
      </c>
      <c r="H7" s="5" t="s">
        <v>3</v>
      </c>
      <c r="I7" s="5" t="s">
        <v>1</v>
      </c>
      <c r="J7" s="5" t="s">
        <v>2</v>
      </c>
      <c r="K7" s="5" t="s">
        <v>3</v>
      </c>
    </row>
    <row r="8" spans="2:11" ht="15.95" customHeight="1">
      <c r="B8" s="1" t="s">
        <v>12</v>
      </c>
      <c r="C8" s="12">
        <v>1637</v>
      </c>
      <c r="D8" s="12">
        <v>832</v>
      </c>
      <c r="E8" s="12">
        <v>805</v>
      </c>
      <c r="F8" s="13">
        <v>101</v>
      </c>
      <c r="G8" s="13">
        <v>70</v>
      </c>
      <c r="H8" s="13">
        <v>31</v>
      </c>
      <c r="I8" s="15">
        <v>6.1698228466707388</v>
      </c>
      <c r="J8" s="15">
        <v>8.4134615384615383</v>
      </c>
      <c r="K8" s="15">
        <v>3.8509316770186333</v>
      </c>
    </row>
    <row r="9" spans="2:11" ht="15.95" customHeight="1">
      <c r="B9" s="1" t="s">
        <v>13</v>
      </c>
      <c r="C9" s="12">
        <v>32265</v>
      </c>
      <c r="D9" s="12">
        <v>16349</v>
      </c>
      <c r="E9" s="12">
        <v>15916</v>
      </c>
      <c r="F9" s="13">
        <v>1646</v>
      </c>
      <c r="G9" s="13">
        <v>986</v>
      </c>
      <c r="H9" s="13">
        <v>660</v>
      </c>
      <c r="I9" s="15">
        <v>5.1015031768169843</v>
      </c>
      <c r="J9" s="15">
        <v>6.030949905192978</v>
      </c>
      <c r="K9" s="15">
        <v>4.1467705453631565</v>
      </c>
    </row>
    <row r="10" spans="2:11" ht="15.95" customHeight="1">
      <c r="B10" s="1" t="s">
        <v>14</v>
      </c>
      <c r="C10" s="12">
        <v>79891</v>
      </c>
      <c r="D10" s="12">
        <v>40625</v>
      </c>
      <c r="E10" s="12">
        <v>39266</v>
      </c>
      <c r="F10" s="13">
        <v>3960</v>
      </c>
      <c r="G10" s="13">
        <v>2496</v>
      </c>
      <c r="H10" s="13">
        <v>1464</v>
      </c>
      <c r="I10" s="15">
        <v>4.9567535767483202</v>
      </c>
      <c r="J10" s="15">
        <v>6.1440000000000001</v>
      </c>
      <c r="K10" s="15">
        <v>3.7284164417052921</v>
      </c>
    </row>
    <row r="11" spans="2:11" ht="15.95" customHeight="1">
      <c r="B11" s="1" t="s">
        <v>15</v>
      </c>
      <c r="C11" s="12">
        <v>92282</v>
      </c>
      <c r="D11" s="12">
        <v>46990</v>
      </c>
      <c r="E11" s="12">
        <v>45292</v>
      </c>
      <c r="F11" s="13">
        <v>4363</v>
      </c>
      <c r="G11" s="13">
        <v>2732</v>
      </c>
      <c r="H11" s="13">
        <v>1631</v>
      </c>
      <c r="I11" s="15">
        <v>4.7278992652955072</v>
      </c>
      <c r="J11" s="15">
        <v>5.8140029793573103</v>
      </c>
      <c r="K11" s="15">
        <v>3.6010774529718272</v>
      </c>
    </row>
    <row r="12" spans="2:11" ht="15.95" customHeight="1">
      <c r="B12" s="1" t="s">
        <v>16</v>
      </c>
      <c r="C12" s="12">
        <v>81226</v>
      </c>
      <c r="D12" s="12">
        <v>41405</v>
      </c>
      <c r="E12" s="12">
        <v>39821</v>
      </c>
      <c r="F12" s="13">
        <v>4109</v>
      </c>
      <c r="G12" s="13">
        <v>2583</v>
      </c>
      <c r="H12" s="13">
        <v>1526</v>
      </c>
      <c r="I12" s="15">
        <v>5.0587250387806861</v>
      </c>
      <c r="J12" s="15">
        <v>6.2383770076077765</v>
      </c>
      <c r="K12" s="15">
        <v>3.832148866176138</v>
      </c>
    </row>
    <row r="13" spans="2:11" ht="15.95" customHeight="1">
      <c r="B13" s="1" t="s">
        <v>17</v>
      </c>
      <c r="C13" s="12">
        <v>41810</v>
      </c>
      <c r="D13" s="12">
        <v>21210</v>
      </c>
      <c r="E13" s="12">
        <v>20600</v>
      </c>
      <c r="F13" s="13">
        <v>2457</v>
      </c>
      <c r="G13" s="12">
        <v>1519</v>
      </c>
      <c r="H13" s="12">
        <v>938</v>
      </c>
      <c r="I13" s="15">
        <v>5.8765845491509205</v>
      </c>
      <c r="J13" s="15">
        <v>7.1617161716171625</v>
      </c>
      <c r="K13" s="15">
        <v>4.5533980582524274</v>
      </c>
    </row>
    <row r="14" spans="2:11" ht="15.95" customHeight="1">
      <c r="B14" s="1" t="s">
        <v>18</v>
      </c>
      <c r="C14" s="12">
        <v>3724</v>
      </c>
      <c r="D14" s="12">
        <v>1911</v>
      </c>
      <c r="E14" s="12">
        <v>1813</v>
      </c>
      <c r="F14" s="13">
        <v>243</v>
      </c>
      <c r="G14" s="12">
        <v>139</v>
      </c>
      <c r="H14" s="12">
        <v>104</v>
      </c>
      <c r="I14" s="15">
        <v>6.5252416756176155</v>
      </c>
      <c r="J14" s="15">
        <v>7.2736787022501304</v>
      </c>
      <c r="K14" s="15">
        <v>5.7363485934914502</v>
      </c>
    </row>
    <row r="15" spans="2:11" ht="15.95" customHeight="1">
      <c r="B15" s="1" t="s">
        <v>19</v>
      </c>
      <c r="C15" s="12">
        <v>0</v>
      </c>
      <c r="D15" s="12">
        <v>0</v>
      </c>
      <c r="E15" s="12">
        <v>0</v>
      </c>
      <c r="F15" s="13">
        <v>0</v>
      </c>
      <c r="G15" s="12">
        <v>0</v>
      </c>
      <c r="H15" s="12">
        <v>0</v>
      </c>
      <c r="I15" s="15">
        <v>0</v>
      </c>
      <c r="J15" s="15">
        <v>0</v>
      </c>
      <c r="K15" s="15">
        <v>0</v>
      </c>
    </row>
    <row r="16" spans="2:11" ht="15.95" customHeight="1">
      <c r="B16" s="1" t="s">
        <v>20</v>
      </c>
      <c r="C16" s="12">
        <v>0</v>
      </c>
      <c r="D16" s="12">
        <v>0</v>
      </c>
      <c r="E16" s="12">
        <v>0</v>
      </c>
      <c r="F16" s="13">
        <v>0</v>
      </c>
      <c r="G16" s="13">
        <v>0</v>
      </c>
      <c r="H16" s="13">
        <v>0</v>
      </c>
      <c r="I16" s="15">
        <v>0</v>
      </c>
      <c r="J16" s="15">
        <v>0</v>
      </c>
      <c r="K16" s="15">
        <v>0</v>
      </c>
    </row>
    <row r="17" spans="2:11" ht="15.95" customHeight="1">
      <c r="B17" s="1" t="s">
        <v>21</v>
      </c>
      <c r="C17" s="12">
        <v>3802</v>
      </c>
      <c r="D17" s="12">
        <v>1882</v>
      </c>
      <c r="E17" s="12">
        <v>1920</v>
      </c>
      <c r="F17" s="13">
        <v>194</v>
      </c>
      <c r="G17" s="12">
        <v>119</v>
      </c>
      <c r="H17" s="12">
        <v>75</v>
      </c>
      <c r="I17" s="15">
        <v>5.1025775907417152</v>
      </c>
      <c r="J17" s="15">
        <v>6.3230605738575987</v>
      </c>
      <c r="K17" s="15">
        <v>3.90625</v>
      </c>
    </row>
    <row r="18" spans="2:11" s="6" customFormat="1" ht="15.95" customHeight="1">
      <c r="B18" s="2" t="s">
        <v>22</v>
      </c>
      <c r="C18" s="14">
        <v>336637</v>
      </c>
      <c r="D18" s="14">
        <v>171204</v>
      </c>
      <c r="E18" s="14">
        <v>165433</v>
      </c>
      <c r="F18" s="14">
        <v>17073</v>
      </c>
      <c r="G18" s="14">
        <v>10644</v>
      </c>
      <c r="H18" s="14">
        <v>6429</v>
      </c>
      <c r="I18" s="15">
        <v>5.0716350252646025</v>
      </c>
      <c r="J18" s="15">
        <v>6.2171444592416067</v>
      </c>
      <c r="K18" s="15">
        <v>3.8861653962631393</v>
      </c>
    </row>
    <row r="19" spans="2:11" ht="15.95" customHeight="1">
      <c r="B19" s="9"/>
      <c r="C19" s="10"/>
      <c r="D19" s="10"/>
      <c r="E19" s="10"/>
      <c r="F19" s="10"/>
      <c r="G19" s="10"/>
      <c r="H19" s="10"/>
      <c r="I19" s="10"/>
      <c r="J19" s="10"/>
      <c r="K19" s="10"/>
    </row>
    <row r="20" spans="2:11" ht="15.95" customHeight="1">
      <c r="B20" s="55" t="s">
        <v>8</v>
      </c>
      <c r="C20" s="55" t="s">
        <v>0</v>
      </c>
      <c r="D20" s="55"/>
      <c r="E20" s="55"/>
      <c r="F20" s="55" t="s">
        <v>5</v>
      </c>
      <c r="G20" s="55"/>
      <c r="H20" s="55"/>
      <c r="I20" s="55" t="s">
        <v>6</v>
      </c>
      <c r="J20" s="55"/>
      <c r="K20" s="55"/>
    </row>
    <row r="21" spans="2:11" ht="15.95" customHeight="1">
      <c r="B21" s="56"/>
      <c r="C21" s="5" t="s">
        <v>1</v>
      </c>
      <c r="D21" s="5" t="s">
        <v>2</v>
      </c>
      <c r="E21" s="5" t="s">
        <v>3</v>
      </c>
      <c r="F21" s="5" t="s">
        <v>1</v>
      </c>
      <c r="G21" s="5" t="s">
        <v>2</v>
      </c>
      <c r="H21" s="5" t="s">
        <v>3</v>
      </c>
      <c r="I21" s="5" t="s">
        <v>1</v>
      </c>
      <c r="J21" s="5" t="s">
        <v>2</v>
      </c>
      <c r="K21" s="5" t="s">
        <v>3</v>
      </c>
    </row>
    <row r="22" spans="2:11" ht="15.95" customHeight="1">
      <c r="B22" s="1" t="s">
        <v>23</v>
      </c>
      <c r="C22" s="16">
        <v>9537</v>
      </c>
      <c r="D22" s="17">
        <v>4848</v>
      </c>
      <c r="E22" s="17">
        <v>4689</v>
      </c>
      <c r="F22" s="17">
        <v>497</v>
      </c>
      <c r="G22" s="17">
        <v>310</v>
      </c>
      <c r="H22" s="17">
        <v>187</v>
      </c>
      <c r="I22" s="15">
        <v>5.2112823739121312</v>
      </c>
      <c r="J22" s="15">
        <v>6.394389438943894</v>
      </c>
      <c r="K22" s="15">
        <v>3.9880571550437192</v>
      </c>
    </row>
    <row r="23" spans="2:11" ht="15.95" customHeight="1">
      <c r="B23" s="1" t="s">
        <v>24</v>
      </c>
      <c r="C23" s="16">
        <v>90949</v>
      </c>
      <c r="D23" s="17">
        <v>46119</v>
      </c>
      <c r="E23" s="17">
        <v>44830</v>
      </c>
      <c r="F23" s="17">
        <v>4486</v>
      </c>
      <c r="G23" s="17">
        <v>2819</v>
      </c>
      <c r="H23" s="17">
        <v>1667</v>
      </c>
      <c r="I23" s="15">
        <v>4.9324346611837404</v>
      </c>
      <c r="J23" s="15">
        <v>6.1124482317483038</v>
      </c>
      <c r="K23" s="15">
        <v>3.7184920811956275</v>
      </c>
    </row>
    <row r="24" spans="2:11" ht="15.95" customHeight="1">
      <c r="B24" s="1" t="s">
        <v>25</v>
      </c>
      <c r="C24" s="16">
        <v>111166</v>
      </c>
      <c r="D24" s="17">
        <v>56655</v>
      </c>
      <c r="E24" s="17">
        <v>54511</v>
      </c>
      <c r="F24" s="17">
        <v>5355</v>
      </c>
      <c r="G24" s="17">
        <v>3326</v>
      </c>
      <c r="H24" s="17">
        <v>2029</v>
      </c>
      <c r="I24" s="15">
        <v>4.8171203425507798</v>
      </c>
      <c r="J24" s="15">
        <v>5.8706204218515579</v>
      </c>
      <c r="K24" s="15">
        <v>3.7221845132175155</v>
      </c>
    </row>
    <row r="25" spans="2:11" ht="15.95" customHeight="1">
      <c r="B25" s="1" t="s">
        <v>26</v>
      </c>
      <c r="C25" s="16">
        <v>85920</v>
      </c>
      <c r="D25" s="17">
        <v>43816</v>
      </c>
      <c r="E25" s="17">
        <v>42104</v>
      </c>
      <c r="F25" s="17">
        <v>4464</v>
      </c>
      <c r="G25" s="17">
        <v>2829</v>
      </c>
      <c r="H25" s="17">
        <v>1635</v>
      </c>
      <c r="I25" s="15">
        <v>5.1955307262569832</v>
      </c>
      <c r="J25" s="15">
        <v>6.4565455541354764</v>
      </c>
      <c r="K25" s="15">
        <v>3.8832414972449172</v>
      </c>
    </row>
    <row r="26" spans="2:11" ht="15.95" customHeight="1">
      <c r="B26" s="1" t="s">
        <v>27</v>
      </c>
      <c r="C26" s="16">
        <v>32555</v>
      </c>
      <c r="D26" s="17">
        <v>16499</v>
      </c>
      <c r="E26" s="17">
        <v>16056</v>
      </c>
      <c r="F26" s="17">
        <v>1913</v>
      </c>
      <c r="G26" s="16">
        <v>1151</v>
      </c>
      <c r="H26" s="16">
        <v>762</v>
      </c>
      <c r="I26" s="15">
        <v>5.8762094916295498</v>
      </c>
      <c r="J26" s="15">
        <v>6.9761803745681554</v>
      </c>
      <c r="K26" s="15">
        <v>4.7458893871449925</v>
      </c>
    </row>
    <row r="27" spans="2:11" ht="15.95" customHeight="1">
      <c r="B27" s="1" t="s">
        <v>28</v>
      </c>
      <c r="C27" s="16">
        <v>2708</v>
      </c>
      <c r="D27" s="17">
        <v>1385</v>
      </c>
      <c r="E27" s="17">
        <v>1323</v>
      </c>
      <c r="F27" s="17">
        <v>164</v>
      </c>
      <c r="G27" s="16">
        <v>90</v>
      </c>
      <c r="H27" s="16">
        <v>74</v>
      </c>
      <c r="I27" s="15">
        <v>6.0561299852289512</v>
      </c>
      <c r="J27" s="15">
        <v>6.4981949458483745</v>
      </c>
      <c r="K27" s="15">
        <v>5.5933484504913071</v>
      </c>
    </row>
    <row r="28" spans="2:11" ht="15.95" customHeight="1">
      <c r="B28" s="7" t="s">
        <v>29</v>
      </c>
      <c r="C28" s="16">
        <v>0</v>
      </c>
      <c r="D28" s="16">
        <v>0</v>
      </c>
      <c r="E28" s="17">
        <v>0</v>
      </c>
      <c r="F28" s="17">
        <v>0</v>
      </c>
      <c r="G28" s="17">
        <v>0</v>
      </c>
      <c r="H28" s="17">
        <v>0</v>
      </c>
      <c r="I28" s="15">
        <v>0</v>
      </c>
      <c r="J28" s="15">
        <v>0</v>
      </c>
      <c r="K28" s="15">
        <v>0</v>
      </c>
    </row>
    <row r="29" spans="2:11" ht="15.95" customHeight="1">
      <c r="B29" s="7" t="s">
        <v>30</v>
      </c>
      <c r="C29" s="16">
        <v>0</v>
      </c>
      <c r="D29" s="16">
        <v>0</v>
      </c>
      <c r="E29" s="17">
        <v>0</v>
      </c>
      <c r="F29" s="17">
        <v>0</v>
      </c>
      <c r="G29" s="17">
        <v>0</v>
      </c>
      <c r="H29" s="17">
        <v>0</v>
      </c>
      <c r="I29" s="15">
        <v>0</v>
      </c>
      <c r="J29" s="15">
        <v>0</v>
      </c>
      <c r="K29" s="15">
        <v>0</v>
      </c>
    </row>
    <row r="30" spans="2:11" ht="15.95" customHeight="1">
      <c r="B30" s="7" t="s">
        <v>31</v>
      </c>
      <c r="C30" s="16">
        <v>0</v>
      </c>
      <c r="D30" s="16">
        <v>0</v>
      </c>
      <c r="E30" s="17">
        <v>0</v>
      </c>
      <c r="F30" s="17">
        <v>0</v>
      </c>
      <c r="G30" s="17">
        <v>0</v>
      </c>
      <c r="H30" s="17">
        <v>0</v>
      </c>
      <c r="I30" s="15">
        <v>0</v>
      </c>
      <c r="J30" s="15">
        <v>0</v>
      </c>
      <c r="K30" s="15">
        <v>0</v>
      </c>
    </row>
    <row r="31" spans="2:11" s="6" customFormat="1" ht="15.95" customHeight="1">
      <c r="B31" s="1" t="s">
        <v>21</v>
      </c>
      <c r="C31" s="16">
        <v>3802</v>
      </c>
      <c r="D31" s="17">
        <v>1882</v>
      </c>
      <c r="E31" s="17">
        <v>1920</v>
      </c>
      <c r="F31" s="17">
        <v>194</v>
      </c>
      <c r="G31" s="16">
        <v>119</v>
      </c>
      <c r="H31" s="16">
        <v>75</v>
      </c>
      <c r="I31" s="15">
        <v>5.1025775907417152</v>
      </c>
      <c r="J31" s="15">
        <v>6.3230605738575987</v>
      </c>
      <c r="K31" s="15">
        <v>3.90625</v>
      </c>
    </row>
    <row r="32" spans="2:11" ht="15.95" customHeight="1">
      <c r="B32" s="2" t="s">
        <v>22</v>
      </c>
      <c r="C32" s="18">
        <v>336637</v>
      </c>
      <c r="D32" s="18">
        <v>171204</v>
      </c>
      <c r="E32" s="18">
        <v>165433</v>
      </c>
      <c r="F32" s="18">
        <v>17073</v>
      </c>
      <c r="G32" s="18">
        <v>10644</v>
      </c>
      <c r="H32" s="18">
        <v>6429</v>
      </c>
      <c r="I32" s="15">
        <v>5.0716350252646025</v>
      </c>
      <c r="J32" s="15">
        <v>6.2171444592416067</v>
      </c>
      <c r="K32" s="15">
        <v>3.8861653962631393</v>
      </c>
    </row>
    <row r="33" spans="2:11" ht="15.95" customHeight="1">
      <c r="B33" s="9"/>
      <c r="C33" s="10"/>
      <c r="D33" s="10"/>
      <c r="E33" s="10"/>
      <c r="F33" s="10"/>
      <c r="G33" s="10"/>
      <c r="H33" s="10"/>
      <c r="I33" s="10"/>
      <c r="J33" s="10"/>
      <c r="K33" s="10"/>
    </row>
    <row r="34" spans="2:11" ht="15.95" customHeight="1">
      <c r="B34" s="55" t="s">
        <v>9</v>
      </c>
      <c r="C34" s="55" t="s">
        <v>0</v>
      </c>
      <c r="D34" s="55"/>
      <c r="E34" s="55"/>
      <c r="F34" s="55" t="s">
        <v>5</v>
      </c>
      <c r="G34" s="55"/>
      <c r="H34" s="55"/>
      <c r="I34" s="55" t="s">
        <v>6</v>
      </c>
      <c r="J34" s="55"/>
      <c r="K34" s="55"/>
    </row>
    <row r="35" spans="2:11" ht="15.95" customHeight="1">
      <c r="B35" s="56"/>
      <c r="C35" s="5" t="s">
        <v>1</v>
      </c>
      <c r="D35" s="5" t="s">
        <v>2</v>
      </c>
      <c r="E35" s="5" t="s">
        <v>3</v>
      </c>
      <c r="F35" s="5" t="s">
        <v>1</v>
      </c>
      <c r="G35" s="5" t="s">
        <v>2</v>
      </c>
      <c r="H35" s="5" t="s">
        <v>3</v>
      </c>
      <c r="I35" s="5" t="s">
        <v>1</v>
      </c>
      <c r="J35" s="5" t="s">
        <v>2</v>
      </c>
      <c r="K35" s="5" t="s">
        <v>3</v>
      </c>
    </row>
    <row r="36" spans="2:11" ht="15.95" customHeight="1">
      <c r="B36" s="1" t="s">
        <v>32</v>
      </c>
      <c r="C36" s="16">
        <v>231654</v>
      </c>
      <c r="D36" s="17">
        <v>118061</v>
      </c>
      <c r="E36" s="17">
        <v>113593</v>
      </c>
      <c r="F36" s="17">
        <v>11847</v>
      </c>
      <c r="G36" s="17">
        <v>7426</v>
      </c>
      <c r="H36" s="17">
        <v>4421</v>
      </c>
      <c r="I36" s="15">
        <v>5.1140925690901087</v>
      </c>
      <c r="J36" s="15">
        <v>6.2899687449708193</v>
      </c>
      <c r="K36" s="15">
        <v>3.8919651739103638</v>
      </c>
    </row>
    <row r="37" spans="2:11" ht="15.95" customHeight="1">
      <c r="B37" s="1" t="s">
        <v>33</v>
      </c>
      <c r="C37" s="16">
        <v>101162</v>
      </c>
      <c r="D37" s="17">
        <v>51251</v>
      </c>
      <c r="E37" s="17">
        <v>49911</v>
      </c>
      <c r="F37" s="17">
        <v>5031</v>
      </c>
      <c r="G37" s="17">
        <v>3098</v>
      </c>
      <c r="H37" s="17">
        <v>1933</v>
      </c>
      <c r="I37" s="15">
        <v>4.9732112848698131</v>
      </c>
      <c r="J37" s="15">
        <v>6.0447601022419075</v>
      </c>
      <c r="K37" s="15">
        <v>3.8728937508765604</v>
      </c>
    </row>
    <row r="38" spans="2:11" ht="15.95" customHeight="1">
      <c r="B38" s="1" t="s">
        <v>34</v>
      </c>
      <c r="C38" s="16">
        <v>19</v>
      </c>
      <c r="D38" s="17">
        <v>10</v>
      </c>
      <c r="E38" s="17">
        <v>9</v>
      </c>
      <c r="F38" s="17">
        <v>1</v>
      </c>
      <c r="G38" s="16">
        <v>1</v>
      </c>
      <c r="H38" s="16">
        <v>0</v>
      </c>
      <c r="I38" s="15">
        <v>5.2631578947368416</v>
      </c>
      <c r="J38" s="15">
        <v>10</v>
      </c>
      <c r="K38" s="15">
        <v>0</v>
      </c>
    </row>
    <row r="39" spans="2:11" s="6" customFormat="1" ht="15.95" customHeight="1">
      <c r="B39" s="1" t="s">
        <v>21</v>
      </c>
      <c r="C39" s="16">
        <v>3802</v>
      </c>
      <c r="D39" s="17">
        <v>1882</v>
      </c>
      <c r="E39" s="17">
        <v>1920</v>
      </c>
      <c r="F39" s="17">
        <v>194</v>
      </c>
      <c r="G39" s="16">
        <v>119</v>
      </c>
      <c r="H39" s="16">
        <v>75</v>
      </c>
      <c r="I39" s="15">
        <v>5.1025775907417152</v>
      </c>
      <c r="J39" s="15">
        <v>6.3230605738575987</v>
      </c>
      <c r="K39" s="15">
        <v>3.90625</v>
      </c>
    </row>
    <row r="40" spans="2:11" ht="15.95" customHeight="1">
      <c r="B40" s="2" t="s">
        <v>22</v>
      </c>
      <c r="C40" s="18">
        <v>336637</v>
      </c>
      <c r="D40" s="18">
        <v>171204</v>
      </c>
      <c r="E40" s="18">
        <v>165433</v>
      </c>
      <c r="F40" s="18">
        <v>17073</v>
      </c>
      <c r="G40" s="18">
        <v>10644</v>
      </c>
      <c r="H40" s="18">
        <v>6429</v>
      </c>
      <c r="I40" s="15">
        <v>5.0716350252646025</v>
      </c>
      <c r="J40" s="15">
        <v>6.2171444592416067</v>
      </c>
      <c r="K40" s="15">
        <v>3.8861653962631393</v>
      </c>
    </row>
    <row r="41" spans="2:11" ht="15.95" customHeight="1">
      <c r="B41" s="8"/>
      <c r="C41" s="10"/>
      <c r="D41" s="10"/>
      <c r="E41" s="10"/>
      <c r="F41" s="10"/>
      <c r="G41" s="10"/>
      <c r="H41" s="10"/>
      <c r="I41" s="10"/>
      <c r="J41" s="10"/>
      <c r="K41" s="10"/>
    </row>
    <row r="42" spans="2:11" ht="15.95" customHeight="1">
      <c r="B42" s="55" t="s">
        <v>4</v>
      </c>
      <c r="C42" s="55" t="s">
        <v>0</v>
      </c>
      <c r="D42" s="55"/>
      <c r="E42" s="55"/>
      <c r="F42" s="55" t="s">
        <v>5</v>
      </c>
      <c r="G42" s="55"/>
      <c r="H42" s="55"/>
      <c r="I42" s="55" t="s">
        <v>6</v>
      </c>
      <c r="J42" s="55"/>
      <c r="K42" s="55"/>
    </row>
    <row r="43" spans="2:11" ht="15.95" customHeight="1">
      <c r="B43" s="56"/>
      <c r="C43" s="5" t="s">
        <v>1</v>
      </c>
      <c r="D43" s="5" t="s">
        <v>2</v>
      </c>
      <c r="E43" s="5" t="s">
        <v>3</v>
      </c>
      <c r="F43" s="5" t="s">
        <v>1</v>
      </c>
      <c r="G43" s="5" t="s">
        <v>2</v>
      </c>
      <c r="H43" s="5" t="s">
        <v>3</v>
      </c>
      <c r="I43" s="5" t="s">
        <v>1</v>
      </c>
      <c r="J43" s="5" t="s">
        <v>2</v>
      </c>
      <c r="K43" s="5" t="s">
        <v>3</v>
      </c>
    </row>
    <row r="44" spans="2:11" ht="15.95" customHeight="1">
      <c r="B44" s="1" t="s">
        <v>35</v>
      </c>
      <c r="C44" s="16">
        <v>594</v>
      </c>
      <c r="D44" s="16">
        <v>335</v>
      </c>
      <c r="E44" s="16">
        <v>259</v>
      </c>
      <c r="F44" s="16">
        <v>33</v>
      </c>
      <c r="G44" s="16">
        <v>27</v>
      </c>
      <c r="H44" s="16">
        <v>6</v>
      </c>
      <c r="I44" s="15">
        <v>5.5555555555555554</v>
      </c>
      <c r="J44" s="15">
        <v>8.0597014925373127</v>
      </c>
      <c r="K44" s="15">
        <v>2.3166023166023164</v>
      </c>
    </row>
    <row r="45" spans="2:11" ht="15.95" customHeight="1">
      <c r="B45" s="1" t="s">
        <v>36</v>
      </c>
      <c r="C45" s="16">
        <v>6529</v>
      </c>
      <c r="D45" s="16">
        <v>3348</v>
      </c>
      <c r="E45" s="16">
        <v>3181</v>
      </c>
      <c r="F45" s="16">
        <v>382</v>
      </c>
      <c r="G45" s="19">
        <v>245</v>
      </c>
      <c r="H45" s="19">
        <v>137</v>
      </c>
      <c r="I45" s="15">
        <v>5.8508194210445703</v>
      </c>
      <c r="J45" s="15">
        <v>7.3178016726403827</v>
      </c>
      <c r="K45" s="15">
        <v>4.3068217541653571</v>
      </c>
    </row>
    <row r="46" spans="2:11" ht="15.95" customHeight="1">
      <c r="B46" s="1" t="s">
        <v>37</v>
      </c>
      <c r="C46" s="16">
        <v>29548</v>
      </c>
      <c r="D46" s="16">
        <v>14982</v>
      </c>
      <c r="E46" s="16">
        <v>14566</v>
      </c>
      <c r="F46" s="16">
        <v>1441</v>
      </c>
      <c r="G46" s="19">
        <v>878</v>
      </c>
      <c r="H46" s="19">
        <v>563</v>
      </c>
      <c r="I46" s="15">
        <v>4.8768106132394751</v>
      </c>
      <c r="J46" s="15">
        <v>5.860365772260046</v>
      </c>
      <c r="K46" s="15">
        <v>3.8651654537965126</v>
      </c>
    </row>
    <row r="47" spans="2:11" ht="15.95" customHeight="1">
      <c r="B47" s="1" t="s">
        <v>38</v>
      </c>
      <c r="C47" s="16">
        <v>71947</v>
      </c>
      <c r="D47" s="16">
        <v>36832</v>
      </c>
      <c r="E47" s="16">
        <v>35115</v>
      </c>
      <c r="F47" s="16">
        <v>3429</v>
      </c>
      <c r="G47" s="19">
        <v>2146</v>
      </c>
      <c r="H47" s="19">
        <v>1283</v>
      </c>
      <c r="I47" s="15">
        <v>4.766008311673871</v>
      </c>
      <c r="J47" s="15">
        <v>5.8264552562988712</v>
      </c>
      <c r="K47" s="15">
        <v>3.653709241065072</v>
      </c>
    </row>
    <row r="48" spans="2:11" ht="15.95" customHeight="1">
      <c r="B48" s="1" t="s">
        <v>39</v>
      </c>
      <c r="C48" s="16">
        <v>127935</v>
      </c>
      <c r="D48" s="16">
        <v>64848</v>
      </c>
      <c r="E48" s="16">
        <v>63087</v>
      </c>
      <c r="F48" s="16">
        <v>6240</v>
      </c>
      <c r="G48" s="19">
        <v>3938</v>
      </c>
      <c r="H48" s="19">
        <v>2302</v>
      </c>
      <c r="I48" s="15">
        <v>4.8774768437096965</v>
      </c>
      <c r="J48" s="15">
        <v>6.0726622255119667</v>
      </c>
      <c r="K48" s="15">
        <v>3.6489292564236693</v>
      </c>
    </row>
    <row r="49" spans="2:11" ht="15.95" customHeight="1">
      <c r="B49" s="1" t="s">
        <v>40</v>
      </c>
      <c r="C49" s="16">
        <v>69565</v>
      </c>
      <c r="D49" s="16">
        <v>35422</v>
      </c>
      <c r="E49" s="16">
        <v>34143</v>
      </c>
      <c r="F49" s="16">
        <v>3865</v>
      </c>
      <c r="G49" s="19">
        <v>2382</v>
      </c>
      <c r="H49" s="19">
        <v>1483</v>
      </c>
      <c r="I49" s="15">
        <v>5.555954862358945</v>
      </c>
      <c r="J49" s="15">
        <v>6.7246344079950306</v>
      </c>
      <c r="K49" s="15">
        <v>4.3434964707260635</v>
      </c>
    </row>
    <row r="50" spans="2:11" ht="15.95" customHeight="1">
      <c r="B50" s="1" t="s">
        <v>41</v>
      </c>
      <c r="C50" s="16">
        <v>21382</v>
      </c>
      <c r="D50" s="16">
        <v>10906</v>
      </c>
      <c r="E50" s="16">
        <v>10476</v>
      </c>
      <c r="F50" s="16">
        <v>1186</v>
      </c>
      <c r="G50" s="16">
        <v>721</v>
      </c>
      <c r="H50" s="16">
        <v>465</v>
      </c>
      <c r="I50" s="15">
        <v>5.5467215414834907</v>
      </c>
      <c r="J50" s="15">
        <v>6.6110397946084722</v>
      </c>
      <c r="K50" s="15">
        <v>4.4387170675830472</v>
      </c>
    </row>
    <row r="51" spans="2:11" ht="15.95" customHeight="1">
      <c r="B51" s="1" t="s">
        <v>42</v>
      </c>
      <c r="C51" s="16">
        <v>3636</v>
      </c>
      <c r="D51" s="16">
        <v>1842</v>
      </c>
      <c r="E51" s="16">
        <v>1794</v>
      </c>
      <c r="F51" s="16">
        <v>201</v>
      </c>
      <c r="G51" s="16">
        <v>131</v>
      </c>
      <c r="H51" s="16">
        <v>70</v>
      </c>
      <c r="I51" s="15">
        <v>5.5280528052805282</v>
      </c>
      <c r="J51" s="15">
        <v>7.1118349619978289</v>
      </c>
      <c r="K51" s="15">
        <v>3.9018952062430321</v>
      </c>
    </row>
    <row r="52" spans="2:11" ht="15.95" customHeight="1">
      <c r="B52" s="1" t="s">
        <v>43</v>
      </c>
      <c r="C52" s="16">
        <v>47</v>
      </c>
      <c r="D52" s="20">
        <v>20</v>
      </c>
      <c r="E52" s="20">
        <v>27</v>
      </c>
      <c r="F52" s="16">
        <v>4</v>
      </c>
      <c r="G52" s="20">
        <v>0</v>
      </c>
      <c r="H52" s="20">
        <v>4</v>
      </c>
      <c r="I52" s="15">
        <v>8.5106382978723403</v>
      </c>
      <c r="J52" s="15">
        <v>0</v>
      </c>
      <c r="K52" s="15">
        <v>14.814814814814813</v>
      </c>
    </row>
    <row r="53" spans="2:11" ht="15.95" customHeight="1">
      <c r="B53" s="1" t="s">
        <v>44</v>
      </c>
      <c r="C53" s="16">
        <v>0</v>
      </c>
      <c r="D53" s="20">
        <v>0</v>
      </c>
      <c r="E53" s="20">
        <v>0</v>
      </c>
      <c r="F53" s="16">
        <v>0</v>
      </c>
      <c r="G53" s="20">
        <v>0</v>
      </c>
      <c r="H53" s="20">
        <v>0</v>
      </c>
      <c r="I53" s="15">
        <v>0</v>
      </c>
      <c r="J53" s="15">
        <v>0</v>
      </c>
      <c r="K53" s="15">
        <v>0</v>
      </c>
    </row>
    <row r="54" spans="2:11" ht="15.95" customHeight="1">
      <c r="B54" s="1" t="s">
        <v>45</v>
      </c>
      <c r="C54" s="16">
        <v>0</v>
      </c>
      <c r="D54" s="20">
        <v>0</v>
      </c>
      <c r="E54" s="20">
        <v>0</v>
      </c>
      <c r="F54" s="16">
        <v>0</v>
      </c>
      <c r="G54" s="20">
        <v>0</v>
      </c>
      <c r="H54" s="20">
        <v>0</v>
      </c>
      <c r="I54" s="15">
        <v>0</v>
      </c>
      <c r="J54" s="15">
        <v>0</v>
      </c>
      <c r="K54" s="15">
        <v>0</v>
      </c>
    </row>
    <row r="55" spans="2:11" ht="15.95" customHeight="1">
      <c r="B55" s="1" t="s">
        <v>46</v>
      </c>
      <c r="C55" s="16">
        <v>5454</v>
      </c>
      <c r="D55" s="16">
        <v>2669</v>
      </c>
      <c r="E55" s="16">
        <v>2785</v>
      </c>
      <c r="F55" s="16">
        <v>292</v>
      </c>
      <c r="G55" s="16">
        <v>176</v>
      </c>
      <c r="H55" s="16">
        <v>116</v>
      </c>
      <c r="I55" s="15">
        <v>5.3538687202053543</v>
      </c>
      <c r="J55" s="15">
        <v>6.5942300487073808</v>
      </c>
      <c r="K55" s="15">
        <v>4.1651705565529618</v>
      </c>
    </row>
    <row r="56" spans="2:11" ht="15.95" customHeight="1">
      <c r="B56" s="2" t="s">
        <v>22</v>
      </c>
      <c r="C56" s="18">
        <v>336637</v>
      </c>
      <c r="D56" s="18">
        <v>171204</v>
      </c>
      <c r="E56" s="18">
        <v>165433</v>
      </c>
      <c r="F56" s="18">
        <v>17073</v>
      </c>
      <c r="G56" s="18">
        <v>10644</v>
      </c>
      <c r="H56" s="18">
        <v>6429</v>
      </c>
      <c r="I56" s="15">
        <v>5.0716350252646025</v>
      </c>
      <c r="J56" s="15">
        <v>6.2171444592416067</v>
      </c>
      <c r="K56" s="15">
        <v>3.8861653962631393</v>
      </c>
    </row>
  </sheetData>
  <mergeCells count="16">
    <mergeCell ref="B20:B21"/>
    <mergeCell ref="C20:E20"/>
    <mergeCell ref="F20:H20"/>
    <mergeCell ref="I20:K20"/>
    <mergeCell ref="B6:B7"/>
    <mergeCell ref="C6:E6"/>
    <mergeCell ref="F6:H6"/>
    <mergeCell ref="I6:K6"/>
    <mergeCell ref="B42:B43"/>
    <mergeCell ref="C42:E42"/>
    <mergeCell ref="F42:H42"/>
    <mergeCell ref="I42:K42"/>
    <mergeCell ref="B34:B35"/>
    <mergeCell ref="C34:E34"/>
    <mergeCell ref="F34:H34"/>
    <mergeCell ref="I34:K34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8"/>
  <sheetViews>
    <sheetView zoomScale="75" zoomScaleNormal="75" workbookViewId="0">
      <selection activeCell="X36" sqref="X36"/>
    </sheetView>
  </sheetViews>
  <sheetFormatPr defaultColWidth="9" defaultRowHeight="13.5"/>
  <cols>
    <col min="1" max="1" width="24.625" style="22" customWidth="1"/>
    <col min="2" max="10" width="8.625" style="22" customWidth="1"/>
    <col min="11" max="11" width="9" style="23"/>
    <col min="12" max="12" width="24.625" style="22" customWidth="1"/>
    <col min="13" max="21" width="8.625" style="22" customWidth="1"/>
    <col min="22" max="16384" width="9" style="23"/>
  </cols>
  <sheetData>
    <row r="1" spans="1:21" ht="17.25">
      <c r="A1" s="21" t="s">
        <v>48</v>
      </c>
      <c r="L1" s="21" t="s">
        <v>57</v>
      </c>
    </row>
    <row r="2" spans="1:21" ht="14.25">
      <c r="A2" s="24"/>
      <c r="B2" s="25"/>
      <c r="D2" s="25"/>
      <c r="E2" s="25"/>
      <c r="F2" s="25"/>
      <c r="G2" s="25"/>
      <c r="H2" s="25"/>
      <c r="I2" s="25"/>
      <c r="J2" s="25"/>
      <c r="L2" s="24"/>
      <c r="M2" s="25"/>
      <c r="O2" s="25"/>
      <c r="P2" s="25"/>
      <c r="Q2" s="25"/>
      <c r="R2" s="25"/>
      <c r="S2" s="25"/>
      <c r="T2" s="25"/>
      <c r="U2" s="25"/>
    </row>
    <row r="3" spans="1:21" ht="14.25">
      <c r="A3" s="24" t="s">
        <v>52</v>
      </c>
      <c r="B3" s="25"/>
      <c r="C3" s="25"/>
      <c r="D3" s="25"/>
      <c r="E3" s="25"/>
      <c r="F3" s="25"/>
      <c r="G3" s="25"/>
      <c r="H3" s="25"/>
      <c r="I3" s="25"/>
      <c r="J3" s="25"/>
      <c r="L3" s="24" t="s">
        <v>52</v>
      </c>
      <c r="M3" s="25"/>
      <c r="N3" s="25"/>
      <c r="O3" s="25"/>
      <c r="P3" s="25"/>
      <c r="Q3" s="25"/>
      <c r="R3" s="25"/>
      <c r="S3" s="25"/>
      <c r="T3" s="25"/>
      <c r="U3" s="25"/>
    </row>
    <row r="4" spans="1:21">
      <c r="A4" s="57" t="s">
        <v>53</v>
      </c>
      <c r="B4" s="59" t="s">
        <v>0</v>
      </c>
      <c r="C4" s="60"/>
      <c r="D4" s="61"/>
      <c r="E4" s="59" t="s">
        <v>5</v>
      </c>
      <c r="F4" s="60"/>
      <c r="G4" s="61"/>
      <c r="H4" s="62" t="s">
        <v>54</v>
      </c>
      <c r="I4" s="63"/>
      <c r="J4" s="64"/>
      <c r="L4" s="57" t="s">
        <v>53</v>
      </c>
      <c r="M4" s="59" t="s">
        <v>0</v>
      </c>
      <c r="N4" s="60"/>
      <c r="O4" s="61"/>
      <c r="P4" s="59" t="s">
        <v>5</v>
      </c>
      <c r="Q4" s="60"/>
      <c r="R4" s="61"/>
      <c r="S4" s="62" t="s">
        <v>54</v>
      </c>
      <c r="T4" s="63"/>
      <c r="U4" s="64"/>
    </row>
    <row r="5" spans="1:21">
      <c r="A5" s="58"/>
      <c r="B5" s="26" t="s">
        <v>1</v>
      </c>
      <c r="C5" s="26" t="s">
        <v>2</v>
      </c>
      <c r="D5" s="26" t="s">
        <v>3</v>
      </c>
      <c r="E5" s="26" t="s">
        <v>1</v>
      </c>
      <c r="F5" s="26" t="s">
        <v>2</v>
      </c>
      <c r="G5" s="26" t="s">
        <v>3</v>
      </c>
      <c r="H5" s="26" t="s">
        <v>1</v>
      </c>
      <c r="I5" s="26" t="s">
        <v>2</v>
      </c>
      <c r="J5" s="26" t="s">
        <v>3</v>
      </c>
      <c r="L5" s="58"/>
      <c r="M5" s="26" t="s">
        <v>1</v>
      </c>
      <c r="N5" s="26" t="s">
        <v>2</v>
      </c>
      <c r="O5" s="26" t="s">
        <v>3</v>
      </c>
      <c r="P5" s="26" t="s">
        <v>1</v>
      </c>
      <c r="Q5" s="26" t="s">
        <v>2</v>
      </c>
      <c r="R5" s="26" t="s">
        <v>3</v>
      </c>
      <c r="S5" s="26" t="s">
        <v>1</v>
      </c>
      <c r="T5" s="26" t="s">
        <v>2</v>
      </c>
      <c r="U5" s="26" t="s">
        <v>3</v>
      </c>
    </row>
    <row r="6" spans="1:21">
      <c r="A6" s="27" t="str">
        <f>CONCATENATE("0～4ppb","(n=",B6,")")</f>
        <v>0～4ppb(n=750)</v>
      </c>
      <c r="B6" s="28">
        <v>750</v>
      </c>
      <c r="C6" s="28">
        <v>381</v>
      </c>
      <c r="D6" s="28">
        <v>369</v>
      </c>
      <c r="E6" s="29">
        <v>47</v>
      </c>
      <c r="F6" s="29">
        <v>33</v>
      </c>
      <c r="G6" s="29">
        <v>14</v>
      </c>
      <c r="H6" s="30">
        <f>IF(ISERROR(E6/B6*100),"",E6/B6*100)</f>
        <v>6.2666666666666666</v>
      </c>
      <c r="I6" s="30">
        <f>IF(ISERROR(F6/C6*100),"",F6/C6*100)</f>
        <v>8.6614173228346463</v>
      </c>
      <c r="J6" s="30">
        <f>IF(ISERROR(G6/D6*100),"",G6/D6*100)</f>
        <v>3.7940379403794036</v>
      </c>
      <c r="L6" s="27" t="str">
        <f>CONCATENATE("0～4ppb","(n=",M6,")")</f>
        <v>0～4ppb(n=887)</v>
      </c>
      <c r="M6" s="28">
        <v>887</v>
      </c>
      <c r="N6" s="28">
        <v>451</v>
      </c>
      <c r="O6" s="28">
        <v>436</v>
      </c>
      <c r="P6" s="29">
        <v>54</v>
      </c>
      <c r="Q6" s="29">
        <v>37</v>
      </c>
      <c r="R6" s="29">
        <v>17</v>
      </c>
      <c r="S6" s="30">
        <f t="shared" ref="S6:U16" si="0">IF(ISERROR(P6/M6*100),"",P6/M6*100)</f>
        <v>6.0879368658399091</v>
      </c>
      <c r="T6" s="30">
        <f t="shared" si="0"/>
        <v>8.2039911308204001</v>
      </c>
      <c r="U6" s="30">
        <f t="shared" si="0"/>
        <v>3.8990825688073398</v>
      </c>
    </row>
    <row r="7" spans="1:21">
      <c r="A7" s="27" t="str">
        <f>CONCATENATE("5～9ppb","(n=",B7,")")</f>
        <v>5～9ppb(n=7851)</v>
      </c>
      <c r="B7" s="28">
        <v>7851</v>
      </c>
      <c r="C7" s="28">
        <v>3951</v>
      </c>
      <c r="D7" s="28">
        <v>3900</v>
      </c>
      <c r="E7" s="29">
        <v>464</v>
      </c>
      <c r="F7" s="29">
        <v>282</v>
      </c>
      <c r="G7" s="29">
        <v>182</v>
      </c>
      <c r="H7" s="30">
        <f t="shared" ref="H7:J16" si="1">IF(ISERROR(E7/B7*100),"",E7/B7*100)</f>
        <v>5.9100751496624637</v>
      </c>
      <c r="I7" s="30">
        <f t="shared" si="1"/>
        <v>7.1374335611237658</v>
      </c>
      <c r="J7" s="30">
        <f t="shared" si="1"/>
        <v>4.666666666666667</v>
      </c>
      <c r="L7" s="27" t="str">
        <f>CONCATENATE("5～9ppb","(n=",M7,")")</f>
        <v>5～9ppb(n=24414)</v>
      </c>
      <c r="M7" s="28">
        <v>24414</v>
      </c>
      <c r="N7" s="28">
        <v>12398</v>
      </c>
      <c r="O7" s="28">
        <v>12016</v>
      </c>
      <c r="P7" s="29">
        <v>1182</v>
      </c>
      <c r="Q7" s="29">
        <v>704</v>
      </c>
      <c r="R7" s="29">
        <v>478</v>
      </c>
      <c r="S7" s="30">
        <f t="shared" si="0"/>
        <v>4.8414843942000489</v>
      </c>
      <c r="T7" s="30">
        <f t="shared" si="0"/>
        <v>5.6783352153573157</v>
      </c>
      <c r="U7" s="30">
        <f t="shared" si="0"/>
        <v>3.9780292942743012</v>
      </c>
    </row>
    <row r="8" spans="1:21">
      <c r="A8" s="27" t="str">
        <f>CONCATENATE("10～14ppb","(n=",B8,")")</f>
        <v>10～14ppb(n=26165)</v>
      </c>
      <c r="B8" s="31">
        <v>26165</v>
      </c>
      <c r="C8" s="31">
        <v>13369</v>
      </c>
      <c r="D8" s="31">
        <v>12796</v>
      </c>
      <c r="E8" s="29">
        <v>1466</v>
      </c>
      <c r="F8" s="29">
        <v>959</v>
      </c>
      <c r="G8" s="29">
        <v>507</v>
      </c>
      <c r="H8" s="30">
        <f t="shared" si="1"/>
        <v>5.6029046436078724</v>
      </c>
      <c r="I8" s="30">
        <f t="shared" si="1"/>
        <v>7.1733113920263296</v>
      </c>
      <c r="J8" s="30">
        <f t="shared" si="1"/>
        <v>3.9621756798999686</v>
      </c>
      <c r="L8" s="27" t="str">
        <f>CONCATENATE("10～14ppb","(n=",M8,")")</f>
        <v>10～14ppb(n=53726)</v>
      </c>
      <c r="M8" s="31">
        <v>53726</v>
      </c>
      <c r="N8" s="31">
        <v>27256</v>
      </c>
      <c r="O8" s="31">
        <v>26470</v>
      </c>
      <c r="P8" s="29">
        <v>2494</v>
      </c>
      <c r="Q8" s="29">
        <v>1537</v>
      </c>
      <c r="R8" s="29">
        <v>957</v>
      </c>
      <c r="S8" s="30">
        <f t="shared" si="0"/>
        <v>4.6420727394557568</v>
      </c>
      <c r="T8" s="30">
        <f t="shared" si="0"/>
        <v>5.6391253302025239</v>
      </c>
      <c r="U8" s="30">
        <f t="shared" si="0"/>
        <v>3.6154136758594637</v>
      </c>
    </row>
    <row r="9" spans="1:21">
      <c r="A9" s="27" t="str">
        <f>CONCATENATE("15～19ppb","(n=",B9,")")</f>
        <v>15～19ppb(n=32753)</v>
      </c>
      <c r="B9" s="31">
        <v>32753</v>
      </c>
      <c r="C9" s="31">
        <v>16731</v>
      </c>
      <c r="D9" s="31">
        <v>16022</v>
      </c>
      <c r="E9" s="29">
        <v>1750</v>
      </c>
      <c r="F9" s="29">
        <v>1086</v>
      </c>
      <c r="G9" s="29">
        <v>664</v>
      </c>
      <c r="H9" s="30">
        <f t="shared" si="1"/>
        <v>5.3430220132506943</v>
      </c>
      <c r="I9" s="30">
        <f t="shared" si="1"/>
        <v>6.4909449524834146</v>
      </c>
      <c r="J9" s="30">
        <f t="shared" si="1"/>
        <v>4.1443015853201848</v>
      </c>
      <c r="L9" s="27" t="str">
        <f>CONCATENATE("15～19ppb","(n=",M9,")")</f>
        <v>15～19ppb(n=59529)</v>
      </c>
      <c r="M9" s="31">
        <v>59529</v>
      </c>
      <c r="N9" s="31">
        <v>30259</v>
      </c>
      <c r="O9" s="31">
        <v>29270</v>
      </c>
      <c r="P9" s="29">
        <v>2613</v>
      </c>
      <c r="Q9" s="29">
        <v>1646</v>
      </c>
      <c r="R9" s="29">
        <v>967</v>
      </c>
      <c r="S9" s="30">
        <f t="shared" si="0"/>
        <v>4.3894572393287303</v>
      </c>
      <c r="T9" s="30">
        <f t="shared" si="0"/>
        <v>5.4397038897518097</v>
      </c>
      <c r="U9" s="30">
        <f t="shared" si="0"/>
        <v>3.3037239494362831</v>
      </c>
    </row>
    <row r="10" spans="1:21">
      <c r="A10" s="27" t="str">
        <f>CONCATENATE("20～24ppb","(n=",B10,")")</f>
        <v>20～24ppb(n=30360)</v>
      </c>
      <c r="B10" s="31">
        <v>30360</v>
      </c>
      <c r="C10" s="31">
        <v>15435</v>
      </c>
      <c r="D10" s="31">
        <v>14925</v>
      </c>
      <c r="E10" s="29">
        <v>1670</v>
      </c>
      <c r="F10" s="29">
        <v>1067</v>
      </c>
      <c r="G10" s="29">
        <v>603</v>
      </c>
      <c r="H10" s="30">
        <f t="shared" si="1"/>
        <v>5.5006587615283262</v>
      </c>
      <c r="I10" s="30">
        <f t="shared" si="1"/>
        <v>6.9128603822481374</v>
      </c>
      <c r="J10" s="30">
        <f t="shared" si="1"/>
        <v>4.0402010050251258</v>
      </c>
      <c r="L10" s="27" t="str">
        <f>CONCATENATE("20～24ppb","(n=",M10,")")</f>
        <v>20～24ppb(n=50866)</v>
      </c>
      <c r="M10" s="31">
        <v>50866</v>
      </c>
      <c r="N10" s="31">
        <v>25970</v>
      </c>
      <c r="O10" s="31">
        <v>24896</v>
      </c>
      <c r="P10" s="29">
        <v>2439</v>
      </c>
      <c r="Q10" s="29">
        <v>1516</v>
      </c>
      <c r="R10" s="29">
        <v>923</v>
      </c>
      <c r="S10" s="30">
        <f t="shared" si="0"/>
        <v>4.7949514410411664</v>
      </c>
      <c r="T10" s="30">
        <f t="shared" si="0"/>
        <v>5.8375048132460536</v>
      </c>
      <c r="U10" s="30">
        <f t="shared" si="0"/>
        <v>3.7074228791773778</v>
      </c>
    </row>
    <row r="11" spans="1:21">
      <c r="A11" s="27" t="str">
        <f>CONCATENATE("25～29ppb","(n=",B11,")")</f>
        <v>25～29ppb(n=23530)</v>
      </c>
      <c r="B11" s="28">
        <v>23530</v>
      </c>
      <c r="C11" s="28">
        <v>11972</v>
      </c>
      <c r="D11" s="28">
        <v>11558</v>
      </c>
      <c r="E11" s="29">
        <v>1424</v>
      </c>
      <c r="F11" s="31">
        <v>886</v>
      </c>
      <c r="G11" s="31">
        <v>538</v>
      </c>
      <c r="H11" s="30">
        <f t="shared" si="1"/>
        <v>6.0518487037824054</v>
      </c>
      <c r="I11" s="30">
        <f t="shared" si="1"/>
        <v>7.4006014032743064</v>
      </c>
      <c r="J11" s="30">
        <f t="shared" si="1"/>
        <v>4.6547845648035988</v>
      </c>
      <c r="L11" s="27" t="str">
        <f>CONCATENATE("25～29ppb","(n=",M11,")")</f>
        <v>25～29ppb(n=18280)</v>
      </c>
      <c r="M11" s="28">
        <v>18280</v>
      </c>
      <c r="N11" s="28">
        <v>9238</v>
      </c>
      <c r="O11" s="28">
        <v>9042</v>
      </c>
      <c r="P11" s="29">
        <v>1033</v>
      </c>
      <c r="Q11" s="31">
        <v>633</v>
      </c>
      <c r="R11" s="31">
        <v>400</v>
      </c>
      <c r="S11" s="30">
        <f t="shared" si="0"/>
        <v>5.6509846827133483</v>
      </c>
      <c r="T11" s="30">
        <f t="shared" si="0"/>
        <v>6.8521324962113006</v>
      </c>
      <c r="U11" s="30">
        <f t="shared" si="0"/>
        <v>4.4238000442380008</v>
      </c>
    </row>
    <row r="12" spans="1:21">
      <c r="A12" s="27" t="str">
        <f>CONCATENATE("30～34ppb","(n=",B12,")")</f>
        <v>30～34ppb(n=3370)</v>
      </c>
      <c r="B12" s="28">
        <v>3370</v>
      </c>
      <c r="C12" s="28">
        <v>1731</v>
      </c>
      <c r="D12" s="28">
        <v>1639</v>
      </c>
      <c r="E12" s="29">
        <v>224</v>
      </c>
      <c r="F12" s="31">
        <v>127</v>
      </c>
      <c r="G12" s="31">
        <v>97</v>
      </c>
      <c r="H12" s="30">
        <f t="shared" si="1"/>
        <v>6.6468842729970321</v>
      </c>
      <c r="I12" s="30">
        <f t="shared" si="1"/>
        <v>7.3367995378393989</v>
      </c>
      <c r="J12" s="30">
        <f t="shared" si="1"/>
        <v>5.918242830994509</v>
      </c>
      <c r="L12" s="27" t="str">
        <f>CONCATENATE("30～34ppb","(n=",M12,")")</f>
        <v>30～34ppb(n=354)</v>
      </c>
      <c r="M12" s="28">
        <v>354</v>
      </c>
      <c r="N12" s="28">
        <v>180</v>
      </c>
      <c r="O12" s="28">
        <v>174</v>
      </c>
      <c r="P12" s="29">
        <v>19</v>
      </c>
      <c r="Q12" s="31">
        <v>12</v>
      </c>
      <c r="R12" s="31">
        <v>7</v>
      </c>
      <c r="S12" s="30">
        <f t="shared" si="0"/>
        <v>5.3672316384180787</v>
      </c>
      <c r="T12" s="30">
        <f t="shared" si="0"/>
        <v>6.666666666666667</v>
      </c>
      <c r="U12" s="30">
        <f t="shared" si="0"/>
        <v>4.0229885057471266</v>
      </c>
    </row>
    <row r="13" spans="1:21">
      <c r="A13" s="27" t="str">
        <f>CONCATENATE("35～39ppb","(n=",B13,")")</f>
        <v>35～39ppb(n=)</v>
      </c>
      <c r="B13" s="28"/>
      <c r="C13" s="28"/>
      <c r="D13" s="28"/>
      <c r="E13" s="29"/>
      <c r="F13" s="31"/>
      <c r="G13" s="31"/>
      <c r="H13" s="30" t="str">
        <f t="shared" si="1"/>
        <v/>
      </c>
      <c r="I13" s="30" t="str">
        <f t="shared" si="1"/>
        <v/>
      </c>
      <c r="J13" s="30" t="str">
        <f t="shared" si="1"/>
        <v/>
      </c>
      <c r="L13" s="27" t="str">
        <f>CONCATENATE("35～39ppb","(n=",M13,")")</f>
        <v>35～39ppb(n=)</v>
      </c>
      <c r="M13" s="28"/>
      <c r="N13" s="28"/>
      <c r="O13" s="28"/>
      <c r="P13" s="29"/>
      <c r="Q13" s="31"/>
      <c r="R13" s="31"/>
      <c r="S13" s="30" t="str">
        <f t="shared" si="0"/>
        <v/>
      </c>
      <c r="T13" s="30" t="str">
        <f t="shared" si="0"/>
        <v/>
      </c>
      <c r="U13" s="30" t="str">
        <f t="shared" si="0"/>
        <v/>
      </c>
    </row>
    <row r="14" spans="1:21">
      <c r="A14" s="27" t="str">
        <f>CONCATENATE("40～44ppb","(n=",B14,")")</f>
        <v>40～44ppb(n=)</v>
      </c>
      <c r="B14" s="28"/>
      <c r="C14" s="28"/>
      <c r="D14" s="28"/>
      <c r="E14" s="29"/>
      <c r="F14" s="29"/>
      <c r="G14" s="29"/>
      <c r="H14" s="30" t="str">
        <f t="shared" si="1"/>
        <v/>
      </c>
      <c r="I14" s="30" t="str">
        <f t="shared" si="1"/>
        <v/>
      </c>
      <c r="J14" s="30" t="str">
        <f t="shared" si="1"/>
        <v/>
      </c>
      <c r="L14" s="27" t="str">
        <f>CONCATENATE("40～44ppb","(n=",M14,")")</f>
        <v>40～44ppb(n=)</v>
      </c>
      <c r="M14" s="28"/>
      <c r="N14" s="28"/>
      <c r="O14" s="28"/>
      <c r="P14" s="29"/>
      <c r="Q14" s="29"/>
      <c r="R14" s="29"/>
      <c r="S14" s="30" t="str">
        <f t="shared" si="0"/>
        <v/>
      </c>
      <c r="T14" s="30" t="str">
        <f t="shared" si="0"/>
        <v/>
      </c>
      <c r="U14" s="30" t="str">
        <f t="shared" si="0"/>
        <v/>
      </c>
    </row>
    <row r="15" spans="1:21">
      <c r="A15" s="27" t="str">
        <f>CONCATENATE("不明","(n=",B15,")")</f>
        <v>不明(n=1652)</v>
      </c>
      <c r="B15" s="28">
        <v>1652</v>
      </c>
      <c r="C15" s="28">
        <v>812</v>
      </c>
      <c r="D15" s="28">
        <v>840</v>
      </c>
      <c r="E15" s="29">
        <v>103</v>
      </c>
      <c r="F15" s="31">
        <v>62</v>
      </c>
      <c r="G15" s="31">
        <v>41</v>
      </c>
      <c r="H15" s="30">
        <f t="shared" si="1"/>
        <v>6.2348668280871671</v>
      </c>
      <c r="I15" s="30">
        <f t="shared" si="1"/>
        <v>7.6354679802955667</v>
      </c>
      <c r="J15" s="30">
        <f t="shared" si="1"/>
        <v>4.8809523809523814</v>
      </c>
      <c r="L15" s="27" t="str">
        <f>CONCATENATE("不明","(n=",M15,")")</f>
        <v>不明(n=2150)</v>
      </c>
      <c r="M15" s="28">
        <v>2150</v>
      </c>
      <c r="N15" s="28">
        <v>1070</v>
      </c>
      <c r="O15" s="28">
        <v>1080</v>
      </c>
      <c r="P15" s="29">
        <v>91</v>
      </c>
      <c r="Q15" s="31">
        <v>57</v>
      </c>
      <c r="R15" s="31">
        <v>34</v>
      </c>
      <c r="S15" s="30">
        <f t="shared" si="0"/>
        <v>4.2325581395348841</v>
      </c>
      <c r="T15" s="30">
        <f t="shared" si="0"/>
        <v>5.3271028037383177</v>
      </c>
      <c r="U15" s="30">
        <f t="shared" si="0"/>
        <v>3.1481481481481479</v>
      </c>
    </row>
    <row r="16" spans="1:21">
      <c r="A16" s="32" t="s">
        <v>49</v>
      </c>
      <c r="B16" s="33">
        <f t="shared" ref="B16:G16" si="2">SUM(B6:B15)</f>
        <v>126431</v>
      </c>
      <c r="C16" s="33">
        <f t="shared" si="2"/>
        <v>64382</v>
      </c>
      <c r="D16" s="33">
        <f t="shared" si="2"/>
        <v>62049</v>
      </c>
      <c r="E16" s="33">
        <f t="shared" si="2"/>
        <v>7148</v>
      </c>
      <c r="F16" s="33">
        <f t="shared" si="2"/>
        <v>4502</v>
      </c>
      <c r="G16" s="33">
        <f t="shared" si="2"/>
        <v>2646</v>
      </c>
      <c r="H16" s="30">
        <f t="shared" si="1"/>
        <v>5.6536767090349676</v>
      </c>
      <c r="I16" s="30">
        <f t="shared" si="1"/>
        <v>6.9926376937653387</v>
      </c>
      <c r="J16" s="30">
        <f t="shared" si="1"/>
        <v>4.2643717062321711</v>
      </c>
      <c r="L16" s="32" t="s">
        <v>49</v>
      </c>
      <c r="M16" s="33">
        <f t="shared" ref="M16:R16" si="3">SUM(M6:M15)</f>
        <v>210206</v>
      </c>
      <c r="N16" s="33">
        <f t="shared" si="3"/>
        <v>106822</v>
      </c>
      <c r="O16" s="33">
        <f t="shared" si="3"/>
        <v>103384</v>
      </c>
      <c r="P16" s="33">
        <f t="shared" si="3"/>
        <v>9925</v>
      </c>
      <c r="Q16" s="33">
        <f t="shared" si="3"/>
        <v>6142</v>
      </c>
      <c r="R16" s="33">
        <f t="shared" si="3"/>
        <v>3783</v>
      </c>
      <c r="S16" s="30">
        <f t="shared" si="0"/>
        <v>4.7215588517930032</v>
      </c>
      <c r="T16" s="30">
        <f t="shared" si="0"/>
        <v>5.7497519237610231</v>
      </c>
      <c r="U16" s="30">
        <f t="shared" si="0"/>
        <v>3.6591735665093243</v>
      </c>
    </row>
    <row r="17" spans="1:21">
      <c r="A17" s="34"/>
      <c r="B17" s="35"/>
      <c r="C17" s="35"/>
      <c r="D17" s="35"/>
      <c r="E17" s="35"/>
      <c r="F17" s="35"/>
      <c r="G17" s="35"/>
      <c r="H17" s="35"/>
      <c r="I17" s="35"/>
      <c r="J17" s="35"/>
      <c r="L17" s="34"/>
      <c r="M17" s="35"/>
      <c r="N17" s="35"/>
      <c r="O17" s="35"/>
      <c r="P17" s="35"/>
      <c r="Q17" s="35"/>
      <c r="R17" s="35"/>
      <c r="S17" s="35"/>
      <c r="T17" s="35"/>
      <c r="U17" s="35"/>
    </row>
    <row r="18" spans="1:21">
      <c r="A18" s="57" t="s">
        <v>50</v>
      </c>
      <c r="B18" s="59" t="s">
        <v>0</v>
      </c>
      <c r="C18" s="60"/>
      <c r="D18" s="61"/>
      <c r="E18" s="59" t="s">
        <v>5</v>
      </c>
      <c r="F18" s="60"/>
      <c r="G18" s="61"/>
      <c r="H18" s="62" t="s">
        <v>6</v>
      </c>
      <c r="I18" s="63"/>
      <c r="J18" s="64"/>
      <c r="L18" s="57" t="s">
        <v>50</v>
      </c>
      <c r="M18" s="59" t="s">
        <v>0</v>
      </c>
      <c r="N18" s="60"/>
      <c r="O18" s="61"/>
      <c r="P18" s="59" t="s">
        <v>5</v>
      </c>
      <c r="Q18" s="60"/>
      <c r="R18" s="61"/>
      <c r="S18" s="62" t="s">
        <v>54</v>
      </c>
      <c r="T18" s="63"/>
      <c r="U18" s="64"/>
    </row>
    <row r="19" spans="1:21">
      <c r="A19" s="58"/>
      <c r="B19" s="26" t="s">
        <v>1</v>
      </c>
      <c r="C19" s="26" t="s">
        <v>2</v>
      </c>
      <c r="D19" s="26" t="s">
        <v>3</v>
      </c>
      <c r="E19" s="26" t="s">
        <v>1</v>
      </c>
      <c r="F19" s="26" t="s">
        <v>2</v>
      </c>
      <c r="G19" s="26" t="s">
        <v>3</v>
      </c>
      <c r="H19" s="26" t="s">
        <v>1</v>
      </c>
      <c r="I19" s="26" t="s">
        <v>2</v>
      </c>
      <c r="J19" s="26" t="s">
        <v>3</v>
      </c>
      <c r="L19" s="58"/>
      <c r="M19" s="26" t="s">
        <v>1</v>
      </c>
      <c r="N19" s="26" t="s">
        <v>2</v>
      </c>
      <c r="O19" s="26" t="s">
        <v>3</v>
      </c>
      <c r="P19" s="26" t="s">
        <v>1</v>
      </c>
      <c r="Q19" s="26" t="s">
        <v>2</v>
      </c>
      <c r="R19" s="26" t="s">
        <v>3</v>
      </c>
      <c r="S19" s="26" t="s">
        <v>1</v>
      </c>
      <c r="T19" s="26" t="s">
        <v>2</v>
      </c>
      <c r="U19" s="26" t="s">
        <v>3</v>
      </c>
    </row>
    <row r="20" spans="1:21">
      <c r="A20" s="27" t="str">
        <f>CONCATENATE("0～9ppb","(n=",B20,")")</f>
        <v>0～9ppb(n=2264)</v>
      </c>
      <c r="B20" s="31">
        <v>2264</v>
      </c>
      <c r="C20" s="29">
        <v>1157</v>
      </c>
      <c r="D20" s="29">
        <v>1107</v>
      </c>
      <c r="E20" s="29">
        <v>140</v>
      </c>
      <c r="F20" s="29">
        <v>87</v>
      </c>
      <c r="G20" s="29">
        <v>53</v>
      </c>
      <c r="H20" s="30">
        <f>IF(ISERROR(E20/B20*100),"",E20/B20*100)</f>
        <v>6.1837455830388697</v>
      </c>
      <c r="I20" s="30">
        <f>IF(ISERROR(F20/C20*100),"",F20/C20*100)</f>
        <v>7.5194468452895418</v>
      </c>
      <c r="J20" s="30">
        <f>IF(ISERROR(G20/D20*100),"",G20/D20*100)</f>
        <v>4.7877145438121049</v>
      </c>
      <c r="L20" s="27" t="str">
        <f>CONCATENATE("0～9ppb","(n=",M20,")")</f>
        <v>0～9ppb(n=7273)</v>
      </c>
      <c r="M20" s="31">
        <v>7273</v>
      </c>
      <c r="N20" s="29">
        <v>3691</v>
      </c>
      <c r="O20" s="29">
        <v>3582</v>
      </c>
      <c r="P20" s="29">
        <v>357</v>
      </c>
      <c r="Q20" s="29">
        <v>223</v>
      </c>
      <c r="R20" s="29">
        <v>134</v>
      </c>
      <c r="S20" s="30">
        <f t="shared" ref="S20:U30" si="4">IF(ISERROR(P20/M20*100),"",P20/M20*100)</f>
        <v>4.9085659287776711</v>
      </c>
      <c r="T20" s="30">
        <f t="shared" si="4"/>
        <v>6.0417231102682196</v>
      </c>
      <c r="U20" s="30">
        <f t="shared" si="4"/>
        <v>3.7409268565047462</v>
      </c>
    </row>
    <row r="21" spans="1:21">
      <c r="A21" s="27" t="str">
        <f>CONCATENATE("10～19ppb","(n=",B21,")")</f>
        <v>10～19ppb(n=23689)</v>
      </c>
      <c r="B21" s="31">
        <v>23689</v>
      </c>
      <c r="C21" s="29">
        <v>12060</v>
      </c>
      <c r="D21" s="29">
        <v>11629</v>
      </c>
      <c r="E21" s="29">
        <v>1421</v>
      </c>
      <c r="F21" s="29">
        <v>931</v>
      </c>
      <c r="G21" s="29">
        <v>490</v>
      </c>
      <c r="H21" s="30">
        <f t="shared" ref="H21:J30" si="5">IF(ISERROR(E21/B21*100),"",E21/B21*100)</f>
        <v>5.9985647346869859</v>
      </c>
      <c r="I21" s="30">
        <f t="shared" si="5"/>
        <v>7.7197346600331676</v>
      </c>
      <c r="J21" s="30">
        <f t="shared" si="5"/>
        <v>4.213603921231404</v>
      </c>
      <c r="L21" s="27" t="str">
        <f>CONCATENATE("10～19ppb","(n=",M21,")")</f>
        <v>10～19ppb(n=67260)</v>
      </c>
      <c r="M21" s="31">
        <v>67260</v>
      </c>
      <c r="N21" s="29">
        <v>34059</v>
      </c>
      <c r="O21" s="29">
        <v>33201</v>
      </c>
      <c r="P21" s="29">
        <v>3065</v>
      </c>
      <c r="Q21" s="29">
        <v>1888</v>
      </c>
      <c r="R21" s="29">
        <v>1177</v>
      </c>
      <c r="S21" s="30">
        <f t="shared" si="4"/>
        <v>4.5569432054713053</v>
      </c>
      <c r="T21" s="30">
        <f t="shared" si="4"/>
        <v>5.5433218826154613</v>
      </c>
      <c r="U21" s="30">
        <f t="shared" si="4"/>
        <v>3.5450739435559169</v>
      </c>
    </row>
    <row r="22" spans="1:21">
      <c r="A22" s="27" t="str">
        <f>CONCATENATE("20～29ppb","(n=",B22,")")</f>
        <v>20～29ppb(n=42315)</v>
      </c>
      <c r="B22" s="31">
        <v>42315</v>
      </c>
      <c r="C22" s="29">
        <v>21561</v>
      </c>
      <c r="D22" s="29">
        <v>20754</v>
      </c>
      <c r="E22" s="29">
        <v>2193</v>
      </c>
      <c r="F22" s="29">
        <v>1355</v>
      </c>
      <c r="G22" s="29">
        <v>838</v>
      </c>
      <c r="H22" s="30">
        <f t="shared" si="5"/>
        <v>5.1825593761077631</v>
      </c>
      <c r="I22" s="30">
        <f t="shared" si="5"/>
        <v>6.2844951532860254</v>
      </c>
      <c r="J22" s="30">
        <f t="shared" si="5"/>
        <v>4.0377758504384698</v>
      </c>
      <c r="L22" s="27" t="str">
        <f>CONCATENATE("20～29ppb","(n=",M22,")")</f>
        <v>20～29ppb(n=68851)</v>
      </c>
      <c r="M22" s="31">
        <v>68851</v>
      </c>
      <c r="N22" s="29">
        <v>35094</v>
      </c>
      <c r="O22" s="29">
        <v>33757</v>
      </c>
      <c r="P22" s="29">
        <v>3162</v>
      </c>
      <c r="Q22" s="29">
        <v>1971</v>
      </c>
      <c r="R22" s="29">
        <v>1191</v>
      </c>
      <c r="S22" s="30">
        <f t="shared" si="4"/>
        <v>4.5925258892390817</v>
      </c>
      <c r="T22" s="30">
        <f t="shared" si="4"/>
        <v>5.6163446743032992</v>
      </c>
      <c r="U22" s="30">
        <f t="shared" si="4"/>
        <v>3.5281571229670883</v>
      </c>
    </row>
    <row r="23" spans="1:21">
      <c r="A23" s="27" t="str">
        <f>CONCATENATE("30～39ppb","(n=",B23,")")</f>
        <v>30～39ppb(n=30958)</v>
      </c>
      <c r="B23" s="28">
        <v>30958</v>
      </c>
      <c r="C23" s="29">
        <v>15774</v>
      </c>
      <c r="D23" s="29">
        <v>15184</v>
      </c>
      <c r="E23" s="29">
        <v>1753</v>
      </c>
      <c r="F23" s="29">
        <v>1145</v>
      </c>
      <c r="G23" s="29">
        <v>608</v>
      </c>
      <c r="H23" s="30">
        <f t="shared" si="5"/>
        <v>5.6625104980941918</v>
      </c>
      <c r="I23" s="30">
        <f t="shared" si="5"/>
        <v>7.2587802713325722</v>
      </c>
      <c r="J23" s="30">
        <f t="shared" si="5"/>
        <v>4.0042149631190727</v>
      </c>
      <c r="L23" s="27" t="str">
        <f>CONCATENATE("30～39ppb","(n=",M23,")")</f>
        <v>30～39ppb(n=54962)</v>
      </c>
      <c r="M23" s="28">
        <v>54962</v>
      </c>
      <c r="N23" s="29">
        <v>28042</v>
      </c>
      <c r="O23" s="29">
        <v>26920</v>
      </c>
      <c r="P23" s="29">
        <v>2711</v>
      </c>
      <c r="Q23" s="29">
        <v>1684</v>
      </c>
      <c r="R23" s="29">
        <v>1027</v>
      </c>
      <c r="S23" s="30">
        <f t="shared" si="4"/>
        <v>4.9324988173647251</v>
      </c>
      <c r="T23" s="30">
        <f t="shared" si="4"/>
        <v>6.0052777975893301</v>
      </c>
      <c r="U23" s="30">
        <f t="shared" si="4"/>
        <v>3.8150074294205054</v>
      </c>
    </row>
    <row r="24" spans="1:21">
      <c r="A24" s="27" t="str">
        <f>CONCATENATE("40～49ppb","(n=",B24,")")</f>
        <v>40～49ppb(n=22845)</v>
      </c>
      <c r="B24" s="28">
        <v>22845</v>
      </c>
      <c r="C24" s="29">
        <v>11633</v>
      </c>
      <c r="D24" s="29">
        <v>11212</v>
      </c>
      <c r="E24" s="29">
        <v>1374</v>
      </c>
      <c r="F24" s="31">
        <v>832</v>
      </c>
      <c r="G24" s="31">
        <v>542</v>
      </c>
      <c r="H24" s="30">
        <f t="shared" si="5"/>
        <v>6.0144451739986868</v>
      </c>
      <c r="I24" s="30">
        <f t="shared" si="5"/>
        <v>7.1520673944812163</v>
      </c>
      <c r="J24" s="30">
        <f t="shared" si="5"/>
        <v>4.8341063146628613</v>
      </c>
      <c r="L24" s="27" t="str">
        <f>CONCATENATE("40～49ppb","(n=",M24,")")</f>
        <v>40～49ppb(n=9710)</v>
      </c>
      <c r="M24" s="28">
        <v>9710</v>
      </c>
      <c r="N24" s="29">
        <v>4866</v>
      </c>
      <c r="O24" s="29">
        <v>4844</v>
      </c>
      <c r="P24" s="29">
        <v>539</v>
      </c>
      <c r="Q24" s="31">
        <v>319</v>
      </c>
      <c r="R24" s="31">
        <v>220</v>
      </c>
      <c r="S24" s="30">
        <f t="shared" si="4"/>
        <v>5.5509783728115343</v>
      </c>
      <c r="T24" s="30">
        <f t="shared" si="4"/>
        <v>6.5556925606247427</v>
      </c>
      <c r="U24" s="30">
        <f t="shared" si="4"/>
        <v>4.5417010734929812</v>
      </c>
    </row>
    <row r="25" spans="1:21">
      <c r="A25" s="27" t="str">
        <f>CONCATENATE("50～59ppb","(n=",B25,")")</f>
        <v>50～59ppb(n=2708)</v>
      </c>
      <c r="B25" s="28">
        <v>2708</v>
      </c>
      <c r="C25" s="29">
        <v>1385</v>
      </c>
      <c r="D25" s="29">
        <v>1323</v>
      </c>
      <c r="E25" s="29">
        <v>164</v>
      </c>
      <c r="F25" s="31">
        <v>90</v>
      </c>
      <c r="G25" s="31">
        <v>74</v>
      </c>
      <c r="H25" s="30">
        <f t="shared" si="5"/>
        <v>6.0561299852289512</v>
      </c>
      <c r="I25" s="30">
        <f t="shared" si="5"/>
        <v>6.4981949458483745</v>
      </c>
      <c r="J25" s="30">
        <f t="shared" si="5"/>
        <v>5.5933484504913071</v>
      </c>
      <c r="L25" s="27" t="str">
        <f>CONCATENATE("50～59ppb","(n=",M25,")")</f>
        <v>50～59ppb(n=)</v>
      </c>
      <c r="M25" s="28"/>
      <c r="N25" s="29"/>
      <c r="O25" s="29"/>
      <c r="P25" s="29"/>
      <c r="Q25" s="31"/>
      <c r="R25" s="31"/>
      <c r="S25" s="30" t="str">
        <f t="shared" si="4"/>
        <v/>
      </c>
      <c r="T25" s="30" t="str">
        <f t="shared" si="4"/>
        <v/>
      </c>
      <c r="U25" s="30" t="str">
        <f t="shared" si="4"/>
        <v/>
      </c>
    </row>
    <row r="26" spans="1:21">
      <c r="A26" s="27" t="str">
        <f>CONCATENATE("60～69ppb","(n=",B26,")")</f>
        <v>60～69ppb(n=)</v>
      </c>
      <c r="B26" s="28"/>
      <c r="C26" s="28"/>
      <c r="D26" s="29"/>
      <c r="E26" s="29"/>
      <c r="F26" s="29"/>
      <c r="G26" s="29"/>
      <c r="H26" s="30" t="str">
        <f t="shared" si="5"/>
        <v/>
      </c>
      <c r="I26" s="30" t="str">
        <f t="shared" si="5"/>
        <v/>
      </c>
      <c r="J26" s="30" t="str">
        <f t="shared" si="5"/>
        <v/>
      </c>
      <c r="L26" s="27" t="str">
        <f>CONCATENATE("60～69ppb","(n=",M26,")")</f>
        <v>60～69ppb(n=)</v>
      </c>
      <c r="M26" s="28"/>
      <c r="N26" s="28"/>
      <c r="O26" s="29"/>
      <c r="P26" s="29"/>
      <c r="Q26" s="29"/>
      <c r="R26" s="29"/>
      <c r="S26" s="30" t="str">
        <f t="shared" si="4"/>
        <v/>
      </c>
      <c r="T26" s="30" t="str">
        <f t="shared" si="4"/>
        <v/>
      </c>
      <c r="U26" s="30" t="str">
        <f t="shared" si="4"/>
        <v/>
      </c>
    </row>
    <row r="27" spans="1:21">
      <c r="A27" s="27" t="str">
        <f>CONCATENATE("70～79ppb","(n=",B27,")")</f>
        <v>70～79ppb(n=)</v>
      </c>
      <c r="B27" s="28"/>
      <c r="C27" s="28"/>
      <c r="D27" s="29"/>
      <c r="E27" s="29"/>
      <c r="F27" s="29"/>
      <c r="G27" s="29"/>
      <c r="H27" s="30" t="str">
        <f t="shared" si="5"/>
        <v/>
      </c>
      <c r="I27" s="30" t="str">
        <f t="shared" si="5"/>
        <v/>
      </c>
      <c r="J27" s="30" t="str">
        <f t="shared" si="5"/>
        <v/>
      </c>
      <c r="L27" s="27" t="str">
        <f>CONCATENATE("70～79ppb","(n=",M27,")")</f>
        <v>70～79ppb(n=)</v>
      </c>
      <c r="M27" s="28"/>
      <c r="N27" s="28"/>
      <c r="O27" s="29"/>
      <c r="P27" s="29"/>
      <c r="Q27" s="29"/>
      <c r="R27" s="29"/>
      <c r="S27" s="30" t="str">
        <f t="shared" si="4"/>
        <v/>
      </c>
      <c r="T27" s="30" t="str">
        <f t="shared" si="4"/>
        <v/>
      </c>
      <c r="U27" s="30" t="str">
        <f t="shared" si="4"/>
        <v/>
      </c>
    </row>
    <row r="28" spans="1:21">
      <c r="A28" s="27" t="str">
        <f>CONCATENATE("80～89ppb","(n=",B28,")")</f>
        <v>80～89ppb(n=)</v>
      </c>
      <c r="B28" s="28"/>
      <c r="C28" s="28"/>
      <c r="D28" s="29"/>
      <c r="E28" s="29"/>
      <c r="F28" s="29"/>
      <c r="G28" s="29"/>
      <c r="H28" s="30" t="str">
        <f t="shared" si="5"/>
        <v/>
      </c>
      <c r="I28" s="30" t="str">
        <f t="shared" si="5"/>
        <v/>
      </c>
      <c r="J28" s="30" t="str">
        <f t="shared" si="5"/>
        <v/>
      </c>
      <c r="L28" s="27" t="str">
        <f>CONCATENATE("80～89ppb","(n=",M28,")")</f>
        <v>80～89ppb(n=)</v>
      </c>
      <c r="M28" s="28"/>
      <c r="N28" s="28"/>
      <c r="O28" s="29"/>
      <c r="P28" s="29"/>
      <c r="Q28" s="29"/>
      <c r="R28" s="29"/>
      <c r="S28" s="30" t="str">
        <f t="shared" si="4"/>
        <v/>
      </c>
      <c r="T28" s="30" t="str">
        <f t="shared" si="4"/>
        <v/>
      </c>
      <c r="U28" s="30" t="str">
        <f t="shared" si="4"/>
        <v/>
      </c>
    </row>
    <row r="29" spans="1:21">
      <c r="A29" s="27" t="str">
        <f>CONCATENATE("不明","(n=",B29,")")</f>
        <v>不明(n=1652)</v>
      </c>
      <c r="B29" s="28">
        <v>1652</v>
      </c>
      <c r="C29" s="29">
        <v>812</v>
      </c>
      <c r="D29" s="29">
        <v>840</v>
      </c>
      <c r="E29" s="29">
        <v>103</v>
      </c>
      <c r="F29" s="31">
        <v>62</v>
      </c>
      <c r="G29" s="31">
        <v>41</v>
      </c>
      <c r="H29" s="30">
        <f t="shared" si="5"/>
        <v>6.2348668280871671</v>
      </c>
      <c r="I29" s="30">
        <f t="shared" si="5"/>
        <v>7.6354679802955667</v>
      </c>
      <c r="J29" s="30">
        <f t="shared" si="5"/>
        <v>4.8809523809523814</v>
      </c>
      <c r="L29" s="27" t="str">
        <f>CONCATENATE("不明","(n=",M29,")")</f>
        <v>不明(n=2150)</v>
      </c>
      <c r="M29" s="28">
        <v>2150</v>
      </c>
      <c r="N29" s="29">
        <v>1070</v>
      </c>
      <c r="O29" s="29">
        <v>1080</v>
      </c>
      <c r="P29" s="29">
        <v>91</v>
      </c>
      <c r="Q29" s="31">
        <v>57</v>
      </c>
      <c r="R29" s="31">
        <v>34</v>
      </c>
      <c r="S29" s="30">
        <f t="shared" si="4"/>
        <v>4.2325581395348841</v>
      </c>
      <c r="T29" s="30">
        <f t="shared" si="4"/>
        <v>5.3271028037383177</v>
      </c>
      <c r="U29" s="30">
        <f t="shared" si="4"/>
        <v>3.1481481481481479</v>
      </c>
    </row>
    <row r="30" spans="1:21">
      <c r="A30" s="32" t="s">
        <v>49</v>
      </c>
      <c r="B30" s="33">
        <f t="shared" ref="B30:G30" si="6">SUM(B20:B29)</f>
        <v>126431</v>
      </c>
      <c r="C30" s="33">
        <f t="shared" si="6"/>
        <v>64382</v>
      </c>
      <c r="D30" s="33">
        <f t="shared" si="6"/>
        <v>62049</v>
      </c>
      <c r="E30" s="33">
        <f t="shared" si="6"/>
        <v>7148</v>
      </c>
      <c r="F30" s="33">
        <f t="shared" si="6"/>
        <v>4502</v>
      </c>
      <c r="G30" s="33">
        <f t="shared" si="6"/>
        <v>2646</v>
      </c>
      <c r="H30" s="30">
        <f t="shared" si="5"/>
        <v>5.6536767090349676</v>
      </c>
      <c r="I30" s="30">
        <f t="shared" si="5"/>
        <v>6.9926376937653387</v>
      </c>
      <c r="J30" s="30">
        <f t="shared" si="5"/>
        <v>4.2643717062321711</v>
      </c>
      <c r="L30" s="32" t="s">
        <v>49</v>
      </c>
      <c r="M30" s="33">
        <f t="shared" ref="M30:R30" si="7">SUM(M20:M29)</f>
        <v>210206</v>
      </c>
      <c r="N30" s="33">
        <f t="shared" si="7"/>
        <v>106822</v>
      </c>
      <c r="O30" s="33">
        <f t="shared" si="7"/>
        <v>103384</v>
      </c>
      <c r="P30" s="33">
        <f t="shared" si="7"/>
        <v>9925</v>
      </c>
      <c r="Q30" s="33">
        <f t="shared" si="7"/>
        <v>6142</v>
      </c>
      <c r="R30" s="33">
        <f t="shared" si="7"/>
        <v>3783</v>
      </c>
      <c r="S30" s="30">
        <f t="shared" si="4"/>
        <v>4.7215588517930032</v>
      </c>
      <c r="T30" s="30">
        <f t="shared" si="4"/>
        <v>5.7497519237610231</v>
      </c>
      <c r="U30" s="30">
        <f t="shared" si="4"/>
        <v>3.6591735665093243</v>
      </c>
    </row>
    <row r="31" spans="1:21">
      <c r="A31" s="34"/>
      <c r="B31" s="35"/>
      <c r="C31" s="35"/>
      <c r="D31" s="35"/>
      <c r="E31" s="35"/>
      <c r="F31" s="35"/>
      <c r="G31" s="35"/>
      <c r="H31" s="35"/>
      <c r="I31" s="35"/>
      <c r="J31" s="35"/>
      <c r="L31" s="34"/>
      <c r="M31" s="35"/>
      <c r="N31" s="35"/>
      <c r="O31" s="35"/>
      <c r="P31" s="35"/>
      <c r="Q31" s="35"/>
      <c r="R31" s="35"/>
      <c r="S31" s="35"/>
      <c r="T31" s="35"/>
      <c r="U31" s="35"/>
    </row>
    <row r="32" spans="1:21">
      <c r="A32" s="57" t="s">
        <v>55</v>
      </c>
      <c r="B32" s="59" t="s">
        <v>0</v>
      </c>
      <c r="C32" s="60"/>
      <c r="D32" s="61"/>
      <c r="E32" s="59" t="s">
        <v>5</v>
      </c>
      <c r="F32" s="60"/>
      <c r="G32" s="61"/>
      <c r="H32" s="62" t="s">
        <v>54</v>
      </c>
      <c r="I32" s="63"/>
      <c r="J32" s="64"/>
      <c r="L32" s="57" t="s">
        <v>55</v>
      </c>
      <c r="M32" s="59" t="s">
        <v>0</v>
      </c>
      <c r="N32" s="60"/>
      <c r="O32" s="61"/>
      <c r="P32" s="59" t="s">
        <v>5</v>
      </c>
      <c r="Q32" s="60"/>
      <c r="R32" s="61"/>
      <c r="S32" s="62" t="s">
        <v>54</v>
      </c>
      <c r="T32" s="63"/>
      <c r="U32" s="64"/>
    </row>
    <row r="33" spans="1:21">
      <c r="A33" s="58"/>
      <c r="B33" s="26" t="s">
        <v>1</v>
      </c>
      <c r="C33" s="26" t="s">
        <v>2</v>
      </c>
      <c r="D33" s="26" t="s">
        <v>3</v>
      </c>
      <c r="E33" s="26" t="s">
        <v>1</v>
      </c>
      <c r="F33" s="26" t="s">
        <v>2</v>
      </c>
      <c r="G33" s="26" t="s">
        <v>3</v>
      </c>
      <c r="H33" s="26" t="s">
        <v>1</v>
      </c>
      <c r="I33" s="26" t="s">
        <v>2</v>
      </c>
      <c r="J33" s="26" t="s">
        <v>3</v>
      </c>
      <c r="L33" s="58"/>
      <c r="M33" s="26" t="s">
        <v>1</v>
      </c>
      <c r="N33" s="26" t="s">
        <v>2</v>
      </c>
      <c r="O33" s="26" t="s">
        <v>3</v>
      </c>
      <c r="P33" s="26" t="s">
        <v>1</v>
      </c>
      <c r="Q33" s="26" t="s">
        <v>2</v>
      </c>
      <c r="R33" s="26" t="s">
        <v>3</v>
      </c>
      <c r="S33" s="26" t="s">
        <v>1</v>
      </c>
      <c r="T33" s="26" t="s">
        <v>2</v>
      </c>
      <c r="U33" s="26" t="s">
        <v>3</v>
      </c>
    </row>
    <row r="34" spans="1:21">
      <c r="A34" s="27" t="str">
        <f>CONCATENATE("0～4ppb","(n=",B34,")")</f>
        <v>0～4ppb(n=69224)</v>
      </c>
      <c r="B34" s="28">
        <v>69224</v>
      </c>
      <c r="C34" s="29">
        <v>35417</v>
      </c>
      <c r="D34" s="29">
        <v>33807</v>
      </c>
      <c r="E34" s="29">
        <v>4086</v>
      </c>
      <c r="F34" s="29">
        <v>2604</v>
      </c>
      <c r="G34" s="29">
        <v>1482</v>
      </c>
      <c r="H34" s="30">
        <f t="shared" ref="H34:J38" si="8">IF(ISERROR(E34/B34*100),"",E34/B34*100)</f>
        <v>5.9025771408759971</v>
      </c>
      <c r="I34" s="30">
        <f t="shared" si="8"/>
        <v>7.3524013891633961</v>
      </c>
      <c r="J34" s="30">
        <f t="shared" si="8"/>
        <v>4.3837075161948711</v>
      </c>
      <c r="L34" s="27" t="str">
        <f>CONCATENATE("0～4ppb","(n=",M34,")")</f>
        <v>0～4ppb(n=162430)</v>
      </c>
      <c r="M34" s="28">
        <v>162430</v>
      </c>
      <c r="N34" s="29">
        <v>82644</v>
      </c>
      <c r="O34" s="29">
        <v>79786</v>
      </c>
      <c r="P34" s="29">
        <v>7761</v>
      </c>
      <c r="Q34" s="29">
        <v>4822</v>
      </c>
      <c r="R34" s="29">
        <v>2939</v>
      </c>
      <c r="S34" s="30">
        <f t="shared" ref="S34:U38" si="9">IF(ISERROR(P34/M34*100),"",P34/M34*100)</f>
        <v>4.7780582404728191</v>
      </c>
      <c r="T34" s="30">
        <f t="shared" si="9"/>
        <v>5.8346643434490097</v>
      </c>
      <c r="U34" s="30">
        <f t="shared" si="9"/>
        <v>3.6836036397362943</v>
      </c>
    </row>
    <row r="35" spans="1:21">
      <c r="A35" s="27" t="str">
        <f>CONCATENATE("5～9ppb","(n=",B35,")")</f>
        <v>5～9ppb(n=55536)</v>
      </c>
      <c r="B35" s="28">
        <v>55536</v>
      </c>
      <c r="C35" s="29">
        <v>28143</v>
      </c>
      <c r="D35" s="29">
        <v>27393</v>
      </c>
      <c r="E35" s="29">
        <v>2958</v>
      </c>
      <c r="F35" s="29">
        <v>1835</v>
      </c>
      <c r="G35" s="29">
        <v>1123</v>
      </c>
      <c r="H35" s="30">
        <f t="shared" si="8"/>
        <v>5.3262748487467588</v>
      </c>
      <c r="I35" s="30">
        <f t="shared" si="8"/>
        <v>6.5202714707031939</v>
      </c>
      <c r="J35" s="30">
        <f t="shared" si="8"/>
        <v>4.09958748585405</v>
      </c>
      <c r="L35" s="27" t="str">
        <f>CONCATENATE("5～9ppb","(n=",M35,")")</f>
        <v>5～9ppb(n=45626)</v>
      </c>
      <c r="M35" s="28">
        <v>45626</v>
      </c>
      <c r="N35" s="29">
        <v>23108</v>
      </c>
      <c r="O35" s="29">
        <v>22518</v>
      </c>
      <c r="P35" s="29">
        <v>2073</v>
      </c>
      <c r="Q35" s="29">
        <v>1263</v>
      </c>
      <c r="R35" s="29">
        <v>810</v>
      </c>
      <c r="S35" s="30">
        <f t="shared" si="9"/>
        <v>4.5434620611055099</v>
      </c>
      <c r="T35" s="30">
        <f t="shared" si="9"/>
        <v>5.4656396053314866</v>
      </c>
      <c r="U35" s="30">
        <f t="shared" si="9"/>
        <v>3.5971223021582732</v>
      </c>
    </row>
    <row r="36" spans="1:21">
      <c r="A36" s="27" t="str">
        <f>CONCATENATE("10～14ppb","(n=",B36,")")</f>
        <v>10～14ppb(n=19)</v>
      </c>
      <c r="B36" s="28">
        <v>19</v>
      </c>
      <c r="C36" s="29">
        <v>10</v>
      </c>
      <c r="D36" s="29">
        <v>9</v>
      </c>
      <c r="E36" s="29">
        <v>1</v>
      </c>
      <c r="F36" s="31">
        <v>1</v>
      </c>
      <c r="G36" s="31"/>
      <c r="H36" s="30">
        <f t="shared" si="8"/>
        <v>5.2631578947368416</v>
      </c>
      <c r="I36" s="30">
        <f t="shared" si="8"/>
        <v>10</v>
      </c>
      <c r="J36" s="30">
        <f t="shared" si="8"/>
        <v>0</v>
      </c>
      <c r="L36" s="27" t="str">
        <f>CONCATENATE("10～14ppb","(n=",M36,")")</f>
        <v>10～14ppb(n=)</v>
      </c>
      <c r="M36" s="28"/>
      <c r="N36" s="29"/>
      <c r="O36" s="29"/>
      <c r="P36" s="29"/>
      <c r="Q36" s="31"/>
      <c r="R36" s="31"/>
      <c r="S36" s="30" t="str">
        <f t="shared" si="9"/>
        <v/>
      </c>
      <c r="T36" s="30" t="str">
        <f t="shared" si="9"/>
        <v/>
      </c>
      <c r="U36" s="30" t="str">
        <f t="shared" si="9"/>
        <v/>
      </c>
    </row>
    <row r="37" spans="1:21">
      <c r="A37" s="27" t="str">
        <f>CONCATENATE("不明","(n=",B37,")")</f>
        <v>不明(n=1652)</v>
      </c>
      <c r="B37" s="28">
        <v>1652</v>
      </c>
      <c r="C37" s="29">
        <v>812</v>
      </c>
      <c r="D37" s="29">
        <v>840</v>
      </c>
      <c r="E37" s="29">
        <v>103</v>
      </c>
      <c r="F37" s="31">
        <v>62</v>
      </c>
      <c r="G37" s="31">
        <v>41</v>
      </c>
      <c r="H37" s="30">
        <f t="shared" si="8"/>
        <v>6.2348668280871671</v>
      </c>
      <c r="I37" s="30">
        <f t="shared" si="8"/>
        <v>7.6354679802955667</v>
      </c>
      <c r="J37" s="30">
        <f t="shared" si="8"/>
        <v>4.8809523809523814</v>
      </c>
      <c r="L37" s="27" t="str">
        <f>CONCATENATE("不明","(n=",M37,")")</f>
        <v>不明(n=2150)</v>
      </c>
      <c r="M37" s="28">
        <v>2150</v>
      </c>
      <c r="N37" s="29">
        <v>1070</v>
      </c>
      <c r="O37" s="29">
        <v>1080</v>
      </c>
      <c r="P37" s="29">
        <v>91</v>
      </c>
      <c r="Q37" s="31">
        <v>57</v>
      </c>
      <c r="R37" s="31">
        <v>34</v>
      </c>
      <c r="S37" s="30">
        <f t="shared" si="9"/>
        <v>4.2325581395348841</v>
      </c>
      <c r="T37" s="30">
        <f t="shared" si="9"/>
        <v>5.3271028037383177</v>
      </c>
      <c r="U37" s="30">
        <f t="shared" si="9"/>
        <v>3.1481481481481479</v>
      </c>
    </row>
    <row r="38" spans="1:21">
      <c r="A38" s="32" t="s">
        <v>49</v>
      </c>
      <c r="B38" s="33">
        <f t="shared" ref="B38:G38" si="10">SUM(B34:B37)</f>
        <v>126431</v>
      </c>
      <c r="C38" s="33">
        <f t="shared" si="10"/>
        <v>64382</v>
      </c>
      <c r="D38" s="33">
        <f t="shared" si="10"/>
        <v>62049</v>
      </c>
      <c r="E38" s="33">
        <f t="shared" si="10"/>
        <v>7148</v>
      </c>
      <c r="F38" s="33">
        <f t="shared" si="10"/>
        <v>4502</v>
      </c>
      <c r="G38" s="33">
        <f t="shared" si="10"/>
        <v>2646</v>
      </c>
      <c r="H38" s="30">
        <f t="shared" si="8"/>
        <v>5.6536767090349676</v>
      </c>
      <c r="I38" s="30">
        <f t="shared" si="8"/>
        <v>6.9926376937653387</v>
      </c>
      <c r="J38" s="30">
        <f t="shared" si="8"/>
        <v>4.2643717062321711</v>
      </c>
      <c r="L38" s="32" t="s">
        <v>49</v>
      </c>
      <c r="M38" s="33">
        <f t="shared" ref="M38:R38" si="11">SUM(M34:M37)</f>
        <v>210206</v>
      </c>
      <c r="N38" s="33">
        <f t="shared" si="11"/>
        <v>106822</v>
      </c>
      <c r="O38" s="33">
        <f t="shared" si="11"/>
        <v>103384</v>
      </c>
      <c r="P38" s="33">
        <f t="shared" si="11"/>
        <v>9925</v>
      </c>
      <c r="Q38" s="33">
        <f t="shared" si="11"/>
        <v>6142</v>
      </c>
      <c r="R38" s="33">
        <f t="shared" si="11"/>
        <v>3783</v>
      </c>
      <c r="S38" s="30">
        <f t="shared" si="9"/>
        <v>4.7215588517930032</v>
      </c>
      <c r="T38" s="30">
        <f t="shared" si="9"/>
        <v>5.7497519237610231</v>
      </c>
      <c r="U38" s="30">
        <f t="shared" si="9"/>
        <v>3.6591735665093243</v>
      </c>
    </row>
    <row r="39" spans="1:21">
      <c r="A39" s="36"/>
      <c r="B39" s="35"/>
      <c r="C39" s="35"/>
      <c r="D39" s="35"/>
      <c r="E39" s="35"/>
      <c r="F39" s="35"/>
      <c r="G39" s="35"/>
      <c r="H39" s="35"/>
      <c r="I39" s="35"/>
      <c r="J39" s="35"/>
      <c r="L39" s="36"/>
      <c r="M39" s="35"/>
      <c r="N39" s="35"/>
      <c r="O39" s="35"/>
      <c r="P39" s="35"/>
      <c r="Q39" s="35"/>
      <c r="R39" s="35"/>
      <c r="S39" s="35"/>
      <c r="T39" s="35"/>
      <c r="U39" s="35"/>
    </row>
    <row r="40" spans="1:21">
      <c r="A40" s="57" t="s">
        <v>56</v>
      </c>
      <c r="B40" s="59" t="s">
        <v>0</v>
      </c>
      <c r="C40" s="60"/>
      <c r="D40" s="61"/>
      <c r="E40" s="59" t="s">
        <v>5</v>
      </c>
      <c r="F40" s="60"/>
      <c r="G40" s="61"/>
      <c r="H40" s="62" t="s">
        <v>54</v>
      </c>
      <c r="I40" s="63"/>
      <c r="J40" s="64"/>
      <c r="L40" s="57" t="s">
        <v>58</v>
      </c>
      <c r="M40" s="59" t="s">
        <v>0</v>
      </c>
      <c r="N40" s="60"/>
      <c r="O40" s="61"/>
      <c r="P40" s="59" t="s">
        <v>5</v>
      </c>
      <c r="Q40" s="60"/>
      <c r="R40" s="61"/>
      <c r="S40" s="62" t="s">
        <v>54</v>
      </c>
      <c r="T40" s="63"/>
      <c r="U40" s="64"/>
    </row>
    <row r="41" spans="1:21">
      <c r="A41" s="58"/>
      <c r="B41" s="26" t="s">
        <v>1</v>
      </c>
      <c r="C41" s="26" t="s">
        <v>2</v>
      </c>
      <c r="D41" s="26" t="s">
        <v>3</v>
      </c>
      <c r="E41" s="26" t="s">
        <v>1</v>
      </c>
      <c r="F41" s="26" t="s">
        <v>2</v>
      </c>
      <c r="G41" s="26" t="s">
        <v>3</v>
      </c>
      <c r="H41" s="26" t="s">
        <v>1</v>
      </c>
      <c r="I41" s="26" t="s">
        <v>2</v>
      </c>
      <c r="J41" s="26" t="s">
        <v>3</v>
      </c>
      <c r="L41" s="58"/>
      <c r="M41" s="26" t="s">
        <v>1</v>
      </c>
      <c r="N41" s="26" t="s">
        <v>2</v>
      </c>
      <c r="O41" s="26" t="s">
        <v>3</v>
      </c>
      <c r="P41" s="26" t="s">
        <v>1</v>
      </c>
      <c r="Q41" s="26" t="s">
        <v>2</v>
      </c>
      <c r="R41" s="26" t="s">
        <v>3</v>
      </c>
      <c r="S41" s="26" t="s">
        <v>1</v>
      </c>
      <c r="T41" s="26" t="s">
        <v>2</v>
      </c>
      <c r="U41" s="26" t="s">
        <v>3</v>
      </c>
    </row>
    <row r="42" spans="1:21">
      <c r="A42" s="27" t="str">
        <f>CONCATENATE("0～4μg/m3","(n=",B42,")")</f>
        <v>0～4μg/m3(n=)</v>
      </c>
      <c r="B42" s="28"/>
      <c r="C42" s="31"/>
      <c r="D42" s="31"/>
      <c r="E42" s="31"/>
      <c r="F42" s="31"/>
      <c r="G42" s="31"/>
      <c r="H42" s="30" t="str">
        <f>IF(ISERROR(E42/B42*100),"",E42/B42*100)</f>
        <v/>
      </c>
      <c r="I42" s="30" t="str">
        <f>IF(ISERROR(F42/C42*100),"",F42/C42*100)</f>
        <v/>
      </c>
      <c r="J42" s="30" t="str">
        <f>IF(ISERROR(G42/D42*100),"",G42/D42*100)</f>
        <v/>
      </c>
      <c r="L42" s="27" t="str">
        <f>CONCATENATE("0～4μg/m3","(n=",M42,")")</f>
        <v>0～4μg/m3(n=)</v>
      </c>
      <c r="M42" s="28"/>
      <c r="N42" s="31"/>
      <c r="O42" s="31"/>
      <c r="P42" s="31"/>
      <c r="Q42" s="31"/>
      <c r="R42" s="31"/>
      <c r="S42" s="30" t="str">
        <f t="shared" ref="S42:U57" si="12">IF(ISERROR(P42/M42*100),"",P42/M42*100)</f>
        <v/>
      </c>
      <c r="T42" s="30" t="str">
        <f t="shared" si="12"/>
        <v/>
      </c>
      <c r="U42" s="30" t="str">
        <f t="shared" si="12"/>
        <v/>
      </c>
    </row>
    <row r="43" spans="1:21">
      <c r="A43" s="27" t="str">
        <f>CONCATENATE("5～9μg/m3","(n=",B43,")")</f>
        <v>5～9μg/m3(n=213)</v>
      </c>
      <c r="B43" s="28">
        <v>213</v>
      </c>
      <c r="C43" s="31">
        <v>113</v>
      </c>
      <c r="D43" s="31">
        <v>100</v>
      </c>
      <c r="E43" s="31">
        <v>16</v>
      </c>
      <c r="F43" s="31">
        <v>13</v>
      </c>
      <c r="G43" s="31">
        <v>3</v>
      </c>
      <c r="H43" s="30">
        <f t="shared" ref="H43:J57" si="13">IF(ISERROR(E43/B43*100),"",E43/B43*100)</f>
        <v>7.511737089201878</v>
      </c>
      <c r="I43" s="30">
        <f t="shared" si="13"/>
        <v>11.504424778761061</v>
      </c>
      <c r="J43" s="30">
        <f t="shared" si="13"/>
        <v>3</v>
      </c>
      <c r="L43" s="27" t="str">
        <f>CONCATENATE("5～9μg/m3","(n=",M43,")")</f>
        <v>5～9μg/m3(n=381)</v>
      </c>
      <c r="M43" s="28">
        <v>381</v>
      </c>
      <c r="N43" s="31">
        <v>222</v>
      </c>
      <c r="O43" s="31">
        <v>159</v>
      </c>
      <c r="P43" s="31">
        <v>17</v>
      </c>
      <c r="Q43" s="31">
        <v>14</v>
      </c>
      <c r="R43" s="31">
        <v>3</v>
      </c>
      <c r="S43" s="30">
        <f t="shared" si="12"/>
        <v>4.4619422572178475</v>
      </c>
      <c r="T43" s="30">
        <f t="shared" si="12"/>
        <v>6.3063063063063058</v>
      </c>
      <c r="U43" s="30">
        <f t="shared" si="12"/>
        <v>1.8867924528301887</v>
      </c>
    </row>
    <row r="44" spans="1:21">
      <c r="A44" s="27" t="str">
        <f>CONCATENATE("10～14μg/m3","(n=",B44,")")</f>
        <v>10～14μg/m3(n=2205)</v>
      </c>
      <c r="B44" s="28">
        <v>2205</v>
      </c>
      <c r="C44" s="31">
        <v>1126</v>
      </c>
      <c r="D44" s="31">
        <v>1079</v>
      </c>
      <c r="E44" s="31">
        <v>159</v>
      </c>
      <c r="F44" s="31">
        <v>117</v>
      </c>
      <c r="G44" s="31">
        <v>42</v>
      </c>
      <c r="H44" s="30">
        <f t="shared" si="13"/>
        <v>7.2108843537414966</v>
      </c>
      <c r="I44" s="30">
        <f t="shared" si="13"/>
        <v>10.390763765541742</v>
      </c>
      <c r="J44" s="30">
        <f t="shared" si="13"/>
        <v>3.8924930491195555</v>
      </c>
      <c r="L44" s="27" t="str">
        <f>CONCATENATE("10～14μg/m3","(n=",M44,")")</f>
        <v>10～14μg/m3(n=4324)</v>
      </c>
      <c r="M44" s="28">
        <v>4324</v>
      </c>
      <c r="N44" s="31">
        <v>2222</v>
      </c>
      <c r="O44" s="31">
        <v>2102</v>
      </c>
      <c r="P44" s="31">
        <v>223</v>
      </c>
      <c r="Q44" s="31">
        <v>128</v>
      </c>
      <c r="R44" s="31">
        <v>95</v>
      </c>
      <c r="S44" s="30">
        <f t="shared" si="12"/>
        <v>5.1572617946345973</v>
      </c>
      <c r="T44" s="30">
        <f t="shared" si="12"/>
        <v>5.7605760576057605</v>
      </c>
      <c r="U44" s="30">
        <f t="shared" si="12"/>
        <v>4.5195052331113228</v>
      </c>
    </row>
    <row r="45" spans="1:21">
      <c r="A45" s="27" t="str">
        <f>CONCATENATE("15～19μg/m3","(n=",B45,")")</f>
        <v>15～19μg/m3(n=6694)</v>
      </c>
      <c r="B45" s="28">
        <v>6694</v>
      </c>
      <c r="C45" s="31">
        <v>3437</v>
      </c>
      <c r="D45" s="31">
        <v>3257</v>
      </c>
      <c r="E45" s="31">
        <v>377</v>
      </c>
      <c r="F45" s="37">
        <v>240</v>
      </c>
      <c r="G45" s="37">
        <v>137</v>
      </c>
      <c r="H45" s="30">
        <f t="shared" si="13"/>
        <v>5.631909172393188</v>
      </c>
      <c r="I45" s="30">
        <f t="shared" si="13"/>
        <v>6.9828338667442535</v>
      </c>
      <c r="J45" s="30">
        <f t="shared" si="13"/>
        <v>4.2063248388087198</v>
      </c>
      <c r="L45" s="27" t="str">
        <f>CONCATENATE("15～19μg/m3","(n=",M45,")")</f>
        <v>15～19μg/m3(n=22854)</v>
      </c>
      <c r="M45" s="28">
        <v>22854</v>
      </c>
      <c r="N45" s="31">
        <v>11545</v>
      </c>
      <c r="O45" s="31">
        <v>11309</v>
      </c>
      <c r="P45" s="31">
        <v>1064</v>
      </c>
      <c r="Q45" s="37">
        <v>638</v>
      </c>
      <c r="R45" s="37">
        <v>426</v>
      </c>
      <c r="S45" s="30">
        <f t="shared" si="12"/>
        <v>4.6556401505206964</v>
      </c>
      <c r="T45" s="30">
        <f t="shared" si="12"/>
        <v>5.526201818969251</v>
      </c>
      <c r="U45" s="30">
        <f t="shared" si="12"/>
        <v>3.7669113095764435</v>
      </c>
    </row>
    <row r="46" spans="1:21">
      <c r="A46" s="27" t="str">
        <f>CONCATENATE("20～24μg/m3","(n=",B46,")")</f>
        <v>20～24μg/m3(n=22918)</v>
      </c>
      <c r="B46" s="28">
        <v>22918</v>
      </c>
      <c r="C46" s="31">
        <v>11616</v>
      </c>
      <c r="D46" s="31">
        <v>11302</v>
      </c>
      <c r="E46" s="31">
        <v>1229</v>
      </c>
      <c r="F46" s="37">
        <v>776</v>
      </c>
      <c r="G46" s="37">
        <v>453</v>
      </c>
      <c r="H46" s="30">
        <f t="shared" si="13"/>
        <v>5.3625970852604938</v>
      </c>
      <c r="I46" s="30">
        <f t="shared" si="13"/>
        <v>6.6804407713498621</v>
      </c>
      <c r="J46" s="30">
        <f t="shared" si="13"/>
        <v>4.0081401521854545</v>
      </c>
      <c r="L46" s="27" t="str">
        <f>CONCATENATE("20～24μg/m3","(n=",M46,")")</f>
        <v>20～24μg/m3(n=49029)</v>
      </c>
      <c r="M46" s="28">
        <v>49029</v>
      </c>
      <c r="N46" s="31">
        <v>25216</v>
      </c>
      <c r="O46" s="31">
        <v>23813</v>
      </c>
      <c r="P46" s="31">
        <v>2200</v>
      </c>
      <c r="Q46" s="37">
        <v>1370</v>
      </c>
      <c r="R46" s="37">
        <v>830</v>
      </c>
      <c r="S46" s="30">
        <f t="shared" si="12"/>
        <v>4.4871402639254319</v>
      </c>
      <c r="T46" s="30">
        <f t="shared" si="12"/>
        <v>5.4330583756345172</v>
      </c>
      <c r="U46" s="30">
        <f t="shared" si="12"/>
        <v>3.485491118296729</v>
      </c>
    </row>
    <row r="47" spans="1:21">
      <c r="A47" s="27" t="str">
        <f>CONCATENATE("25～29μg/m3","(n=",B47,")")</f>
        <v>25～29μg/m3(n=42180)</v>
      </c>
      <c r="B47" s="28">
        <v>42180</v>
      </c>
      <c r="C47" s="31">
        <v>21475</v>
      </c>
      <c r="D47" s="31">
        <v>20705</v>
      </c>
      <c r="E47" s="31">
        <v>2189</v>
      </c>
      <c r="F47" s="37">
        <v>1402</v>
      </c>
      <c r="G47" s="37">
        <v>787</v>
      </c>
      <c r="H47" s="30">
        <f t="shared" si="13"/>
        <v>5.189663347558084</v>
      </c>
      <c r="I47" s="30">
        <f t="shared" si="13"/>
        <v>6.5285215366705467</v>
      </c>
      <c r="J47" s="30">
        <f t="shared" si="13"/>
        <v>3.8010142477662399</v>
      </c>
      <c r="L47" s="27" t="str">
        <f>CONCATENATE("25～29μg/m3","(n=",M47,")")</f>
        <v>25～29μg/m3(n=85755)</v>
      </c>
      <c r="M47" s="28">
        <v>85755</v>
      </c>
      <c r="N47" s="31">
        <v>43373</v>
      </c>
      <c r="O47" s="31">
        <v>42382</v>
      </c>
      <c r="P47" s="31">
        <v>4051</v>
      </c>
      <c r="Q47" s="37">
        <v>2536</v>
      </c>
      <c r="R47" s="37">
        <v>1515</v>
      </c>
      <c r="S47" s="30">
        <f t="shared" si="12"/>
        <v>4.723922803335082</v>
      </c>
      <c r="T47" s="30">
        <f t="shared" si="12"/>
        <v>5.8469554792151799</v>
      </c>
      <c r="U47" s="30">
        <f t="shared" si="12"/>
        <v>3.5746307394648671</v>
      </c>
    </row>
    <row r="48" spans="1:21">
      <c r="A48" s="27" t="str">
        <f>CONCATENATE("30～34μg/m3","(n=",B48,")")</f>
        <v>30～34μg/m3(n=35667)</v>
      </c>
      <c r="B48" s="28">
        <v>35667</v>
      </c>
      <c r="C48" s="31">
        <v>18187</v>
      </c>
      <c r="D48" s="31">
        <v>17480</v>
      </c>
      <c r="E48" s="31">
        <v>2190</v>
      </c>
      <c r="F48" s="37">
        <v>1339</v>
      </c>
      <c r="G48" s="37">
        <v>851</v>
      </c>
      <c r="H48" s="30">
        <f t="shared" si="13"/>
        <v>6.1401295314997055</v>
      </c>
      <c r="I48" s="30">
        <f t="shared" si="13"/>
        <v>7.3624017155110799</v>
      </c>
      <c r="J48" s="30">
        <f t="shared" si="13"/>
        <v>4.8684210526315788</v>
      </c>
      <c r="L48" s="27" t="str">
        <f>CONCATENATE("30～34μg/m3","(n=",M48,")")</f>
        <v>30～34μg/m3(n=33898)</v>
      </c>
      <c r="M48" s="28">
        <v>33898</v>
      </c>
      <c r="N48" s="31">
        <v>17235</v>
      </c>
      <c r="O48" s="31">
        <v>16663</v>
      </c>
      <c r="P48" s="31">
        <v>1675</v>
      </c>
      <c r="Q48" s="37">
        <v>1043</v>
      </c>
      <c r="R48" s="37">
        <v>632</v>
      </c>
      <c r="S48" s="30">
        <f t="shared" si="12"/>
        <v>4.9412944716502452</v>
      </c>
      <c r="T48" s="30">
        <f t="shared" si="12"/>
        <v>6.0516391064693931</v>
      </c>
      <c r="U48" s="30">
        <f t="shared" si="12"/>
        <v>3.7928344235731859</v>
      </c>
    </row>
    <row r="49" spans="1:21">
      <c r="A49" s="27" t="str">
        <f>CONCATENATE("35～39μg/m3","(n=",B49,")")</f>
        <v>35～39μg/m3(n=12547)</v>
      </c>
      <c r="B49" s="28">
        <v>12547</v>
      </c>
      <c r="C49" s="31">
        <v>6426</v>
      </c>
      <c r="D49" s="31">
        <v>6121</v>
      </c>
      <c r="E49" s="31">
        <v>758</v>
      </c>
      <c r="F49" s="31">
        <v>467</v>
      </c>
      <c r="G49" s="31">
        <v>291</v>
      </c>
      <c r="H49" s="30">
        <f t="shared" si="13"/>
        <v>6.0412847692675538</v>
      </c>
      <c r="I49" s="30">
        <f t="shared" si="13"/>
        <v>7.2673513849984435</v>
      </c>
      <c r="J49" s="30">
        <f t="shared" si="13"/>
        <v>4.7541251429504978</v>
      </c>
      <c r="L49" s="27" t="str">
        <f>CONCATENATE("35～39μg/m3","(n=",M49,")")</f>
        <v>35～39μg/m3(n=8835)</v>
      </c>
      <c r="M49" s="28">
        <v>8835</v>
      </c>
      <c r="N49" s="31">
        <v>4480</v>
      </c>
      <c r="O49" s="31">
        <v>4355</v>
      </c>
      <c r="P49" s="31">
        <v>428</v>
      </c>
      <c r="Q49" s="31">
        <v>254</v>
      </c>
      <c r="R49" s="31">
        <v>174</v>
      </c>
      <c r="S49" s="30">
        <f t="shared" si="12"/>
        <v>4.8443689869835884</v>
      </c>
      <c r="T49" s="30">
        <f t="shared" si="12"/>
        <v>5.6696428571428568</v>
      </c>
      <c r="U49" s="30">
        <f t="shared" si="12"/>
        <v>3.9954075774971294</v>
      </c>
    </row>
    <row r="50" spans="1:21">
      <c r="A50" s="27" t="str">
        <f>CONCATENATE("40～44μg/m3","(n=",B50,")")</f>
        <v>40～44μg/m3(n=2308)</v>
      </c>
      <c r="B50" s="28">
        <v>2308</v>
      </c>
      <c r="C50" s="31">
        <v>1170</v>
      </c>
      <c r="D50" s="31">
        <v>1138</v>
      </c>
      <c r="E50" s="31">
        <v>123</v>
      </c>
      <c r="F50" s="31">
        <v>86</v>
      </c>
      <c r="G50" s="31">
        <v>37</v>
      </c>
      <c r="H50" s="30">
        <f t="shared" si="13"/>
        <v>5.3292894280762564</v>
      </c>
      <c r="I50" s="30">
        <f t="shared" si="13"/>
        <v>7.350427350427351</v>
      </c>
      <c r="J50" s="30">
        <f t="shared" si="13"/>
        <v>3.2513181019332165</v>
      </c>
      <c r="L50" s="27" t="str">
        <f>CONCATENATE("40～44μg/m3","(n=",M50,")")</f>
        <v>40～44μg/m3(n=1328)</v>
      </c>
      <c r="M50" s="28">
        <v>1328</v>
      </c>
      <c r="N50" s="31">
        <v>672</v>
      </c>
      <c r="O50" s="31">
        <v>656</v>
      </c>
      <c r="P50" s="31">
        <v>78</v>
      </c>
      <c r="Q50" s="31">
        <v>45</v>
      </c>
      <c r="R50" s="31">
        <v>33</v>
      </c>
      <c r="S50" s="30">
        <f t="shared" si="12"/>
        <v>5.8734939759036147</v>
      </c>
      <c r="T50" s="30">
        <f t="shared" si="12"/>
        <v>6.6964285714285712</v>
      </c>
      <c r="U50" s="30">
        <f t="shared" si="12"/>
        <v>5.0304878048780495</v>
      </c>
    </row>
    <row r="51" spans="1:21">
      <c r="A51" s="27" t="str">
        <f>CONCATENATE("45～49μg/m3","(n=",B51,")")</f>
        <v>45～49μg/m3(n=47)</v>
      </c>
      <c r="B51" s="28">
        <v>47</v>
      </c>
      <c r="C51" s="38">
        <v>20</v>
      </c>
      <c r="D51" s="38">
        <v>27</v>
      </c>
      <c r="E51" s="31">
        <v>4</v>
      </c>
      <c r="F51" s="38"/>
      <c r="G51" s="38">
        <v>4</v>
      </c>
      <c r="H51" s="30">
        <f t="shared" si="13"/>
        <v>8.5106382978723403</v>
      </c>
      <c r="I51" s="30">
        <f t="shared" si="13"/>
        <v>0</v>
      </c>
      <c r="J51" s="30">
        <f t="shared" si="13"/>
        <v>14.814814814814813</v>
      </c>
      <c r="L51" s="27" t="str">
        <f>CONCATENATE("45～49μg/m3","(n=",M51,")")</f>
        <v>45～49μg/m3(n=)</v>
      </c>
      <c r="M51" s="28"/>
      <c r="N51" s="38"/>
      <c r="O51" s="38"/>
      <c r="P51" s="31"/>
      <c r="Q51" s="38"/>
      <c r="R51" s="38"/>
      <c r="S51" s="30" t="str">
        <f t="shared" si="12"/>
        <v/>
      </c>
      <c r="T51" s="30" t="str">
        <f t="shared" si="12"/>
        <v/>
      </c>
      <c r="U51" s="30" t="str">
        <f t="shared" si="12"/>
        <v/>
      </c>
    </row>
    <row r="52" spans="1:21">
      <c r="A52" s="27" t="str">
        <f>CONCATENATE("50～54μg/m3","(n=",B52,")")</f>
        <v>50～54μg/m3(n=)</v>
      </c>
      <c r="B52" s="28"/>
      <c r="C52" s="38"/>
      <c r="D52" s="38"/>
      <c r="E52" s="31"/>
      <c r="F52" s="38"/>
      <c r="G52" s="38"/>
      <c r="H52" s="30" t="str">
        <f t="shared" si="13"/>
        <v/>
      </c>
      <c r="I52" s="30" t="str">
        <f t="shared" si="13"/>
        <v/>
      </c>
      <c r="J52" s="30" t="str">
        <f t="shared" si="13"/>
        <v/>
      </c>
      <c r="L52" s="27" t="str">
        <f>CONCATENATE("50～54μg/m3","(n=",M52,")")</f>
        <v>50～54μg/m3(n=)</v>
      </c>
      <c r="M52" s="28"/>
      <c r="N52" s="38"/>
      <c r="O52" s="38"/>
      <c r="P52" s="31"/>
      <c r="Q52" s="38"/>
      <c r="R52" s="38"/>
      <c r="S52" s="30" t="str">
        <f t="shared" si="12"/>
        <v/>
      </c>
      <c r="T52" s="30" t="str">
        <f t="shared" si="12"/>
        <v/>
      </c>
      <c r="U52" s="30" t="str">
        <f t="shared" si="12"/>
        <v/>
      </c>
    </row>
    <row r="53" spans="1:21">
      <c r="A53" s="27" t="str">
        <f>CONCATENATE("55～59μg/m3","(n=",B53,")")</f>
        <v>55～59μg/m3(n=)</v>
      </c>
      <c r="B53" s="28"/>
      <c r="C53" s="38"/>
      <c r="D53" s="38"/>
      <c r="E53" s="31"/>
      <c r="F53" s="38"/>
      <c r="G53" s="38"/>
      <c r="H53" s="30" t="str">
        <f t="shared" si="13"/>
        <v/>
      </c>
      <c r="I53" s="30" t="str">
        <f t="shared" si="13"/>
        <v/>
      </c>
      <c r="J53" s="30" t="str">
        <f t="shared" si="13"/>
        <v/>
      </c>
      <c r="L53" s="27" t="str">
        <f>CONCATENATE("55～59μg/m3","(n=",M53,")")</f>
        <v>55～59μg/m3(n=)</v>
      </c>
      <c r="M53" s="28"/>
      <c r="N53" s="38"/>
      <c r="O53" s="38"/>
      <c r="P53" s="39"/>
      <c r="Q53" s="39"/>
      <c r="R53" s="39"/>
      <c r="S53" s="30" t="str">
        <f>IF(ISERROR(P54/M53*100),"",P54/M53*100)</f>
        <v/>
      </c>
      <c r="T53" s="30" t="str">
        <f>IF(ISERROR(Q54/N53*100),"",Q54/N53*100)</f>
        <v/>
      </c>
      <c r="U53" s="30" t="str">
        <f>IF(ISERROR(R54/O53*100),"",R54/O53*100)</f>
        <v/>
      </c>
    </row>
    <row r="54" spans="1:21">
      <c r="A54" s="27" t="str">
        <f>CONCATENATE("不明","(n=",B54,")")</f>
        <v>不明(n=1652)</v>
      </c>
      <c r="B54" s="28">
        <v>1652</v>
      </c>
      <c r="C54" s="31">
        <v>812</v>
      </c>
      <c r="D54" s="31">
        <v>840</v>
      </c>
      <c r="E54" s="31">
        <v>103</v>
      </c>
      <c r="F54" s="31">
        <v>62</v>
      </c>
      <c r="G54" s="31">
        <v>41</v>
      </c>
      <c r="H54" s="30">
        <f t="shared" si="13"/>
        <v>6.2348668280871671</v>
      </c>
      <c r="I54" s="30">
        <f t="shared" si="13"/>
        <v>7.6354679802955667</v>
      </c>
      <c r="J54" s="30">
        <f t="shared" si="13"/>
        <v>4.8809523809523814</v>
      </c>
      <c r="L54" s="27" t="str">
        <f>CONCATENATE("不明","(n=",M54,")")</f>
        <v>不明(n=3802)</v>
      </c>
      <c r="M54" s="28">
        <v>3802</v>
      </c>
      <c r="N54" s="31">
        <v>1857</v>
      </c>
      <c r="O54" s="31">
        <v>1945</v>
      </c>
      <c r="P54" s="31">
        <v>189</v>
      </c>
      <c r="Q54" s="38">
        <v>114</v>
      </c>
      <c r="R54" s="38">
        <v>75</v>
      </c>
      <c r="S54" s="30" t="str">
        <f>IF(ISERROR(#REF!/M54*100),"",#REF!/M54*100)</f>
        <v/>
      </c>
      <c r="T54" s="30" t="str">
        <f>IF(ISERROR(#REF!/N54*100),"",#REF!/N54*100)</f>
        <v/>
      </c>
      <c r="U54" s="30" t="str">
        <f>IF(ISERROR(#REF!/O54*100),"",#REF!/O54*100)</f>
        <v/>
      </c>
    </row>
    <row r="55" spans="1:21">
      <c r="A55" s="32" t="s">
        <v>49</v>
      </c>
      <c r="B55" s="33">
        <f t="shared" ref="B55:G55" si="14">SUM(B42:B54)</f>
        <v>126431</v>
      </c>
      <c r="C55" s="33">
        <f t="shared" si="14"/>
        <v>64382</v>
      </c>
      <c r="D55" s="33">
        <f t="shared" si="14"/>
        <v>62049</v>
      </c>
      <c r="E55" s="33">
        <f t="shared" si="14"/>
        <v>7148</v>
      </c>
      <c r="F55" s="33">
        <f t="shared" si="14"/>
        <v>4502</v>
      </c>
      <c r="G55" s="33">
        <f t="shared" si="14"/>
        <v>2646</v>
      </c>
      <c r="H55" s="30">
        <f t="shared" si="13"/>
        <v>5.6536767090349676</v>
      </c>
      <c r="I55" s="30">
        <f t="shared" si="13"/>
        <v>6.9926376937653387</v>
      </c>
      <c r="J55" s="30">
        <f t="shared" si="13"/>
        <v>4.2643717062321711</v>
      </c>
      <c r="L55" s="32" t="s">
        <v>49</v>
      </c>
      <c r="M55" s="33">
        <f t="shared" ref="M55:R55" si="15">SUM(M42:M54)</f>
        <v>210206</v>
      </c>
      <c r="N55" s="33">
        <f t="shared" si="15"/>
        <v>106822</v>
      </c>
      <c r="O55" s="33">
        <f t="shared" si="15"/>
        <v>103384</v>
      </c>
      <c r="P55" s="33">
        <f t="shared" si="15"/>
        <v>9925</v>
      </c>
      <c r="Q55" s="33">
        <f t="shared" si="15"/>
        <v>6142</v>
      </c>
      <c r="R55" s="33">
        <f t="shared" si="15"/>
        <v>3783</v>
      </c>
      <c r="S55" s="30">
        <f t="shared" si="12"/>
        <v>4.7215588517930032</v>
      </c>
      <c r="T55" s="30">
        <f t="shared" si="12"/>
        <v>5.7497519237610231</v>
      </c>
      <c r="U55" s="30">
        <f t="shared" si="12"/>
        <v>3.6591735665093243</v>
      </c>
    </row>
    <row r="56" spans="1:21">
      <c r="H56" s="40" t="str">
        <f t="shared" si="13"/>
        <v/>
      </c>
      <c r="I56" s="40" t="str">
        <f t="shared" si="13"/>
        <v/>
      </c>
      <c r="J56" s="40" t="str">
        <f t="shared" si="13"/>
        <v/>
      </c>
      <c r="S56" s="40" t="str">
        <f t="shared" si="12"/>
        <v/>
      </c>
      <c r="T56" s="40" t="str">
        <f t="shared" si="12"/>
        <v/>
      </c>
      <c r="U56" s="40" t="str">
        <f t="shared" si="12"/>
        <v/>
      </c>
    </row>
    <row r="57" spans="1:21">
      <c r="H57" s="41" t="str">
        <f t="shared" si="13"/>
        <v/>
      </c>
      <c r="I57" s="41" t="str">
        <f t="shared" si="13"/>
        <v/>
      </c>
      <c r="J57" s="41" t="str">
        <f t="shared" si="13"/>
        <v/>
      </c>
      <c r="S57" s="41" t="str">
        <f t="shared" si="12"/>
        <v/>
      </c>
      <c r="T57" s="41" t="str">
        <f t="shared" si="12"/>
        <v/>
      </c>
      <c r="U57" s="41" t="str">
        <f t="shared" si="12"/>
        <v/>
      </c>
    </row>
    <row r="58" spans="1:21">
      <c r="B58" s="22" t="s">
        <v>51</v>
      </c>
      <c r="M58" s="22" t="s">
        <v>51</v>
      </c>
    </row>
  </sheetData>
  <mergeCells count="32">
    <mergeCell ref="L32:L33"/>
    <mergeCell ref="M32:O32"/>
    <mergeCell ref="P32:R32"/>
    <mergeCell ref="S32:U32"/>
    <mergeCell ref="L40:L41"/>
    <mergeCell ref="M40:O40"/>
    <mergeCell ref="P40:R40"/>
    <mergeCell ref="S40:U40"/>
    <mergeCell ref="L4:L5"/>
    <mergeCell ref="M4:O4"/>
    <mergeCell ref="P4:R4"/>
    <mergeCell ref="S4:U4"/>
    <mergeCell ref="L18:L19"/>
    <mergeCell ref="M18:O18"/>
    <mergeCell ref="P18:R18"/>
    <mergeCell ref="S18:U18"/>
    <mergeCell ref="A32:A33"/>
    <mergeCell ref="B32:D32"/>
    <mergeCell ref="E32:G32"/>
    <mergeCell ref="H32:J32"/>
    <mergeCell ref="A40:A41"/>
    <mergeCell ref="B40:D40"/>
    <mergeCell ref="E40:G40"/>
    <mergeCell ref="H40:J40"/>
    <mergeCell ref="A4:A5"/>
    <mergeCell ref="B4:D4"/>
    <mergeCell ref="E4:G4"/>
    <mergeCell ref="H4:J4"/>
    <mergeCell ref="A18:A19"/>
    <mergeCell ref="B18:D18"/>
    <mergeCell ref="E18:G18"/>
    <mergeCell ref="H18:J18"/>
  </mergeCells>
  <phoneticPr fontId="3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2:K57"/>
  <sheetViews>
    <sheetView topLeftCell="A34" workbookViewId="0">
      <selection activeCell="B56" sqref="B56"/>
    </sheetView>
  </sheetViews>
  <sheetFormatPr defaultColWidth="8.625" defaultRowHeight="15.95" customHeight="1"/>
  <cols>
    <col min="1" max="1" width="4.625" style="3" customWidth="1"/>
    <col min="2" max="2" width="24.625" style="3" customWidth="1"/>
    <col min="3" max="11" width="8.625" style="3" customWidth="1"/>
    <col min="12" max="12" width="4.625" style="3" customWidth="1"/>
    <col min="13" max="16384" width="8.625" style="3"/>
  </cols>
  <sheetData>
    <row r="2" spans="2:11" ht="32.1" customHeight="1">
      <c r="B2" s="4" t="s">
        <v>47</v>
      </c>
    </row>
    <row r="4" spans="2:11" ht="15.95" customHeight="1">
      <c r="B4" s="3" t="s">
        <v>11</v>
      </c>
    </row>
    <row r="6" spans="2:11" ht="15.95" customHeight="1">
      <c r="B6" s="68" t="s">
        <v>7</v>
      </c>
      <c r="C6" s="65" t="s">
        <v>0</v>
      </c>
      <c r="D6" s="66"/>
      <c r="E6" s="67"/>
      <c r="F6" s="65" t="s">
        <v>5</v>
      </c>
      <c r="G6" s="66"/>
      <c r="H6" s="67"/>
      <c r="I6" s="65" t="s">
        <v>6</v>
      </c>
      <c r="J6" s="66"/>
      <c r="K6" s="67"/>
    </row>
    <row r="7" spans="2:11" ht="15.95" customHeight="1">
      <c r="B7" s="69"/>
      <c r="C7" s="5" t="s">
        <v>1</v>
      </c>
      <c r="D7" s="5" t="s">
        <v>2</v>
      </c>
      <c r="E7" s="5" t="s">
        <v>3</v>
      </c>
      <c r="F7" s="5" t="s">
        <v>1</v>
      </c>
      <c r="G7" s="5" t="s">
        <v>2</v>
      </c>
      <c r="H7" s="5" t="s">
        <v>3</v>
      </c>
      <c r="I7" s="5" t="s">
        <v>1</v>
      </c>
      <c r="J7" s="5" t="s">
        <v>2</v>
      </c>
      <c r="K7" s="5" t="s">
        <v>3</v>
      </c>
    </row>
    <row r="8" spans="2:11" ht="15.95" customHeight="1">
      <c r="B8" s="1" t="s">
        <v>12</v>
      </c>
      <c r="C8" s="12">
        <v>1637</v>
      </c>
      <c r="D8" s="12">
        <v>832</v>
      </c>
      <c r="E8" s="12">
        <v>805</v>
      </c>
      <c r="F8" s="13">
        <v>165</v>
      </c>
      <c r="G8" s="13">
        <v>119</v>
      </c>
      <c r="H8" s="13">
        <v>46</v>
      </c>
      <c r="I8" s="15">
        <v>10.079413561392791</v>
      </c>
      <c r="J8" s="15">
        <v>14.302884615384615</v>
      </c>
      <c r="K8" s="15">
        <v>5.7142857142857144</v>
      </c>
    </row>
    <row r="9" spans="2:11" ht="15.95" customHeight="1">
      <c r="B9" s="1" t="s">
        <v>13</v>
      </c>
      <c r="C9" s="12">
        <v>32265</v>
      </c>
      <c r="D9" s="12">
        <v>16349</v>
      </c>
      <c r="E9" s="12">
        <v>15916</v>
      </c>
      <c r="F9" s="13">
        <v>2714</v>
      </c>
      <c r="G9" s="13">
        <v>1633</v>
      </c>
      <c r="H9" s="13">
        <v>1081</v>
      </c>
      <c r="I9" s="15">
        <v>8.4115915078258183</v>
      </c>
      <c r="J9" s="15">
        <v>9.988378494097498</v>
      </c>
      <c r="K9" s="15">
        <v>6.791907514450866</v>
      </c>
    </row>
    <row r="10" spans="2:11" ht="15.95" customHeight="1">
      <c r="B10" s="1" t="s">
        <v>14</v>
      </c>
      <c r="C10" s="12">
        <v>79891</v>
      </c>
      <c r="D10" s="12">
        <v>40625</v>
      </c>
      <c r="E10" s="12">
        <v>39266</v>
      </c>
      <c r="F10" s="13">
        <v>6351</v>
      </c>
      <c r="G10" s="13">
        <v>3945</v>
      </c>
      <c r="H10" s="13">
        <v>2406</v>
      </c>
      <c r="I10" s="15">
        <v>7.9495813045274186</v>
      </c>
      <c r="J10" s="15">
        <v>9.7107692307692304</v>
      </c>
      <c r="K10" s="15">
        <v>6.1274384964091073</v>
      </c>
    </row>
    <row r="11" spans="2:11" ht="15.95" customHeight="1">
      <c r="B11" s="1" t="s">
        <v>15</v>
      </c>
      <c r="C11" s="12">
        <v>92282</v>
      </c>
      <c r="D11" s="12">
        <v>46990</v>
      </c>
      <c r="E11" s="12">
        <v>45292</v>
      </c>
      <c r="F11" s="13">
        <v>6915</v>
      </c>
      <c r="G11" s="13">
        <v>4258</v>
      </c>
      <c r="H11" s="13">
        <v>2657</v>
      </c>
      <c r="I11" s="15">
        <v>7.4933356450878827</v>
      </c>
      <c r="J11" s="15">
        <v>9.0615024473292181</v>
      </c>
      <c r="K11" s="15">
        <v>5.8663781683299474</v>
      </c>
    </row>
    <row r="12" spans="2:11" ht="15.95" customHeight="1">
      <c r="B12" s="1" t="s">
        <v>16</v>
      </c>
      <c r="C12" s="12">
        <v>81226</v>
      </c>
      <c r="D12" s="12">
        <v>41405</v>
      </c>
      <c r="E12" s="12">
        <v>39821</v>
      </c>
      <c r="F12" s="13">
        <v>6338</v>
      </c>
      <c r="G12" s="13">
        <v>3902</v>
      </c>
      <c r="H12" s="13">
        <v>2436</v>
      </c>
      <c r="I12" s="15">
        <v>7.8029202472114836</v>
      </c>
      <c r="J12" s="15">
        <v>9.4239826107957967</v>
      </c>
      <c r="K12" s="15">
        <v>6.1173752542628259</v>
      </c>
    </row>
    <row r="13" spans="2:11" ht="15.95" customHeight="1">
      <c r="B13" s="1" t="s">
        <v>17</v>
      </c>
      <c r="C13" s="12">
        <v>41810</v>
      </c>
      <c r="D13" s="12">
        <v>21210</v>
      </c>
      <c r="E13" s="12">
        <v>20600</v>
      </c>
      <c r="F13" s="13">
        <v>3613</v>
      </c>
      <c r="G13" s="12">
        <v>2207</v>
      </c>
      <c r="H13" s="12">
        <v>1406</v>
      </c>
      <c r="I13" s="15">
        <v>8.6414733317388173</v>
      </c>
      <c r="J13" s="15">
        <v>10.405469118340406</v>
      </c>
      <c r="K13" s="15">
        <v>6.825242718446602</v>
      </c>
    </row>
    <row r="14" spans="2:11" ht="15.95" customHeight="1">
      <c r="B14" s="1" t="s">
        <v>18</v>
      </c>
      <c r="C14" s="12">
        <v>3724</v>
      </c>
      <c r="D14" s="12">
        <v>1911</v>
      </c>
      <c r="E14" s="12">
        <v>1813</v>
      </c>
      <c r="F14" s="13">
        <v>344</v>
      </c>
      <c r="G14" s="12">
        <v>197</v>
      </c>
      <c r="H14" s="12">
        <v>147</v>
      </c>
      <c r="I14" s="15">
        <v>9.2373791621911927</v>
      </c>
      <c r="J14" s="15">
        <v>10.308738880167452</v>
      </c>
      <c r="K14" s="15">
        <v>8.1081081081081088</v>
      </c>
    </row>
    <row r="15" spans="2:11" ht="15.95" customHeight="1">
      <c r="B15" s="1" t="s">
        <v>19</v>
      </c>
      <c r="C15" s="12">
        <v>0</v>
      </c>
      <c r="D15" s="12">
        <v>0</v>
      </c>
      <c r="E15" s="12">
        <v>0</v>
      </c>
      <c r="F15" s="13">
        <v>0</v>
      </c>
      <c r="G15" s="12">
        <v>0</v>
      </c>
      <c r="H15" s="12">
        <v>0</v>
      </c>
      <c r="I15" s="15">
        <v>0</v>
      </c>
      <c r="J15" s="15">
        <v>0</v>
      </c>
      <c r="K15" s="15">
        <v>0</v>
      </c>
    </row>
    <row r="16" spans="2:11" ht="15.95" customHeight="1">
      <c r="B16" s="1" t="s">
        <v>20</v>
      </c>
      <c r="C16" s="12">
        <v>0</v>
      </c>
      <c r="D16" s="12">
        <v>0</v>
      </c>
      <c r="E16" s="12">
        <v>0</v>
      </c>
      <c r="F16" s="13">
        <v>0</v>
      </c>
      <c r="G16" s="13">
        <v>0</v>
      </c>
      <c r="H16" s="13">
        <v>0</v>
      </c>
      <c r="I16" s="15">
        <v>0</v>
      </c>
      <c r="J16" s="15">
        <v>0</v>
      </c>
      <c r="K16" s="15">
        <v>0</v>
      </c>
    </row>
    <row r="17" spans="2:11" ht="15.95" customHeight="1">
      <c r="B17" s="1" t="s">
        <v>21</v>
      </c>
      <c r="C17" s="12">
        <v>3802</v>
      </c>
      <c r="D17" s="12">
        <v>1882</v>
      </c>
      <c r="E17" s="12">
        <v>1920</v>
      </c>
      <c r="F17" s="13">
        <v>305</v>
      </c>
      <c r="G17" s="12">
        <v>179</v>
      </c>
      <c r="H17" s="12">
        <v>126</v>
      </c>
      <c r="I17" s="15">
        <v>8.0220936349289858</v>
      </c>
      <c r="J17" s="15">
        <v>9.5111583421891606</v>
      </c>
      <c r="K17" s="15">
        <v>6.5625</v>
      </c>
    </row>
    <row r="18" spans="2:11" s="6" customFormat="1" ht="15.95" customHeight="1">
      <c r="B18" s="2" t="s">
        <v>22</v>
      </c>
      <c r="C18" s="14">
        <v>336637</v>
      </c>
      <c r="D18" s="14">
        <v>171204</v>
      </c>
      <c r="E18" s="14">
        <v>165433</v>
      </c>
      <c r="F18" s="14">
        <v>26745</v>
      </c>
      <c r="G18" s="14">
        <v>16440</v>
      </c>
      <c r="H18" s="14">
        <v>10305</v>
      </c>
      <c r="I18" s="15">
        <v>7.9447594887074207</v>
      </c>
      <c r="J18" s="15">
        <v>9.6025793789864728</v>
      </c>
      <c r="K18" s="15">
        <v>6.2291078563527229</v>
      </c>
    </row>
    <row r="19" spans="2:11" ht="15.95" customHeight="1">
      <c r="B19" s="9"/>
      <c r="C19" s="10"/>
      <c r="D19" s="10"/>
      <c r="E19" s="10"/>
      <c r="F19" s="10"/>
      <c r="G19" s="10"/>
      <c r="H19" s="10"/>
      <c r="I19" s="10"/>
      <c r="J19" s="10"/>
      <c r="K19" s="10"/>
    </row>
    <row r="20" spans="2:11" ht="15.95" customHeight="1">
      <c r="B20" s="68" t="s">
        <v>8</v>
      </c>
      <c r="C20" s="65" t="s">
        <v>0</v>
      </c>
      <c r="D20" s="66"/>
      <c r="E20" s="67"/>
      <c r="F20" s="65" t="s">
        <v>5</v>
      </c>
      <c r="G20" s="66"/>
      <c r="H20" s="67"/>
      <c r="I20" s="65" t="s">
        <v>6</v>
      </c>
      <c r="J20" s="66"/>
      <c r="K20" s="67"/>
    </row>
    <row r="21" spans="2:11" ht="15.95" customHeight="1">
      <c r="B21" s="69"/>
      <c r="C21" s="5" t="s">
        <v>1</v>
      </c>
      <c r="D21" s="5" t="s">
        <v>2</v>
      </c>
      <c r="E21" s="5" t="s">
        <v>3</v>
      </c>
      <c r="F21" s="5" t="s">
        <v>1</v>
      </c>
      <c r="G21" s="5" t="s">
        <v>2</v>
      </c>
      <c r="H21" s="5" t="s">
        <v>3</v>
      </c>
      <c r="I21" s="5" t="s">
        <v>1</v>
      </c>
      <c r="J21" s="5" t="s">
        <v>2</v>
      </c>
      <c r="K21" s="5" t="s">
        <v>3</v>
      </c>
    </row>
    <row r="22" spans="2:11" ht="15.95" customHeight="1">
      <c r="B22" s="1" t="s">
        <v>23</v>
      </c>
      <c r="C22" s="16">
        <v>9537</v>
      </c>
      <c r="D22" s="17">
        <v>4848</v>
      </c>
      <c r="E22" s="17">
        <v>4689</v>
      </c>
      <c r="F22" s="17">
        <v>811</v>
      </c>
      <c r="G22" s="17">
        <v>506</v>
      </c>
      <c r="H22" s="17">
        <v>305</v>
      </c>
      <c r="I22" s="15">
        <v>8.503722344552795</v>
      </c>
      <c r="J22" s="15">
        <v>10.437293729372938</v>
      </c>
      <c r="K22" s="15">
        <v>6.5045851994028583</v>
      </c>
    </row>
    <row r="23" spans="2:11" ht="15.95" customHeight="1">
      <c r="B23" s="1" t="s">
        <v>24</v>
      </c>
      <c r="C23" s="16">
        <v>90949</v>
      </c>
      <c r="D23" s="17">
        <v>46119</v>
      </c>
      <c r="E23" s="17">
        <v>44830</v>
      </c>
      <c r="F23" s="17">
        <v>7334</v>
      </c>
      <c r="G23" s="17">
        <v>4551</v>
      </c>
      <c r="H23" s="17">
        <v>2783</v>
      </c>
      <c r="I23" s="15">
        <v>8.0638599654751566</v>
      </c>
      <c r="J23" s="15">
        <v>9.8679503024783717</v>
      </c>
      <c r="K23" s="15">
        <v>6.207896497880883</v>
      </c>
    </row>
    <row r="24" spans="2:11" ht="15.95" customHeight="1">
      <c r="B24" s="1" t="s">
        <v>25</v>
      </c>
      <c r="C24" s="16">
        <v>111166</v>
      </c>
      <c r="D24" s="17">
        <v>56655</v>
      </c>
      <c r="E24" s="17">
        <v>54511</v>
      </c>
      <c r="F24" s="17">
        <v>8511</v>
      </c>
      <c r="G24" s="17">
        <v>5220</v>
      </c>
      <c r="H24" s="17">
        <v>3291</v>
      </c>
      <c r="I24" s="15">
        <v>7.6561178777683825</v>
      </c>
      <c r="J24" s="15">
        <v>9.2136616362192214</v>
      </c>
      <c r="K24" s="15">
        <v>6.0373135697382185</v>
      </c>
    </row>
    <row r="25" spans="2:11" ht="15.95" customHeight="1">
      <c r="B25" s="1" t="s">
        <v>26</v>
      </c>
      <c r="C25" s="16">
        <v>85920</v>
      </c>
      <c r="D25" s="17">
        <v>43816</v>
      </c>
      <c r="E25" s="17">
        <v>42104</v>
      </c>
      <c r="F25" s="17">
        <v>6742</v>
      </c>
      <c r="G25" s="17">
        <v>4164</v>
      </c>
      <c r="H25" s="17">
        <v>2578</v>
      </c>
      <c r="I25" s="15">
        <v>7.8468342644320304</v>
      </c>
      <c r="J25" s="15">
        <v>9.5033777615482933</v>
      </c>
      <c r="K25" s="15">
        <v>6.1229336880106402</v>
      </c>
    </row>
    <row r="26" spans="2:11" ht="15.95" customHeight="1">
      <c r="B26" s="1" t="s">
        <v>27</v>
      </c>
      <c r="C26" s="16">
        <v>32555</v>
      </c>
      <c r="D26" s="17">
        <v>16499</v>
      </c>
      <c r="E26" s="17">
        <v>16056</v>
      </c>
      <c r="F26" s="17">
        <v>2806</v>
      </c>
      <c r="G26" s="16">
        <v>1689</v>
      </c>
      <c r="H26" s="16">
        <v>1117</v>
      </c>
      <c r="I26" s="15">
        <v>8.6192597143295959</v>
      </c>
      <c r="J26" s="15">
        <v>10.236984059639978</v>
      </c>
      <c r="K26" s="15">
        <v>6.9569008470353761</v>
      </c>
    </row>
    <row r="27" spans="2:11" ht="15.95" customHeight="1">
      <c r="B27" s="1" t="s">
        <v>28</v>
      </c>
      <c r="C27" s="16">
        <v>2708</v>
      </c>
      <c r="D27" s="17">
        <v>1385</v>
      </c>
      <c r="E27" s="17">
        <v>1323</v>
      </c>
      <c r="F27" s="17">
        <v>236</v>
      </c>
      <c r="G27" s="16">
        <v>131</v>
      </c>
      <c r="H27" s="16">
        <v>105</v>
      </c>
      <c r="I27" s="15">
        <v>8.7149187592319066</v>
      </c>
      <c r="J27" s="15">
        <v>9.4584837545126348</v>
      </c>
      <c r="K27" s="15">
        <v>7.9365079365079358</v>
      </c>
    </row>
    <row r="28" spans="2:11" ht="15.95" customHeight="1">
      <c r="B28" s="7" t="s">
        <v>29</v>
      </c>
      <c r="C28" s="16">
        <v>0</v>
      </c>
      <c r="D28" s="16">
        <v>0</v>
      </c>
      <c r="E28" s="17">
        <v>0</v>
      </c>
      <c r="F28" s="17">
        <v>0</v>
      </c>
      <c r="G28" s="17">
        <v>0</v>
      </c>
      <c r="H28" s="17">
        <v>0</v>
      </c>
      <c r="I28" s="15">
        <v>0</v>
      </c>
      <c r="J28" s="15">
        <v>0</v>
      </c>
      <c r="K28" s="15">
        <v>0</v>
      </c>
    </row>
    <row r="29" spans="2:11" ht="15.95" customHeight="1">
      <c r="B29" s="7" t="s">
        <v>30</v>
      </c>
      <c r="C29" s="16">
        <v>0</v>
      </c>
      <c r="D29" s="16">
        <v>0</v>
      </c>
      <c r="E29" s="17">
        <v>0</v>
      </c>
      <c r="F29" s="17">
        <v>0</v>
      </c>
      <c r="G29" s="17">
        <v>0</v>
      </c>
      <c r="H29" s="17">
        <v>0</v>
      </c>
      <c r="I29" s="15">
        <v>0</v>
      </c>
      <c r="J29" s="15">
        <v>0</v>
      </c>
      <c r="K29" s="15">
        <v>0</v>
      </c>
    </row>
    <row r="30" spans="2:11" ht="15.95" customHeight="1">
      <c r="B30" s="7" t="s">
        <v>31</v>
      </c>
      <c r="C30" s="16">
        <v>0</v>
      </c>
      <c r="D30" s="16">
        <v>0</v>
      </c>
      <c r="E30" s="17">
        <v>0</v>
      </c>
      <c r="F30" s="17">
        <v>0</v>
      </c>
      <c r="G30" s="17">
        <v>0</v>
      </c>
      <c r="H30" s="17">
        <v>0</v>
      </c>
      <c r="I30" s="15">
        <v>0</v>
      </c>
      <c r="J30" s="15">
        <v>0</v>
      </c>
      <c r="K30" s="15">
        <v>0</v>
      </c>
    </row>
    <row r="31" spans="2:11" s="6" customFormat="1" ht="15.95" customHeight="1">
      <c r="B31" s="1" t="s">
        <v>21</v>
      </c>
      <c r="C31" s="16">
        <v>3802</v>
      </c>
      <c r="D31" s="17">
        <v>1882</v>
      </c>
      <c r="E31" s="17">
        <v>1920</v>
      </c>
      <c r="F31" s="17">
        <v>305</v>
      </c>
      <c r="G31" s="16">
        <v>179</v>
      </c>
      <c r="H31" s="16">
        <v>126</v>
      </c>
      <c r="I31" s="15">
        <v>8.0220936349289858</v>
      </c>
      <c r="J31" s="15">
        <v>9.5111583421891606</v>
      </c>
      <c r="K31" s="15">
        <v>6.5625</v>
      </c>
    </row>
    <row r="32" spans="2:11" ht="15.95" customHeight="1">
      <c r="B32" s="2" t="s">
        <v>22</v>
      </c>
      <c r="C32" s="18">
        <v>336637</v>
      </c>
      <c r="D32" s="18">
        <v>171204</v>
      </c>
      <c r="E32" s="18">
        <v>165433</v>
      </c>
      <c r="F32" s="18">
        <v>26745</v>
      </c>
      <c r="G32" s="18">
        <v>16440</v>
      </c>
      <c r="H32" s="18">
        <v>10305</v>
      </c>
      <c r="I32" s="15">
        <v>7.9447594887074207</v>
      </c>
      <c r="J32" s="15">
        <v>9.6025793789864728</v>
      </c>
      <c r="K32" s="15">
        <v>6.2291078563527229</v>
      </c>
    </row>
    <row r="33" spans="2:11" ht="15.95" customHeight="1">
      <c r="B33" s="9"/>
      <c r="C33" s="10"/>
      <c r="D33" s="10"/>
      <c r="E33" s="10"/>
      <c r="F33" s="10"/>
      <c r="G33" s="10"/>
      <c r="H33" s="10"/>
      <c r="I33" s="10"/>
      <c r="J33" s="10"/>
      <c r="K33" s="10"/>
    </row>
    <row r="34" spans="2:11" ht="15.95" customHeight="1">
      <c r="B34" s="68" t="s">
        <v>9</v>
      </c>
      <c r="C34" s="65" t="s">
        <v>0</v>
      </c>
      <c r="D34" s="66"/>
      <c r="E34" s="67"/>
      <c r="F34" s="65" t="s">
        <v>5</v>
      </c>
      <c r="G34" s="66"/>
      <c r="H34" s="67"/>
      <c r="I34" s="65" t="s">
        <v>6</v>
      </c>
      <c r="J34" s="66"/>
      <c r="K34" s="67"/>
    </row>
    <row r="35" spans="2:11" ht="15.95" customHeight="1">
      <c r="B35" s="69"/>
      <c r="C35" s="5" t="s">
        <v>1</v>
      </c>
      <c r="D35" s="5" t="s">
        <v>2</v>
      </c>
      <c r="E35" s="5" t="s">
        <v>3</v>
      </c>
      <c r="F35" s="5" t="s">
        <v>1</v>
      </c>
      <c r="G35" s="5" t="s">
        <v>2</v>
      </c>
      <c r="H35" s="5" t="s">
        <v>3</v>
      </c>
      <c r="I35" s="5" t="s">
        <v>1</v>
      </c>
      <c r="J35" s="5" t="s">
        <v>2</v>
      </c>
      <c r="K35" s="5" t="s">
        <v>3</v>
      </c>
    </row>
    <row r="36" spans="2:11" ht="15.95" customHeight="1">
      <c r="B36" s="1" t="s">
        <v>32</v>
      </c>
      <c r="C36" s="16">
        <v>231654</v>
      </c>
      <c r="D36" s="17">
        <v>118061</v>
      </c>
      <c r="E36" s="17">
        <v>113593</v>
      </c>
      <c r="F36" s="42">
        <v>18640</v>
      </c>
      <c r="G36" s="42">
        <v>11508</v>
      </c>
      <c r="H36" s="42">
        <v>7132</v>
      </c>
      <c r="I36" s="43">
        <v>8.0464831170625146</v>
      </c>
      <c r="J36" s="43">
        <v>9.7475034092545378</v>
      </c>
      <c r="K36" s="43">
        <v>6.2785558969302686</v>
      </c>
    </row>
    <row r="37" spans="2:11" ht="15.95" customHeight="1">
      <c r="B37" s="1" t="s">
        <v>33</v>
      </c>
      <c r="C37" s="16">
        <v>101162</v>
      </c>
      <c r="D37" s="17">
        <v>51251</v>
      </c>
      <c r="E37" s="17">
        <v>49911</v>
      </c>
      <c r="F37" s="42">
        <v>7796</v>
      </c>
      <c r="G37" s="42">
        <v>4751</v>
      </c>
      <c r="H37" s="42">
        <v>3045</v>
      </c>
      <c r="I37" s="43">
        <v>7.7064510389276597</v>
      </c>
      <c r="J37" s="43">
        <v>9.2700630231605246</v>
      </c>
      <c r="K37" s="43">
        <v>6.1008595299633344</v>
      </c>
    </row>
    <row r="38" spans="2:11" ht="15.95" customHeight="1">
      <c r="B38" s="1" t="s">
        <v>34</v>
      </c>
      <c r="C38" s="16">
        <v>19</v>
      </c>
      <c r="D38" s="17">
        <v>10</v>
      </c>
      <c r="E38" s="17">
        <v>9</v>
      </c>
      <c r="F38" s="42">
        <v>4</v>
      </c>
      <c r="G38" s="44">
        <v>2</v>
      </c>
      <c r="H38" s="44">
        <v>2</v>
      </c>
      <c r="I38" s="43">
        <v>21.052631578947366</v>
      </c>
      <c r="J38" s="43">
        <v>20</v>
      </c>
      <c r="K38" s="43">
        <v>22.222222222222221</v>
      </c>
    </row>
    <row r="39" spans="2:11" s="6" customFormat="1" ht="15.95" customHeight="1">
      <c r="B39" s="1" t="s">
        <v>21</v>
      </c>
      <c r="C39" s="16">
        <v>3802</v>
      </c>
      <c r="D39" s="17">
        <v>1882</v>
      </c>
      <c r="E39" s="17">
        <v>1920</v>
      </c>
      <c r="F39" s="42">
        <v>305</v>
      </c>
      <c r="G39" s="44">
        <v>179</v>
      </c>
      <c r="H39" s="44">
        <v>126</v>
      </c>
      <c r="I39" s="43">
        <v>8.0220936349289858</v>
      </c>
      <c r="J39" s="43">
        <v>9.5111583421891606</v>
      </c>
      <c r="K39" s="43">
        <v>6.5625</v>
      </c>
    </row>
    <row r="40" spans="2:11" ht="15.95" customHeight="1">
      <c r="B40" s="2" t="s">
        <v>22</v>
      </c>
      <c r="C40" s="18">
        <v>336637</v>
      </c>
      <c r="D40" s="18">
        <v>171204</v>
      </c>
      <c r="E40" s="18">
        <v>165433</v>
      </c>
      <c r="F40" s="45">
        <v>26745</v>
      </c>
      <c r="G40" s="45">
        <v>16440</v>
      </c>
      <c r="H40" s="45">
        <v>10305</v>
      </c>
      <c r="I40" s="43">
        <v>7.9447594887074207</v>
      </c>
      <c r="J40" s="43">
        <v>9.6025793789864728</v>
      </c>
      <c r="K40" s="43">
        <v>6.2291078563527229</v>
      </c>
    </row>
    <row r="41" spans="2:11" ht="15.95" customHeight="1">
      <c r="B41" s="8"/>
      <c r="C41" s="10"/>
      <c r="D41" s="10"/>
      <c r="E41" s="10"/>
      <c r="F41" s="46"/>
      <c r="G41" s="46"/>
      <c r="H41" s="46"/>
      <c r="I41" s="46"/>
      <c r="J41" s="46"/>
      <c r="K41" s="46"/>
    </row>
    <row r="42" spans="2:11" ht="15.95" customHeight="1">
      <c r="B42" s="68" t="s">
        <v>4</v>
      </c>
      <c r="C42" s="65" t="s">
        <v>0</v>
      </c>
      <c r="D42" s="66"/>
      <c r="E42" s="67"/>
      <c r="F42" s="70" t="s">
        <v>5</v>
      </c>
      <c r="G42" s="71"/>
      <c r="H42" s="72"/>
      <c r="I42" s="70" t="s">
        <v>6</v>
      </c>
      <c r="J42" s="71"/>
      <c r="K42" s="72"/>
    </row>
    <row r="43" spans="2:11" ht="15.95" customHeight="1">
      <c r="B43" s="69"/>
      <c r="C43" s="5" t="s">
        <v>1</v>
      </c>
      <c r="D43" s="5" t="s">
        <v>2</v>
      </c>
      <c r="E43" s="5" t="s">
        <v>3</v>
      </c>
      <c r="F43" s="47" t="s">
        <v>1</v>
      </c>
      <c r="G43" s="47" t="s">
        <v>2</v>
      </c>
      <c r="H43" s="47" t="s">
        <v>3</v>
      </c>
      <c r="I43" s="47" t="s">
        <v>1</v>
      </c>
      <c r="J43" s="47" t="s">
        <v>2</v>
      </c>
      <c r="K43" s="47" t="s">
        <v>3</v>
      </c>
    </row>
    <row r="44" spans="2:11" ht="15.95" customHeight="1">
      <c r="B44" s="1" t="s">
        <v>35</v>
      </c>
      <c r="C44" s="16">
        <v>594</v>
      </c>
      <c r="D44" s="16">
        <v>335</v>
      </c>
      <c r="E44" s="16">
        <v>259</v>
      </c>
      <c r="F44" s="44">
        <v>58</v>
      </c>
      <c r="G44" s="44">
        <v>44</v>
      </c>
      <c r="H44" s="44">
        <v>14</v>
      </c>
      <c r="I44" s="43">
        <v>9.7643097643097647</v>
      </c>
      <c r="J44" s="43">
        <v>13.134328358208954</v>
      </c>
      <c r="K44" s="43">
        <v>5.4054054054054053</v>
      </c>
    </row>
    <row r="45" spans="2:11" ht="15.95" customHeight="1">
      <c r="B45" s="1" t="s">
        <v>36</v>
      </c>
      <c r="C45" s="16">
        <v>6529</v>
      </c>
      <c r="D45" s="16">
        <v>3348</v>
      </c>
      <c r="E45" s="16">
        <v>3181</v>
      </c>
      <c r="F45" s="44">
        <v>615</v>
      </c>
      <c r="G45" s="48">
        <v>391</v>
      </c>
      <c r="H45" s="48">
        <v>224</v>
      </c>
      <c r="I45" s="43">
        <v>9.4195129422576205</v>
      </c>
      <c r="J45" s="43">
        <v>11.678614097968937</v>
      </c>
      <c r="K45" s="43">
        <v>7.0418107513360582</v>
      </c>
    </row>
    <row r="46" spans="2:11" ht="15.95" customHeight="1">
      <c r="B46" s="1" t="s">
        <v>37</v>
      </c>
      <c r="C46" s="16">
        <v>29548</v>
      </c>
      <c r="D46" s="16">
        <v>14982</v>
      </c>
      <c r="E46" s="16">
        <v>14566</v>
      </c>
      <c r="F46" s="44">
        <v>2366</v>
      </c>
      <c r="G46" s="48">
        <v>1425</v>
      </c>
      <c r="H46" s="48">
        <v>941</v>
      </c>
      <c r="I46" s="43">
        <v>8.007310139434141</v>
      </c>
      <c r="J46" s="43">
        <v>9.5114136964357243</v>
      </c>
      <c r="K46" s="43">
        <v>6.4602498970204589</v>
      </c>
    </row>
    <row r="47" spans="2:11" ht="15.95" customHeight="1">
      <c r="B47" s="1" t="s">
        <v>38</v>
      </c>
      <c r="C47" s="16">
        <v>71947</v>
      </c>
      <c r="D47" s="16">
        <v>36832</v>
      </c>
      <c r="E47" s="16">
        <v>35115</v>
      </c>
      <c r="F47" s="44">
        <v>5576</v>
      </c>
      <c r="G47" s="48">
        <v>3462</v>
      </c>
      <c r="H47" s="48">
        <v>2114</v>
      </c>
      <c r="I47" s="43">
        <v>7.7501494155419959</v>
      </c>
      <c r="J47" s="43">
        <v>9.3994352736750653</v>
      </c>
      <c r="K47" s="43">
        <v>6.0202192795101803</v>
      </c>
    </row>
    <row r="48" spans="2:11" ht="15.95" customHeight="1">
      <c r="B48" s="1" t="s">
        <v>39</v>
      </c>
      <c r="C48" s="16">
        <v>127935</v>
      </c>
      <c r="D48" s="16">
        <v>64848</v>
      </c>
      <c r="E48" s="16">
        <v>63087</v>
      </c>
      <c r="F48" s="44">
        <v>9933</v>
      </c>
      <c r="G48" s="48">
        <v>6118</v>
      </c>
      <c r="H48" s="48">
        <v>3815</v>
      </c>
      <c r="I48" s="43">
        <v>7.764098956501349</v>
      </c>
      <c r="J48" s="43">
        <v>9.4343696027633861</v>
      </c>
      <c r="K48" s="43">
        <v>6.0472046538906588</v>
      </c>
    </row>
    <row r="49" spans="2:11" ht="15.95" customHeight="1">
      <c r="B49" s="1" t="s">
        <v>40</v>
      </c>
      <c r="C49" s="16">
        <v>69565</v>
      </c>
      <c r="D49" s="16">
        <v>35422</v>
      </c>
      <c r="E49" s="16">
        <v>34143</v>
      </c>
      <c r="F49" s="44">
        <v>5752</v>
      </c>
      <c r="G49" s="48">
        <v>3512</v>
      </c>
      <c r="H49" s="48">
        <v>2240</v>
      </c>
      <c r="I49" s="43">
        <v>8.2685258391432459</v>
      </c>
      <c r="J49" s="43">
        <v>9.9147422505787368</v>
      </c>
      <c r="K49" s="43">
        <v>6.5606420056819843</v>
      </c>
    </row>
    <row r="50" spans="2:11" ht="15.95" customHeight="1">
      <c r="B50" s="1" t="s">
        <v>41</v>
      </c>
      <c r="C50" s="16">
        <v>21382</v>
      </c>
      <c r="D50" s="16">
        <v>10906</v>
      </c>
      <c r="E50" s="16">
        <v>10476</v>
      </c>
      <c r="F50" s="44">
        <v>1697</v>
      </c>
      <c r="G50" s="44">
        <v>1029</v>
      </c>
      <c r="H50" s="44">
        <v>668</v>
      </c>
      <c r="I50" s="43">
        <v>7.936582171920306</v>
      </c>
      <c r="J50" s="43">
        <v>9.4351732991014128</v>
      </c>
      <c r="K50" s="43">
        <v>6.3764795723558612</v>
      </c>
    </row>
    <row r="51" spans="2:11" ht="15.95" customHeight="1">
      <c r="B51" s="1" t="s">
        <v>42</v>
      </c>
      <c r="C51" s="16">
        <v>3636</v>
      </c>
      <c r="D51" s="16">
        <v>1842</v>
      </c>
      <c r="E51" s="16">
        <v>1794</v>
      </c>
      <c r="F51" s="44">
        <v>285</v>
      </c>
      <c r="G51" s="44">
        <v>187</v>
      </c>
      <c r="H51" s="44">
        <v>98</v>
      </c>
      <c r="I51" s="43">
        <v>7.8382838283828384</v>
      </c>
      <c r="J51" s="43">
        <v>10.152008686210641</v>
      </c>
      <c r="K51" s="43">
        <v>5.4626532887402455</v>
      </c>
    </row>
    <row r="52" spans="2:11" ht="15.95" customHeight="1">
      <c r="B52" s="1" t="s">
        <v>43</v>
      </c>
      <c r="C52" s="16">
        <v>47</v>
      </c>
      <c r="D52" s="20">
        <v>20</v>
      </c>
      <c r="E52" s="20">
        <v>27</v>
      </c>
      <c r="F52" s="44">
        <v>4</v>
      </c>
      <c r="G52" s="49">
        <v>0</v>
      </c>
      <c r="H52" s="49">
        <v>4</v>
      </c>
      <c r="I52" s="43">
        <v>8.5106382978723403</v>
      </c>
      <c r="J52" s="43">
        <v>0</v>
      </c>
      <c r="K52" s="43">
        <v>14.814814814814813</v>
      </c>
    </row>
    <row r="53" spans="2:11" ht="15.95" customHeight="1">
      <c r="B53" s="1" t="s">
        <v>44</v>
      </c>
      <c r="C53" s="16">
        <v>0</v>
      </c>
      <c r="D53" s="20">
        <v>0</v>
      </c>
      <c r="E53" s="20">
        <v>0</v>
      </c>
      <c r="F53" s="44">
        <v>0</v>
      </c>
      <c r="G53" s="49">
        <v>0</v>
      </c>
      <c r="H53" s="49">
        <v>0</v>
      </c>
      <c r="I53" s="43">
        <v>0</v>
      </c>
      <c r="J53" s="43">
        <v>0</v>
      </c>
      <c r="K53" s="43">
        <v>0</v>
      </c>
    </row>
    <row r="54" spans="2:11" ht="15.95" customHeight="1">
      <c r="B54" s="1" t="s">
        <v>45</v>
      </c>
      <c r="C54" s="16">
        <v>0</v>
      </c>
      <c r="D54" s="20">
        <v>0</v>
      </c>
      <c r="E54" s="20">
        <v>0</v>
      </c>
      <c r="F54" s="44">
        <v>0</v>
      </c>
      <c r="G54" s="49">
        <v>0</v>
      </c>
      <c r="H54" s="49">
        <v>0</v>
      </c>
      <c r="I54" s="43">
        <v>0</v>
      </c>
      <c r="J54" s="43">
        <v>0</v>
      </c>
      <c r="K54" s="43">
        <v>0</v>
      </c>
    </row>
    <row r="55" spans="2:11" ht="15.95" customHeight="1">
      <c r="B55" s="1" t="s">
        <v>46</v>
      </c>
      <c r="C55" s="16">
        <v>5454</v>
      </c>
      <c r="D55" s="16">
        <v>2669</v>
      </c>
      <c r="E55" s="16">
        <v>2785</v>
      </c>
      <c r="F55" s="44">
        <v>459</v>
      </c>
      <c r="G55" s="44">
        <v>272</v>
      </c>
      <c r="H55" s="44">
        <v>187</v>
      </c>
      <c r="I55" s="43">
        <v>8.4158415841584162</v>
      </c>
      <c r="J55" s="43">
        <v>10.191082802547772</v>
      </c>
      <c r="K55" s="43">
        <v>6.714542190305206</v>
      </c>
    </row>
    <row r="56" spans="2:11" ht="15.95" customHeight="1">
      <c r="B56" s="2" t="s">
        <v>22</v>
      </c>
      <c r="C56" s="18">
        <v>336637</v>
      </c>
      <c r="D56" s="18">
        <v>171204</v>
      </c>
      <c r="E56" s="18">
        <v>165433</v>
      </c>
      <c r="F56" s="45">
        <v>26745</v>
      </c>
      <c r="G56" s="45">
        <v>16440</v>
      </c>
      <c r="H56" s="45">
        <v>10305</v>
      </c>
      <c r="I56" s="43">
        <v>7.9447594887074207</v>
      </c>
      <c r="J56" s="43">
        <v>9.6025793789864728</v>
      </c>
      <c r="K56" s="43">
        <v>6.2291078563527229</v>
      </c>
    </row>
    <row r="57" spans="2:11" ht="15.95" customHeight="1">
      <c r="B57" s="11"/>
      <c r="C57" s="11"/>
      <c r="D57" s="11"/>
      <c r="E57" s="11"/>
      <c r="F57" s="11"/>
      <c r="G57" s="11"/>
      <c r="H57" s="11"/>
      <c r="I57" s="11"/>
      <c r="J57" s="11"/>
      <c r="K57" s="11"/>
    </row>
  </sheetData>
  <mergeCells count="16">
    <mergeCell ref="B34:B35"/>
    <mergeCell ref="C34:E34"/>
    <mergeCell ref="F34:H34"/>
    <mergeCell ref="I34:K34"/>
    <mergeCell ref="B42:B43"/>
    <mergeCell ref="C42:E42"/>
    <mergeCell ref="F42:H42"/>
    <mergeCell ref="I42:K42"/>
    <mergeCell ref="I6:K6"/>
    <mergeCell ref="F6:H6"/>
    <mergeCell ref="C6:E6"/>
    <mergeCell ref="B6:B7"/>
    <mergeCell ref="B20:B21"/>
    <mergeCell ref="C20:E20"/>
    <mergeCell ref="F20:H20"/>
    <mergeCell ref="I20:K20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8"/>
  <sheetViews>
    <sheetView zoomScale="75" zoomScaleNormal="75" workbookViewId="0">
      <selection activeCell="A32" sqref="A32:A33"/>
    </sheetView>
  </sheetViews>
  <sheetFormatPr defaultColWidth="9" defaultRowHeight="13.5"/>
  <cols>
    <col min="1" max="1" width="24.625" style="22" customWidth="1"/>
    <col min="2" max="10" width="8.625" style="22" customWidth="1"/>
    <col min="11" max="11" width="9" style="23"/>
    <col min="12" max="12" width="24.625" style="22" customWidth="1"/>
    <col min="13" max="21" width="8.625" style="22" customWidth="1"/>
    <col min="22" max="16384" width="9" style="23"/>
  </cols>
  <sheetData>
    <row r="1" spans="1:21" ht="17.25">
      <c r="A1" s="21" t="s">
        <v>48</v>
      </c>
      <c r="L1" s="21" t="s">
        <v>57</v>
      </c>
    </row>
    <row r="2" spans="1:21" ht="14.25">
      <c r="A2" s="24"/>
      <c r="B2" s="25"/>
      <c r="D2" s="25"/>
      <c r="E2" s="25"/>
      <c r="F2" s="25"/>
      <c r="G2" s="25"/>
      <c r="H2" s="25"/>
      <c r="I2" s="25"/>
      <c r="J2" s="25"/>
      <c r="L2" s="24"/>
      <c r="M2" s="25"/>
      <c r="O2" s="25"/>
      <c r="P2" s="25"/>
      <c r="Q2" s="25"/>
      <c r="R2" s="25"/>
      <c r="S2" s="25"/>
      <c r="T2" s="25"/>
      <c r="U2" s="25"/>
    </row>
    <row r="3" spans="1:21" ht="14.25">
      <c r="A3" s="24" t="s">
        <v>59</v>
      </c>
      <c r="B3" s="25"/>
      <c r="C3" s="25"/>
      <c r="D3" s="25"/>
      <c r="E3" s="25"/>
      <c r="F3" s="25"/>
      <c r="G3" s="25"/>
      <c r="H3" s="25"/>
      <c r="I3" s="25"/>
      <c r="J3" s="25"/>
      <c r="L3" s="24" t="s">
        <v>59</v>
      </c>
      <c r="M3" s="25"/>
      <c r="N3" s="25"/>
      <c r="O3" s="25"/>
      <c r="P3" s="25"/>
      <c r="Q3" s="25"/>
      <c r="R3" s="25"/>
      <c r="S3" s="25"/>
      <c r="T3" s="25"/>
      <c r="U3" s="25"/>
    </row>
    <row r="4" spans="1:21">
      <c r="A4" s="57" t="s">
        <v>53</v>
      </c>
      <c r="B4" s="59" t="s">
        <v>0</v>
      </c>
      <c r="C4" s="60"/>
      <c r="D4" s="61"/>
      <c r="E4" s="59" t="s">
        <v>5</v>
      </c>
      <c r="F4" s="60"/>
      <c r="G4" s="61"/>
      <c r="H4" s="62" t="s">
        <v>54</v>
      </c>
      <c r="I4" s="63"/>
      <c r="J4" s="64"/>
      <c r="L4" s="57" t="s">
        <v>60</v>
      </c>
      <c r="M4" s="59" t="s">
        <v>0</v>
      </c>
      <c r="N4" s="60"/>
      <c r="O4" s="61"/>
      <c r="P4" s="59" t="s">
        <v>5</v>
      </c>
      <c r="Q4" s="60"/>
      <c r="R4" s="61"/>
      <c r="S4" s="62" t="s">
        <v>61</v>
      </c>
      <c r="T4" s="63"/>
      <c r="U4" s="64"/>
    </row>
    <row r="5" spans="1:21">
      <c r="A5" s="73"/>
      <c r="B5" s="26" t="s">
        <v>1</v>
      </c>
      <c r="C5" s="26" t="s">
        <v>2</v>
      </c>
      <c r="D5" s="26" t="s">
        <v>3</v>
      </c>
      <c r="E5" s="26" t="s">
        <v>1</v>
      </c>
      <c r="F5" s="26" t="s">
        <v>2</v>
      </c>
      <c r="G5" s="26" t="s">
        <v>3</v>
      </c>
      <c r="H5" s="26" t="s">
        <v>1</v>
      </c>
      <c r="I5" s="26" t="s">
        <v>2</v>
      </c>
      <c r="J5" s="26" t="s">
        <v>3</v>
      </c>
      <c r="L5" s="73"/>
      <c r="M5" s="26" t="s">
        <v>1</v>
      </c>
      <c r="N5" s="26" t="s">
        <v>2</v>
      </c>
      <c r="O5" s="26" t="s">
        <v>3</v>
      </c>
      <c r="P5" s="26" t="s">
        <v>1</v>
      </c>
      <c r="Q5" s="26" t="s">
        <v>2</v>
      </c>
      <c r="R5" s="26" t="s">
        <v>3</v>
      </c>
      <c r="S5" s="26" t="s">
        <v>1</v>
      </c>
      <c r="T5" s="26" t="s">
        <v>2</v>
      </c>
      <c r="U5" s="26" t="s">
        <v>3</v>
      </c>
    </row>
    <row r="6" spans="1:21">
      <c r="A6" s="27" t="str">
        <f>CONCATENATE("0～4ppb","(n=",B6,")")</f>
        <v>0～4ppb(n=750)</v>
      </c>
      <c r="B6" s="28">
        <v>750</v>
      </c>
      <c r="C6" s="28">
        <v>381</v>
      </c>
      <c r="D6" s="28">
        <v>369</v>
      </c>
      <c r="E6" s="29">
        <v>75</v>
      </c>
      <c r="F6" s="29">
        <v>54</v>
      </c>
      <c r="G6" s="29">
        <v>21</v>
      </c>
      <c r="H6" s="30">
        <f>IF(ISERROR(E6/B6*100),"",E6/B6*100)</f>
        <v>10</v>
      </c>
      <c r="I6" s="30">
        <f>IF(ISERROR(F6/C6*100),"",F6/C6*100)</f>
        <v>14.173228346456693</v>
      </c>
      <c r="J6" s="30">
        <f>IF(ISERROR(G6/D6*100),"",G6/D6*100)</f>
        <v>5.6910569105691051</v>
      </c>
      <c r="L6" s="27" t="str">
        <f>CONCATENATE("0～4ppb","(n=",M6,")")</f>
        <v>0～4ppb(n=887)</v>
      </c>
      <c r="M6" s="28">
        <v>887</v>
      </c>
      <c r="N6" s="28">
        <v>451</v>
      </c>
      <c r="O6" s="28">
        <v>436</v>
      </c>
      <c r="P6" s="29">
        <v>90</v>
      </c>
      <c r="Q6" s="29">
        <v>65</v>
      </c>
      <c r="R6" s="29">
        <v>25</v>
      </c>
      <c r="S6" s="30">
        <f t="shared" ref="S6:U16" si="0">IF(ISERROR(P6/M6*100),"",P6/M6*100)</f>
        <v>10.146561443066517</v>
      </c>
      <c r="T6" s="30">
        <f t="shared" si="0"/>
        <v>14.412416851441243</v>
      </c>
      <c r="U6" s="30">
        <f t="shared" si="0"/>
        <v>5.7339449541284404</v>
      </c>
    </row>
    <row r="7" spans="1:21">
      <c r="A7" s="27" t="str">
        <f>CONCATENATE("5～9ppb","(n=",B7,")")</f>
        <v>5～9ppb(n=7851)</v>
      </c>
      <c r="B7" s="28">
        <v>7851</v>
      </c>
      <c r="C7" s="28">
        <v>3951</v>
      </c>
      <c r="D7" s="28">
        <v>3900</v>
      </c>
      <c r="E7" s="29">
        <v>705</v>
      </c>
      <c r="F7" s="29">
        <v>431</v>
      </c>
      <c r="G7" s="29">
        <v>274</v>
      </c>
      <c r="H7" s="30">
        <f t="shared" ref="H7:J16" si="1">IF(ISERROR(E7/B7*100),"",E7/B7*100)</f>
        <v>8.9797478028276654</v>
      </c>
      <c r="I7" s="30">
        <f t="shared" si="1"/>
        <v>10.90863072639838</v>
      </c>
      <c r="J7" s="30">
        <f t="shared" si="1"/>
        <v>7.0256410256410255</v>
      </c>
      <c r="L7" s="27" t="str">
        <f>CONCATENATE("5～9ppb","(n=",M7,")")</f>
        <v>5～9ppb(n=24414)</v>
      </c>
      <c r="M7" s="28">
        <v>24414</v>
      </c>
      <c r="N7" s="28">
        <v>12398</v>
      </c>
      <c r="O7" s="28">
        <v>12016</v>
      </c>
      <c r="P7" s="29">
        <v>2009</v>
      </c>
      <c r="Q7" s="29">
        <v>1202</v>
      </c>
      <c r="R7" s="29">
        <v>807</v>
      </c>
      <c r="S7" s="30">
        <f t="shared" si="0"/>
        <v>8.2288850659457697</v>
      </c>
      <c r="T7" s="30">
        <f t="shared" si="0"/>
        <v>9.6951121148572348</v>
      </c>
      <c r="U7" s="30">
        <f t="shared" si="0"/>
        <v>6.7160452729693745</v>
      </c>
    </row>
    <row r="8" spans="1:21">
      <c r="A8" s="27" t="str">
        <f>CONCATENATE("10～14ppb","(n=",B8,")")</f>
        <v>10～14ppb(n=26165)</v>
      </c>
      <c r="B8" s="31">
        <v>26165</v>
      </c>
      <c r="C8" s="31">
        <v>13369</v>
      </c>
      <c r="D8" s="31">
        <v>12796</v>
      </c>
      <c r="E8" s="29">
        <v>2189</v>
      </c>
      <c r="F8" s="29">
        <v>1400</v>
      </c>
      <c r="G8" s="29">
        <v>789</v>
      </c>
      <c r="H8" s="30">
        <f t="shared" si="1"/>
        <v>8.3661379705713745</v>
      </c>
      <c r="I8" s="30">
        <f t="shared" si="1"/>
        <v>10.471987433615078</v>
      </c>
      <c r="J8" s="30">
        <f t="shared" si="1"/>
        <v>6.1659893716786502</v>
      </c>
      <c r="L8" s="27" t="str">
        <f>CONCATENATE("10～14ppb","(n=",M8,")")</f>
        <v>10～14ppb(n=53726)</v>
      </c>
      <c r="M8" s="31">
        <v>53726</v>
      </c>
      <c r="N8" s="31">
        <v>27256</v>
      </c>
      <c r="O8" s="31">
        <v>26470</v>
      </c>
      <c r="P8" s="29">
        <v>4162</v>
      </c>
      <c r="Q8" s="29">
        <v>2545</v>
      </c>
      <c r="R8" s="29">
        <v>1617</v>
      </c>
      <c r="S8" s="30">
        <f t="shared" si="0"/>
        <v>7.7467148121952132</v>
      </c>
      <c r="T8" s="30">
        <f t="shared" si="0"/>
        <v>9.3373936014088645</v>
      </c>
      <c r="U8" s="30">
        <f t="shared" si="0"/>
        <v>6.1088024178315079</v>
      </c>
    </row>
    <row r="9" spans="1:21">
      <c r="A9" s="27" t="str">
        <f>CONCATENATE("15～19ppb","(n=",B9,")")</f>
        <v>15～19ppb(n=32753)</v>
      </c>
      <c r="B9" s="31">
        <v>32753</v>
      </c>
      <c r="C9" s="31">
        <v>16731</v>
      </c>
      <c r="D9" s="31">
        <v>16022</v>
      </c>
      <c r="E9" s="29">
        <v>2627</v>
      </c>
      <c r="F9" s="29">
        <v>1604</v>
      </c>
      <c r="G9" s="29">
        <v>1023</v>
      </c>
      <c r="H9" s="30">
        <f t="shared" si="1"/>
        <v>8.0206393307483292</v>
      </c>
      <c r="I9" s="30">
        <f t="shared" si="1"/>
        <v>9.5869942023788184</v>
      </c>
      <c r="J9" s="30">
        <f t="shared" si="1"/>
        <v>6.3849706653351639</v>
      </c>
      <c r="L9" s="27" t="str">
        <f>CONCATENATE("15～19ppb","(n=",M9,")")</f>
        <v>15～19ppb(n=59529)</v>
      </c>
      <c r="M9" s="31">
        <v>59529</v>
      </c>
      <c r="N9" s="31">
        <v>30259</v>
      </c>
      <c r="O9" s="31">
        <v>29270</v>
      </c>
      <c r="P9" s="29">
        <v>4288</v>
      </c>
      <c r="Q9" s="29">
        <v>2654</v>
      </c>
      <c r="R9" s="29">
        <v>1634</v>
      </c>
      <c r="S9" s="30">
        <f t="shared" si="0"/>
        <v>7.203211879924071</v>
      </c>
      <c r="T9" s="30">
        <f t="shared" si="0"/>
        <v>8.7709441818962954</v>
      </c>
      <c r="U9" s="30">
        <f t="shared" si="0"/>
        <v>5.5825076870515886</v>
      </c>
    </row>
    <row r="10" spans="1:21">
      <c r="A10" s="27" t="str">
        <f>CONCATENATE("20～24ppb","(n=",B10,")")</f>
        <v>20～24ppb(n=30360)</v>
      </c>
      <c r="B10" s="31">
        <v>30360</v>
      </c>
      <c r="C10" s="31">
        <v>15435</v>
      </c>
      <c r="D10" s="31">
        <v>14925</v>
      </c>
      <c r="E10" s="29">
        <v>2424</v>
      </c>
      <c r="F10" s="29">
        <v>1499</v>
      </c>
      <c r="G10" s="29">
        <v>925</v>
      </c>
      <c r="H10" s="30">
        <f t="shared" si="1"/>
        <v>7.9841897233201582</v>
      </c>
      <c r="I10" s="30">
        <f t="shared" si="1"/>
        <v>9.7116942014901202</v>
      </c>
      <c r="J10" s="30">
        <f t="shared" si="1"/>
        <v>6.1976549413735347</v>
      </c>
      <c r="L10" s="27" t="str">
        <f>CONCATENATE("20～24ppb","(n=",M10,")")</f>
        <v>20～24ppb(n=50866)</v>
      </c>
      <c r="M10" s="31">
        <v>50866</v>
      </c>
      <c r="N10" s="31">
        <v>25970</v>
      </c>
      <c r="O10" s="31">
        <v>24896</v>
      </c>
      <c r="P10" s="29">
        <v>3914</v>
      </c>
      <c r="Q10" s="29">
        <v>2403</v>
      </c>
      <c r="R10" s="29">
        <v>1511</v>
      </c>
      <c r="S10" s="30">
        <f t="shared" si="0"/>
        <v>7.69472732276963</v>
      </c>
      <c r="T10" s="30">
        <f t="shared" si="0"/>
        <v>9.2529842125529456</v>
      </c>
      <c r="U10" s="30">
        <f t="shared" si="0"/>
        <v>6.0692480719794339</v>
      </c>
    </row>
    <row r="11" spans="1:21">
      <c r="A11" s="27" t="str">
        <f>CONCATENATE("25～29ppb","(n=",B11,")")</f>
        <v>25～29ppb(n=23530)</v>
      </c>
      <c r="B11" s="28">
        <v>23530</v>
      </c>
      <c r="C11" s="28">
        <v>11972</v>
      </c>
      <c r="D11" s="28">
        <v>11558</v>
      </c>
      <c r="E11" s="29">
        <v>2010</v>
      </c>
      <c r="F11" s="31">
        <v>1224</v>
      </c>
      <c r="G11" s="31">
        <v>786</v>
      </c>
      <c r="H11" s="30">
        <f t="shared" si="1"/>
        <v>8.5422864428389289</v>
      </c>
      <c r="I11" s="30">
        <f t="shared" si="1"/>
        <v>10.223855663214167</v>
      </c>
      <c r="J11" s="30">
        <f t="shared" si="1"/>
        <v>6.8004845128915044</v>
      </c>
      <c r="L11" s="27" t="str">
        <f>CONCATENATE("25～29ppb","(n=",M11,")")</f>
        <v>25～29ppb(n=18280)</v>
      </c>
      <c r="M11" s="28">
        <v>18280</v>
      </c>
      <c r="N11" s="28">
        <v>9238</v>
      </c>
      <c r="O11" s="28">
        <v>9042</v>
      </c>
      <c r="P11" s="29">
        <v>1603</v>
      </c>
      <c r="Q11" s="31">
        <v>983</v>
      </c>
      <c r="R11" s="31">
        <v>620</v>
      </c>
      <c r="S11" s="30">
        <f t="shared" si="0"/>
        <v>8.7691466083150988</v>
      </c>
      <c r="T11" s="30">
        <f t="shared" si="0"/>
        <v>10.640831348776791</v>
      </c>
      <c r="U11" s="30">
        <f t="shared" si="0"/>
        <v>6.8568900685689007</v>
      </c>
    </row>
    <row r="12" spans="1:21">
      <c r="A12" s="27" t="str">
        <f>CONCATENATE("30～34ppb","(n=",B12,")")</f>
        <v>30～34ppb(n=3370)</v>
      </c>
      <c r="B12" s="28">
        <v>3370</v>
      </c>
      <c r="C12" s="28">
        <v>1731</v>
      </c>
      <c r="D12" s="28">
        <v>1639</v>
      </c>
      <c r="E12" s="29">
        <v>314</v>
      </c>
      <c r="F12" s="31">
        <v>176</v>
      </c>
      <c r="G12" s="31">
        <v>138</v>
      </c>
      <c r="H12" s="30">
        <f t="shared" si="1"/>
        <v>9.3175074183976268</v>
      </c>
      <c r="I12" s="30">
        <f t="shared" si="1"/>
        <v>10.167533217793183</v>
      </c>
      <c r="J12" s="30">
        <f t="shared" si="1"/>
        <v>8.419768151311775</v>
      </c>
      <c r="L12" s="27" t="str">
        <f>CONCATENATE("30～34ppb","(n=",M12,")")</f>
        <v>30～34ppb(n=354)</v>
      </c>
      <c r="M12" s="28">
        <v>354</v>
      </c>
      <c r="N12" s="28">
        <v>180</v>
      </c>
      <c r="O12" s="28">
        <v>174</v>
      </c>
      <c r="P12" s="29">
        <v>30</v>
      </c>
      <c r="Q12" s="31">
        <v>21</v>
      </c>
      <c r="R12" s="31">
        <v>9</v>
      </c>
      <c r="S12" s="30">
        <f t="shared" si="0"/>
        <v>8.4745762711864394</v>
      </c>
      <c r="T12" s="30">
        <f t="shared" si="0"/>
        <v>11.666666666666666</v>
      </c>
      <c r="U12" s="30">
        <f t="shared" si="0"/>
        <v>5.1724137931034484</v>
      </c>
    </row>
    <row r="13" spans="1:21">
      <c r="A13" s="27" t="str">
        <f>CONCATENATE("35～39ppb","(n=",B13,")")</f>
        <v>35～39ppb(n=)</v>
      </c>
      <c r="B13" s="28"/>
      <c r="C13" s="28"/>
      <c r="D13" s="28"/>
      <c r="E13" s="29"/>
      <c r="F13" s="31"/>
      <c r="G13" s="31"/>
      <c r="H13" s="30" t="str">
        <f t="shared" si="1"/>
        <v/>
      </c>
      <c r="I13" s="30" t="str">
        <f t="shared" si="1"/>
        <v/>
      </c>
      <c r="J13" s="30" t="str">
        <f t="shared" si="1"/>
        <v/>
      </c>
      <c r="L13" s="27" t="str">
        <f>CONCATENATE("35～39ppb","(n=",M13,")")</f>
        <v>35～39ppb(n=)</v>
      </c>
      <c r="M13" s="28"/>
      <c r="N13" s="28"/>
      <c r="O13" s="28"/>
      <c r="P13" s="29"/>
      <c r="Q13" s="31"/>
      <c r="R13" s="31"/>
      <c r="S13" s="30" t="str">
        <f t="shared" si="0"/>
        <v/>
      </c>
      <c r="T13" s="30" t="str">
        <f t="shared" si="0"/>
        <v/>
      </c>
      <c r="U13" s="30" t="str">
        <f t="shared" si="0"/>
        <v/>
      </c>
    </row>
    <row r="14" spans="1:21">
      <c r="A14" s="27" t="str">
        <f>CONCATENATE("40～44ppb","(n=",B14,")")</f>
        <v>40～44ppb(n=)</v>
      </c>
      <c r="B14" s="28"/>
      <c r="C14" s="28"/>
      <c r="D14" s="28"/>
      <c r="E14" s="29"/>
      <c r="F14" s="29"/>
      <c r="G14" s="29"/>
      <c r="H14" s="30" t="str">
        <f t="shared" si="1"/>
        <v/>
      </c>
      <c r="I14" s="30" t="str">
        <f t="shared" si="1"/>
        <v/>
      </c>
      <c r="J14" s="30" t="str">
        <f t="shared" si="1"/>
        <v/>
      </c>
      <c r="L14" s="27" t="str">
        <f>CONCATENATE("40～44ppb","(n=",M14,")")</f>
        <v>40～44ppb(n=)</v>
      </c>
      <c r="M14" s="28"/>
      <c r="N14" s="28"/>
      <c r="O14" s="28"/>
      <c r="P14" s="29"/>
      <c r="Q14" s="29"/>
      <c r="R14" s="29"/>
      <c r="S14" s="30" t="str">
        <f t="shared" si="0"/>
        <v/>
      </c>
      <c r="T14" s="30" t="str">
        <f t="shared" si="0"/>
        <v/>
      </c>
      <c r="U14" s="30" t="str">
        <f t="shared" si="0"/>
        <v/>
      </c>
    </row>
    <row r="15" spans="1:21">
      <c r="A15" s="27" t="str">
        <f>CONCATENATE("不明","(n=",B15,")")</f>
        <v>不明(n=1652)</v>
      </c>
      <c r="B15" s="28">
        <v>1652</v>
      </c>
      <c r="C15" s="28">
        <v>812</v>
      </c>
      <c r="D15" s="28">
        <v>840</v>
      </c>
      <c r="E15" s="29">
        <v>159</v>
      </c>
      <c r="F15" s="31">
        <v>90</v>
      </c>
      <c r="G15" s="31">
        <v>69</v>
      </c>
      <c r="H15" s="30">
        <f t="shared" si="1"/>
        <v>9.6246973365617432</v>
      </c>
      <c r="I15" s="30">
        <f t="shared" si="1"/>
        <v>11.083743842364532</v>
      </c>
      <c r="J15" s="30">
        <f t="shared" si="1"/>
        <v>8.2142857142857135</v>
      </c>
      <c r="L15" s="27" t="str">
        <f>CONCATENATE("不明","(n=",M15,")")</f>
        <v>不明(n=2150)</v>
      </c>
      <c r="M15" s="28">
        <v>2150</v>
      </c>
      <c r="N15" s="28">
        <v>1070</v>
      </c>
      <c r="O15" s="28">
        <v>1080</v>
      </c>
      <c r="P15" s="29">
        <v>146</v>
      </c>
      <c r="Q15" s="31">
        <v>89</v>
      </c>
      <c r="R15" s="31">
        <v>57</v>
      </c>
      <c r="S15" s="30">
        <f t="shared" si="0"/>
        <v>6.7906976744186043</v>
      </c>
      <c r="T15" s="30">
        <f t="shared" si="0"/>
        <v>8.3177570093457938</v>
      </c>
      <c r="U15" s="30">
        <f t="shared" si="0"/>
        <v>5.2777777777777777</v>
      </c>
    </row>
    <row r="16" spans="1:21">
      <c r="A16" s="32" t="s">
        <v>49</v>
      </c>
      <c r="B16" s="33">
        <f t="shared" ref="B16:G16" si="2">SUM(B6:B15)</f>
        <v>126431</v>
      </c>
      <c r="C16" s="33">
        <f t="shared" si="2"/>
        <v>64382</v>
      </c>
      <c r="D16" s="33">
        <f t="shared" si="2"/>
        <v>62049</v>
      </c>
      <c r="E16" s="33">
        <f t="shared" si="2"/>
        <v>10503</v>
      </c>
      <c r="F16" s="33">
        <f t="shared" si="2"/>
        <v>6478</v>
      </c>
      <c r="G16" s="33">
        <f t="shared" si="2"/>
        <v>4025</v>
      </c>
      <c r="H16" s="30">
        <f t="shared" si="1"/>
        <v>8.307298051901828</v>
      </c>
      <c r="I16" s="30">
        <f t="shared" si="1"/>
        <v>10.061818520704545</v>
      </c>
      <c r="J16" s="30">
        <f t="shared" si="1"/>
        <v>6.4868088123902075</v>
      </c>
      <c r="L16" s="32" t="s">
        <v>49</v>
      </c>
      <c r="M16" s="33">
        <f t="shared" ref="M16:R16" si="3">SUM(M6:M15)</f>
        <v>210206</v>
      </c>
      <c r="N16" s="33">
        <f t="shared" si="3"/>
        <v>106822</v>
      </c>
      <c r="O16" s="33">
        <f t="shared" si="3"/>
        <v>103384</v>
      </c>
      <c r="P16" s="33">
        <f t="shared" si="3"/>
        <v>16242</v>
      </c>
      <c r="Q16" s="33">
        <f t="shared" si="3"/>
        <v>9962</v>
      </c>
      <c r="R16" s="33">
        <f t="shared" si="3"/>
        <v>6280</v>
      </c>
      <c r="S16" s="30">
        <f t="shared" si="0"/>
        <v>7.7267061834581323</v>
      </c>
      <c r="T16" s="30">
        <f t="shared" si="0"/>
        <v>9.3257943120331017</v>
      </c>
      <c r="U16" s="30">
        <f t="shared" si="0"/>
        <v>6.0744409192911863</v>
      </c>
    </row>
    <row r="17" spans="1:21">
      <c r="A17" s="34"/>
      <c r="B17" s="35"/>
      <c r="C17" s="35"/>
      <c r="D17" s="35"/>
      <c r="E17" s="35"/>
      <c r="F17" s="35"/>
      <c r="G17" s="35"/>
      <c r="H17" s="35"/>
      <c r="I17" s="35"/>
      <c r="J17" s="35"/>
      <c r="L17" s="34"/>
      <c r="M17" s="35"/>
      <c r="N17" s="35"/>
      <c r="O17" s="35"/>
      <c r="P17" s="35"/>
      <c r="Q17" s="35"/>
      <c r="R17" s="35"/>
      <c r="S17" s="35"/>
      <c r="T17" s="35"/>
      <c r="U17" s="35"/>
    </row>
    <row r="18" spans="1:21">
      <c r="A18" s="57" t="s">
        <v>50</v>
      </c>
      <c r="B18" s="59" t="s">
        <v>0</v>
      </c>
      <c r="C18" s="60"/>
      <c r="D18" s="61"/>
      <c r="E18" s="59" t="s">
        <v>5</v>
      </c>
      <c r="F18" s="60"/>
      <c r="G18" s="61"/>
      <c r="H18" s="62" t="s">
        <v>54</v>
      </c>
      <c r="I18" s="63"/>
      <c r="J18" s="64"/>
      <c r="L18" s="57" t="s">
        <v>62</v>
      </c>
      <c r="M18" s="59" t="s">
        <v>0</v>
      </c>
      <c r="N18" s="60"/>
      <c r="O18" s="61"/>
      <c r="P18" s="59" t="s">
        <v>5</v>
      </c>
      <c r="Q18" s="60"/>
      <c r="R18" s="61"/>
      <c r="S18" s="62" t="s">
        <v>61</v>
      </c>
      <c r="T18" s="63"/>
      <c r="U18" s="64"/>
    </row>
    <row r="19" spans="1:21">
      <c r="A19" s="73"/>
      <c r="B19" s="26" t="s">
        <v>1</v>
      </c>
      <c r="C19" s="26" t="s">
        <v>2</v>
      </c>
      <c r="D19" s="26" t="s">
        <v>3</v>
      </c>
      <c r="E19" s="26" t="s">
        <v>1</v>
      </c>
      <c r="F19" s="26" t="s">
        <v>2</v>
      </c>
      <c r="G19" s="26" t="s">
        <v>3</v>
      </c>
      <c r="H19" s="26" t="s">
        <v>1</v>
      </c>
      <c r="I19" s="26" t="s">
        <v>2</v>
      </c>
      <c r="J19" s="26" t="s">
        <v>3</v>
      </c>
      <c r="L19" s="73"/>
      <c r="M19" s="26" t="s">
        <v>1</v>
      </c>
      <c r="N19" s="26" t="s">
        <v>2</v>
      </c>
      <c r="O19" s="26" t="s">
        <v>3</v>
      </c>
      <c r="P19" s="26" t="s">
        <v>1</v>
      </c>
      <c r="Q19" s="26" t="s">
        <v>2</v>
      </c>
      <c r="R19" s="26" t="s">
        <v>3</v>
      </c>
      <c r="S19" s="26" t="s">
        <v>1</v>
      </c>
      <c r="T19" s="26" t="s">
        <v>2</v>
      </c>
      <c r="U19" s="26" t="s">
        <v>3</v>
      </c>
    </row>
    <row r="20" spans="1:21">
      <c r="A20" s="27" t="str">
        <f>CONCATENATE("0～9ppb","(n=",B20,")")</f>
        <v>0～9ppb(n=2264)</v>
      </c>
      <c r="B20" s="31">
        <v>2264</v>
      </c>
      <c r="C20" s="29">
        <v>1157</v>
      </c>
      <c r="D20" s="29">
        <v>1107</v>
      </c>
      <c r="E20" s="29">
        <v>209</v>
      </c>
      <c r="F20" s="29">
        <v>137</v>
      </c>
      <c r="G20" s="29">
        <v>72</v>
      </c>
      <c r="H20" s="30">
        <f>IF(ISERROR(E20/B20*100),"",E20/B20*100)</f>
        <v>9.2314487632508833</v>
      </c>
      <c r="I20" s="30">
        <f>IF(ISERROR(F20/C20*100),"",F20/C20*100)</f>
        <v>11.840968020743302</v>
      </c>
      <c r="J20" s="30">
        <f>IF(ISERROR(G20/D20*100),"",G20/D20*100)</f>
        <v>6.5040650406504072</v>
      </c>
      <c r="L20" s="27" t="str">
        <f>CONCATENATE("0～9ppb","(n=",M20,")")</f>
        <v>0～9ppb(n=7273)</v>
      </c>
      <c r="M20" s="31">
        <v>7273</v>
      </c>
      <c r="N20" s="29">
        <v>3691</v>
      </c>
      <c r="O20" s="29">
        <v>3582</v>
      </c>
      <c r="P20" s="29">
        <v>602</v>
      </c>
      <c r="Q20" s="29">
        <v>369</v>
      </c>
      <c r="R20" s="29">
        <v>233</v>
      </c>
      <c r="S20" s="30">
        <f t="shared" ref="S20:U30" si="4">IF(ISERROR(P20/M20*100),"",P20/M20*100)</f>
        <v>8.2771896053897986</v>
      </c>
      <c r="T20" s="30">
        <f t="shared" si="4"/>
        <v>9.9972907071254404</v>
      </c>
      <c r="U20" s="30">
        <f t="shared" si="4"/>
        <v>6.5047459519821329</v>
      </c>
    </row>
    <row r="21" spans="1:21">
      <c r="A21" s="27" t="str">
        <f>CONCATENATE("10～19ppb","(n=",B21,")")</f>
        <v>10～19ppb(n=23689)</v>
      </c>
      <c r="B21" s="31">
        <v>23689</v>
      </c>
      <c r="C21" s="29">
        <v>12060</v>
      </c>
      <c r="D21" s="29">
        <v>11629</v>
      </c>
      <c r="E21" s="29">
        <v>2118</v>
      </c>
      <c r="F21" s="29">
        <v>1345</v>
      </c>
      <c r="G21" s="29">
        <v>773</v>
      </c>
      <c r="H21" s="30">
        <f t="shared" ref="H21:J30" si="5">IF(ISERROR(E21/B21*100),"",E21/B21*100)</f>
        <v>8.9408586263666692</v>
      </c>
      <c r="I21" s="30">
        <f t="shared" si="5"/>
        <v>11.15257048092869</v>
      </c>
      <c r="J21" s="30">
        <f t="shared" si="5"/>
        <v>6.6471751655344402</v>
      </c>
      <c r="L21" s="27" t="str">
        <f>CONCATENATE("10～19ppb","(n=",M21,")")</f>
        <v>10～19ppb(n=67260)</v>
      </c>
      <c r="M21" s="31">
        <v>67260</v>
      </c>
      <c r="N21" s="29">
        <v>34059</v>
      </c>
      <c r="O21" s="29">
        <v>33201</v>
      </c>
      <c r="P21" s="29">
        <v>5216</v>
      </c>
      <c r="Q21" s="29">
        <v>3206</v>
      </c>
      <c r="R21" s="29">
        <v>2010</v>
      </c>
      <c r="S21" s="30">
        <f t="shared" si="4"/>
        <v>7.7549806720190313</v>
      </c>
      <c r="T21" s="30">
        <f t="shared" si="4"/>
        <v>9.4130773070260432</v>
      </c>
      <c r="U21" s="30">
        <f t="shared" si="4"/>
        <v>6.0540345170326191</v>
      </c>
    </row>
    <row r="22" spans="1:21">
      <c r="A22" s="27" t="str">
        <f>CONCATENATE("20～29ppb","(n=",B22,")")</f>
        <v>20～29ppb(n=42315)</v>
      </c>
      <c r="B22" s="31">
        <v>42315</v>
      </c>
      <c r="C22" s="29">
        <v>21561</v>
      </c>
      <c r="D22" s="29">
        <v>20754</v>
      </c>
      <c r="E22" s="29">
        <v>3334</v>
      </c>
      <c r="F22" s="29">
        <v>2047</v>
      </c>
      <c r="G22" s="29">
        <v>1287</v>
      </c>
      <c r="H22" s="30">
        <f t="shared" si="5"/>
        <v>7.8790027177123951</v>
      </c>
      <c r="I22" s="30">
        <f t="shared" si="5"/>
        <v>9.4939937850749043</v>
      </c>
      <c r="J22" s="30">
        <f t="shared" si="5"/>
        <v>6.2012142237640937</v>
      </c>
      <c r="L22" s="27" t="str">
        <f>CONCATENATE("20～29ppb","(n=",M22,")")</f>
        <v>20～29ppb(n=68851)</v>
      </c>
      <c r="M22" s="31">
        <v>68851</v>
      </c>
      <c r="N22" s="29">
        <v>35094</v>
      </c>
      <c r="O22" s="29">
        <v>33757</v>
      </c>
      <c r="P22" s="29">
        <v>5177</v>
      </c>
      <c r="Q22" s="29">
        <v>3173</v>
      </c>
      <c r="R22" s="29">
        <v>2004</v>
      </c>
      <c r="S22" s="30">
        <f t="shared" si="4"/>
        <v>7.5191355245384965</v>
      </c>
      <c r="T22" s="30">
        <f t="shared" si="4"/>
        <v>9.04143158374651</v>
      </c>
      <c r="U22" s="30">
        <f t="shared" si="4"/>
        <v>5.9365464940604911</v>
      </c>
    </row>
    <row r="23" spans="1:21">
      <c r="A23" s="27" t="str">
        <f>CONCATENATE("30～39ppb","(n=",B23,")")</f>
        <v>30～39ppb(n=30958)</v>
      </c>
      <c r="B23" s="28">
        <v>30958</v>
      </c>
      <c r="C23" s="29">
        <v>15774</v>
      </c>
      <c r="D23" s="29">
        <v>15184</v>
      </c>
      <c r="E23" s="29">
        <v>2515</v>
      </c>
      <c r="F23" s="29">
        <v>1563</v>
      </c>
      <c r="G23" s="29">
        <v>952</v>
      </c>
      <c r="H23" s="30">
        <f t="shared" si="5"/>
        <v>8.1239098132954322</v>
      </c>
      <c r="I23" s="30">
        <f t="shared" si="5"/>
        <v>9.9087105363255983</v>
      </c>
      <c r="J23" s="30">
        <f t="shared" si="5"/>
        <v>6.2697576396206527</v>
      </c>
      <c r="L23" s="27" t="str">
        <f>CONCATENATE("30～39ppb","(n=",M23,")")</f>
        <v>30～39ppb(n=54962)</v>
      </c>
      <c r="M23" s="28">
        <v>54962</v>
      </c>
      <c r="N23" s="29">
        <v>28042</v>
      </c>
      <c r="O23" s="29">
        <v>26920</v>
      </c>
      <c r="P23" s="29">
        <v>4227</v>
      </c>
      <c r="Q23" s="29">
        <v>2601</v>
      </c>
      <c r="R23" s="29">
        <v>1626</v>
      </c>
      <c r="S23" s="30">
        <f t="shared" si="4"/>
        <v>7.690768167097267</v>
      </c>
      <c r="T23" s="30">
        <f t="shared" si="4"/>
        <v>9.2753726553027604</v>
      </c>
      <c r="U23" s="30">
        <f t="shared" si="4"/>
        <v>6.0401188707280831</v>
      </c>
    </row>
    <row r="24" spans="1:21">
      <c r="A24" s="27" t="str">
        <f>CONCATENATE("40～49ppb","(n=",B24,")")</f>
        <v>40～49ppb(n=22845)</v>
      </c>
      <c r="B24" s="28">
        <v>22845</v>
      </c>
      <c r="C24" s="29">
        <v>11633</v>
      </c>
      <c r="D24" s="29">
        <v>11212</v>
      </c>
      <c r="E24" s="29">
        <v>1932</v>
      </c>
      <c r="F24" s="31">
        <v>1165</v>
      </c>
      <c r="G24" s="31">
        <v>767</v>
      </c>
      <c r="H24" s="30">
        <f t="shared" si="5"/>
        <v>8.4569927774130011</v>
      </c>
      <c r="I24" s="30">
        <f t="shared" si="5"/>
        <v>10.014613599243532</v>
      </c>
      <c r="J24" s="30">
        <f t="shared" si="5"/>
        <v>6.840884766321798</v>
      </c>
      <c r="L24" s="27" t="str">
        <f>CONCATENATE("40～49ppb","(n=",M24,")")</f>
        <v>40～49ppb(n=9710)</v>
      </c>
      <c r="M24" s="28">
        <v>9710</v>
      </c>
      <c r="N24" s="29">
        <v>4866</v>
      </c>
      <c r="O24" s="29">
        <v>4844</v>
      </c>
      <c r="P24" s="29">
        <v>874</v>
      </c>
      <c r="Q24" s="31">
        <v>524</v>
      </c>
      <c r="R24" s="31">
        <v>350</v>
      </c>
      <c r="S24" s="30">
        <f t="shared" si="4"/>
        <v>9.0010298661174044</v>
      </c>
      <c r="T24" s="30">
        <f t="shared" si="4"/>
        <v>10.768598438142211</v>
      </c>
      <c r="U24" s="30">
        <f t="shared" si="4"/>
        <v>7.2254335260115612</v>
      </c>
    </row>
    <row r="25" spans="1:21">
      <c r="A25" s="27" t="str">
        <f>CONCATENATE("50～59ppb","(n=",B25,")")</f>
        <v>50～59ppb(n=2708)</v>
      </c>
      <c r="B25" s="28">
        <v>2708</v>
      </c>
      <c r="C25" s="29">
        <v>1385</v>
      </c>
      <c r="D25" s="29">
        <v>1323</v>
      </c>
      <c r="E25" s="29">
        <v>236</v>
      </c>
      <c r="F25" s="31">
        <v>131</v>
      </c>
      <c r="G25" s="31">
        <v>105</v>
      </c>
      <c r="H25" s="30">
        <f t="shared" si="5"/>
        <v>8.7149187592319066</v>
      </c>
      <c r="I25" s="30">
        <f t="shared" si="5"/>
        <v>9.4584837545126348</v>
      </c>
      <c r="J25" s="30">
        <f t="shared" si="5"/>
        <v>7.9365079365079358</v>
      </c>
      <c r="L25" s="27" t="str">
        <f>CONCATENATE("50～59ppb","(n=",M25,")")</f>
        <v>50～59ppb(n=)</v>
      </c>
      <c r="M25" s="28"/>
      <c r="N25" s="29"/>
      <c r="O25" s="29"/>
      <c r="P25" s="29"/>
      <c r="Q25" s="31"/>
      <c r="R25" s="31"/>
      <c r="S25" s="30" t="str">
        <f t="shared" si="4"/>
        <v/>
      </c>
      <c r="T25" s="30" t="str">
        <f t="shared" si="4"/>
        <v/>
      </c>
      <c r="U25" s="30" t="str">
        <f t="shared" si="4"/>
        <v/>
      </c>
    </row>
    <row r="26" spans="1:21">
      <c r="A26" s="27" t="str">
        <f>CONCATENATE("60～69ppb","(n=",B26,")")</f>
        <v>60～69ppb(n=)</v>
      </c>
      <c r="B26" s="28"/>
      <c r="C26" s="28"/>
      <c r="D26" s="29"/>
      <c r="E26" s="29"/>
      <c r="F26" s="29"/>
      <c r="G26" s="29"/>
      <c r="H26" s="30" t="str">
        <f t="shared" si="5"/>
        <v/>
      </c>
      <c r="I26" s="30" t="str">
        <f t="shared" si="5"/>
        <v/>
      </c>
      <c r="J26" s="30" t="str">
        <f t="shared" si="5"/>
        <v/>
      </c>
      <c r="L26" s="27" t="str">
        <f>CONCATENATE("60～69ppb","(n=",M26,")")</f>
        <v>60～69ppb(n=)</v>
      </c>
      <c r="M26" s="28"/>
      <c r="N26" s="28"/>
      <c r="O26" s="29"/>
      <c r="P26" s="29"/>
      <c r="Q26" s="29"/>
      <c r="R26" s="29"/>
      <c r="S26" s="30" t="str">
        <f t="shared" si="4"/>
        <v/>
      </c>
      <c r="T26" s="30" t="str">
        <f t="shared" si="4"/>
        <v/>
      </c>
      <c r="U26" s="30" t="str">
        <f t="shared" si="4"/>
        <v/>
      </c>
    </row>
    <row r="27" spans="1:21">
      <c r="A27" s="27" t="str">
        <f>CONCATENATE("70～79ppb","(n=",B27,")")</f>
        <v>70～79ppb(n=)</v>
      </c>
      <c r="B27" s="28"/>
      <c r="C27" s="28"/>
      <c r="D27" s="29"/>
      <c r="E27" s="29"/>
      <c r="F27" s="29"/>
      <c r="G27" s="29"/>
      <c r="H27" s="30" t="str">
        <f t="shared" si="5"/>
        <v/>
      </c>
      <c r="I27" s="30" t="str">
        <f t="shared" si="5"/>
        <v/>
      </c>
      <c r="J27" s="30" t="str">
        <f t="shared" si="5"/>
        <v/>
      </c>
      <c r="L27" s="27" t="str">
        <f>CONCATENATE("70～79ppb","(n=",M27,")")</f>
        <v>70～79ppb(n=)</v>
      </c>
      <c r="M27" s="28"/>
      <c r="N27" s="28"/>
      <c r="O27" s="29"/>
      <c r="P27" s="29"/>
      <c r="Q27" s="29"/>
      <c r="R27" s="29"/>
      <c r="S27" s="30" t="str">
        <f t="shared" si="4"/>
        <v/>
      </c>
      <c r="T27" s="30" t="str">
        <f t="shared" si="4"/>
        <v/>
      </c>
      <c r="U27" s="30" t="str">
        <f t="shared" si="4"/>
        <v/>
      </c>
    </row>
    <row r="28" spans="1:21">
      <c r="A28" s="27" t="str">
        <f>CONCATENATE("80～89ppb","(n=",B28,")")</f>
        <v>80～89ppb(n=)</v>
      </c>
      <c r="B28" s="28"/>
      <c r="C28" s="28"/>
      <c r="D28" s="29"/>
      <c r="E28" s="29"/>
      <c r="F28" s="29"/>
      <c r="G28" s="29"/>
      <c r="H28" s="30" t="str">
        <f t="shared" si="5"/>
        <v/>
      </c>
      <c r="I28" s="30" t="str">
        <f t="shared" si="5"/>
        <v/>
      </c>
      <c r="J28" s="30" t="str">
        <f t="shared" si="5"/>
        <v/>
      </c>
      <c r="L28" s="27" t="str">
        <f>CONCATENATE("80～89ppb","(n=",M28,")")</f>
        <v>80～89ppb(n=)</v>
      </c>
      <c r="M28" s="28"/>
      <c r="N28" s="28"/>
      <c r="O28" s="29"/>
      <c r="P28" s="29"/>
      <c r="Q28" s="29"/>
      <c r="R28" s="29"/>
      <c r="S28" s="30" t="str">
        <f t="shared" si="4"/>
        <v/>
      </c>
      <c r="T28" s="30" t="str">
        <f t="shared" si="4"/>
        <v/>
      </c>
      <c r="U28" s="30" t="str">
        <f t="shared" si="4"/>
        <v/>
      </c>
    </row>
    <row r="29" spans="1:21">
      <c r="A29" s="27" t="str">
        <f>CONCATENATE("不明","(n=",B29,")")</f>
        <v>不明(n=1652)</v>
      </c>
      <c r="B29" s="28">
        <v>1652</v>
      </c>
      <c r="C29" s="29">
        <v>812</v>
      </c>
      <c r="D29" s="29">
        <v>840</v>
      </c>
      <c r="E29" s="29">
        <v>159</v>
      </c>
      <c r="F29" s="31">
        <v>90</v>
      </c>
      <c r="G29" s="31">
        <v>69</v>
      </c>
      <c r="H29" s="30">
        <f t="shared" si="5"/>
        <v>9.6246973365617432</v>
      </c>
      <c r="I29" s="30">
        <f t="shared" si="5"/>
        <v>11.083743842364532</v>
      </c>
      <c r="J29" s="30">
        <f t="shared" si="5"/>
        <v>8.2142857142857135</v>
      </c>
      <c r="L29" s="27" t="str">
        <f>CONCATENATE("不明","(n=",M29,")")</f>
        <v>不明(n=2150)</v>
      </c>
      <c r="M29" s="28">
        <v>2150</v>
      </c>
      <c r="N29" s="29">
        <v>1070</v>
      </c>
      <c r="O29" s="29">
        <v>1080</v>
      </c>
      <c r="P29" s="29">
        <v>146</v>
      </c>
      <c r="Q29" s="31">
        <v>89</v>
      </c>
      <c r="R29" s="31">
        <v>57</v>
      </c>
      <c r="S29" s="30">
        <f t="shared" si="4"/>
        <v>6.7906976744186043</v>
      </c>
      <c r="T29" s="30">
        <f t="shared" si="4"/>
        <v>8.3177570093457938</v>
      </c>
      <c r="U29" s="30">
        <f t="shared" si="4"/>
        <v>5.2777777777777777</v>
      </c>
    </row>
    <row r="30" spans="1:21">
      <c r="A30" s="32" t="s">
        <v>49</v>
      </c>
      <c r="B30" s="33">
        <f>SUM(B20:B29)</f>
        <v>126431</v>
      </c>
      <c r="C30" s="33">
        <f t="shared" ref="C30:G30" si="6">SUM(C20:C29)</f>
        <v>64382</v>
      </c>
      <c r="D30" s="33">
        <f t="shared" si="6"/>
        <v>62049</v>
      </c>
      <c r="E30" s="33">
        <f t="shared" si="6"/>
        <v>10503</v>
      </c>
      <c r="F30" s="33">
        <f t="shared" si="6"/>
        <v>6478</v>
      </c>
      <c r="G30" s="33">
        <f t="shared" si="6"/>
        <v>4025</v>
      </c>
      <c r="H30" s="50">
        <f t="shared" si="5"/>
        <v>8.307298051901828</v>
      </c>
      <c r="I30" s="51">
        <f t="shared" si="5"/>
        <v>10.061818520704545</v>
      </c>
      <c r="J30" s="51">
        <f t="shared" si="5"/>
        <v>6.4868088123902075</v>
      </c>
      <c r="K30" s="52"/>
      <c r="L30" s="53" t="s">
        <v>49</v>
      </c>
      <c r="M30" s="54">
        <f t="shared" ref="M30:R30" si="7">SUM(M20:M29)</f>
        <v>210206</v>
      </c>
      <c r="N30" s="54">
        <f t="shared" si="7"/>
        <v>106822</v>
      </c>
      <c r="O30" s="54">
        <f t="shared" si="7"/>
        <v>103384</v>
      </c>
      <c r="P30" s="54">
        <f>SUM(P20:P29)</f>
        <v>16242</v>
      </c>
      <c r="Q30" s="54">
        <f t="shared" si="7"/>
        <v>9962</v>
      </c>
      <c r="R30" s="54">
        <f t="shared" si="7"/>
        <v>6280</v>
      </c>
      <c r="S30" s="50">
        <f t="shared" si="4"/>
        <v>7.7267061834581323</v>
      </c>
      <c r="T30" s="51">
        <f>IF(ISERROR(Q30/N30*100),"",Q30/N30*100)</f>
        <v>9.3257943120331017</v>
      </c>
      <c r="U30" s="30">
        <f>IF(ISERROR(R30/O30*100),"",R30/O30*100)</f>
        <v>6.0744409192911863</v>
      </c>
    </row>
    <row r="31" spans="1:21">
      <c r="A31" s="34"/>
      <c r="B31" s="35"/>
      <c r="C31" s="35"/>
      <c r="D31" s="35"/>
      <c r="E31" s="35"/>
      <c r="F31" s="35"/>
      <c r="G31" s="35"/>
      <c r="H31" s="35"/>
      <c r="I31" s="35"/>
      <c r="J31" s="35"/>
      <c r="L31" s="34"/>
      <c r="M31" s="35"/>
      <c r="N31" s="35"/>
      <c r="O31" s="35"/>
      <c r="P31" s="35"/>
      <c r="Q31" s="35"/>
      <c r="R31" s="35"/>
      <c r="S31" s="35"/>
      <c r="T31" s="35"/>
      <c r="U31" s="35"/>
    </row>
    <row r="32" spans="1:21">
      <c r="A32" s="57" t="s">
        <v>9</v>
      </c>
      <c r="B32" s="59" t="s">
        <v>0</v>
      </c>
      <c r="C32" s="60"/>
      <c r="D32" s="61"/>
      <c r="E32" s="59" t="s">
        <v>5</v>
      </c>
      <c r="F32" s="60"/>
      <c r="G32" s="61"/>
      <c r="H32" s="62" t="s">
        <v>6</v>
      </c>
      <c r="I32" s="63"/>
      <c r="J32" s="64"/>
      <c r="L32" s="57" t="s">
        <v>63</v>
      </c>
      <c r="M32" s="59" t="s">
        <v>0</v>
      </c>
      <c r="N32" s="60"/>
      <c r="O32" s="61"/>
      <c r="P32" s="59" t="s">
        <v>5</v>
      </c>
      <c r="Q32" s="60"/>
      <c r="R32" s="61"/>
      <c r="S32" s="62" t="s">
        <v>61</v>
      </c>
      <c r="T32" s="63"/>
      <c r="U32" s="64"/>
    </row>
    <row r="33" spans="1:21">
      <c r="A33" s="73"/>
      <c r="B33" s="26" t="s">
        <v>1</v>
      </c>
      <c r="C33" s="26" t="s">
        <v>2</v>
      </c>
      <c r="D33" s="26" t="s">
        <v>3</v>
      </c>
      <c r="E33" s="26" t="s">
        <v>1</v>
      </c>
      <c r="F33" s="26" t="s">
        <v>2</v>
      </c>
      <c r="G33" s="26" t="s">
        <v>3</v>
      </c>
      <c r="H33" s="26" t="s">
        <v>1</v>
      </c>
      <c r="I33" s="26" t="s">
        <v>2</v>
      </c>
      <c r="J33" s="26" t="s">
        <v>3</v>
      </c>
      <c r="L33" s="73"/>
      <c r="M33" s="26" t="s">
        <v>1</v>
      </c>
      <c r="N33" s="26" t="s">
        <v>2</v>
      </c>
      <c r="O33" s="26" t="s">
        <v>3</v>
      </c>
      <c r="P33" s="26" t="s">
        <v>1</v>
      </c>
      <c r="Q33" s="26" t="s">
        <v>2</v>
      </c>
      <c r="R33" s="26" t="s">
        <v>3</v>
      </c>
      <c r="S33" s="26" t="s">
        <v>1</v>
      </c>
      <c r="T33" s="26" t="s">
        <v>2</v>
      </c>
      <c r="U33" s="26" t="s">
        <v>3</v>
      </c>
    </row>
    <row r="34" spans="1:21">
      <c r="A34" s="27" t="str">
        <f>CONCATENATE("0～4ppb","(n=",B34,")")</f>
        <v>0～4ppb(n=69224)</v>
      </c>
      <c r="B34" s="28">
        <v>69224</v>
      </c>
      <c r="C34" s="29">
        <v>35417</v>
      </c>
      <c r="D34" s="29">
        <v>33807</v>
      </c>
      <c r="E34" s="29">
        <v>5939</v>
      </c>
      <c r="F34" s="29">
        <v>3700</v>
      </c>
      <c r="G34" s="29">
        <v>2239</v>
      </c>
      <c r="H34" s="30">
        <f t="shared" ref="H34:J38" si="8">IF(ISERROR(E34/B34*100),"",E34/B34*100)</f>
        <v>8.5793944296775688</v>
      </c>
      <c r="I34" s="30">
        <f t="shared" si="8"/>
        <v>10.446960499195301</v>
      </c>
      <c r="J34" s="30">
        <f t="shared" si="8"/>
        <v>6.6228887508504153</v>
      </c>
      <c r="L34" s="27" t="str">
        <f>CONCATENATE("0～4ppb","(n=",M34,")")</f>
        <v>0～4ppb(n=162430)</v>
      </c>
      <c r="M34" s="28">
        <v>162430</v>
      </c>
      <c r="N34" s="29">
        <v>82644</v>
      </c>
      <c r="O34" s="29">
        <v>79786</v>
      </c>
      <c r="P34" s="29">
        <v>12701</v>
      </c>
      <c r="Q34" s="29">
        <v>7808</v>
      </c>
      <c r="R34" s="29">
        <v>4893</v>
      </c>
      <c r="S34" s="30">
        <f t="shared" ref="S34:U38" si="9">IF(ISERROR(P34/M34*100),"",P34/M34*100)</f>
        <v>7.8193683432863388</v>
      </c>
      <c r="T34" s="30">
        <f t="shared" si="9"/>
        <v>9.447751802913702</v>
      </c>
      <c r="U34" s="30">
        <f t="shared" si="9"/>
        <v>6.1326548517283728</v>
      </c>
    </row>
    <row r="35" spans="1:21">
      <c r="A35" s="27" t="str">
        <f>CONCATENATE("5～9ppb","(n=",B35,")")</f>
        <v>5～9ppb(n=55536)</v>
      </c>
      <c r="B35" s="28">
        <v>55536</v>
      </c>
      <c r="C35" s="29">
        <v>28143</v>
      </c>
      <c r="D35" s="29">
        <v>27393</v>
      </c>
      <c r="E35" s="29">
        <v>4401</v>
      </c>
      <c r="F35" s="29">
        <v>2686</v>
      </c>
      <c r="G35" s="29">
        <v>1715</v>
      </c>
      <c r="H35" s="30">
        <f t="shared" si="8"/>
        <v>7.9245894554883316</v>
      </c>
      <c r="I35" s="30">
        <f t="shared" si="8"/>
        <v>9.5441139892690909</v>
      </c>
      <c r="J35" s="30">
        <f t="shared" si="8"/>
        <v>6.2607235425108598</v>
      </c>
      <c r="L35" s="27" t="str">
        <f>CONCATENATE("5～9ppb","(n=",M35,")")</f>
        <v>5～9ppb(n=45626)</v>
      </c>
      <c r="M35" s="28">
        <v>45626</v>
      </c>
      <c r="N35" s="29">
        <v>23108</v>
      </c>
      <c r="O35" s="29">
        <v>22518</v>
      </c>
      <c r="P35" s="29">
        <v>3395</v>
      </c>
      <c r="Q35" s="29">
        <v>2065</v>
      </c>
      <c r="R35" s="29">
        <v>1330</v>
      </c>
      <c r="S35" s="30">
        <f t="shared" si="9"/>
        <v>7.4409328014728437</v>
      </c>
      <c r="T35" s="30">
        <f t="shared" si="9"/>
        <v>8.9362991171888524</v>
      </c>
      <c r="U35" s="30">
        <f t="shared" si="9"/>
        <v>5.9063860023092634</v>
      </c>
    </row>
    <row r="36" spans="1:21">
      <c r="A36" s="27" t="str">
        <f>CONCATENATE("10～14ppb","(n=",B36,")")</f>
        <v>10～14ppb(n=19)</v>
      </c>
      <c r="B36" s="28">
        <v>19</v>
      </c>
      <c r="C36" s="29">
        <v>10</v>
      </c>
      <c r="D36" s="29">
        <v>9</v>
      </c>
      <c r="E36" s="29">
        <v>4</v>
      </c>
      <c r="F36" s="31">
        <v>2</v>
      </c>
      <c r="G36" s="31">
        <v>2</v>
      </c>
      <c r="H36" s="30">
        <f t="shared" si="8"/>
        <v>21.052631578947366</v>
      </c>
      <c r="I36" s="30">
        <f t="shared" si="8"/>
        <v>20</v>
      </c>
      <c r="J36" s="30">
        <f t="shared" si="8"/>
        <v>22.222222222222221</v>
      </c>
      <c r="L36" s="27" t="str">
        <f>CONCATENATE("10～14ppb","(n=",M36,")")</f>
        <v>10～14ppb(n=)</v>
      </c>
      <c r="M36" s="28"/>
      <c r="N36" s="29"/>
      <c r="O36" s="29"/>
      <c r="P36" s="29"/>
      <c r="Q36" s="31"/>
      <c r="R36" s="31"/>
      <c r="S36" s="30" t="str">
        <f t="shared" si="9"/>
        <v/>
      </c>
      <c r="T36" s="30" t="str">
        <f t="shared" si="9"/>
        <v/>
      </c>
      <c r="U36" s="30" t="str">
        <f t="shared" si="9"/>
        <v/>
      </c>
    </row>
    <row r="37" spans="1:21">
      <c r="A37" s="27" t="str">
        <f>CONCATENATE("不明","(n=",B37,")")</f>
        <v>不明(n=1652)</v>
      </c>
      <c r="B37" s="28">
        <v>1652</v>
      </c>
      <c r="C37" s="29">
        <v>812</v>
      </c>
      <c r="D37" s="29">
        <v>840</v>
      </c>
      <c r="E37" s="29">
        <v>159</v>
      </c>
      <c r="F37" s="31">
        <v>90</v>
      </c>
      <c r="G37" s="31">
        <v>69</v>
      </c>
      <c r="H37" s="30">
        <f t="shared" si="8"/>
        <v>9.6246973365617432</v>
      </c>
      <c r="I37" s="30">
        <f t="shared" si="8"/>
        <v>11.083743842364532</v>
      </c>
      <c r="J37" s="30">
        <f t="shared" si="8"/>
        <v>8.2142857142857135</v>
      </c>
      <c r="L37" s="27" t="str">
        <f>CONCATENATE("不明","(n=",M37,")")</f>
        <v>不明(n=2150)</v>
      </c>
      <c r="M37" s="28">
        <v>2150</v>
      </c>
      <c r="N37" s="29">
        <v>1070</v>
      </c>
      <c r="O37" s="29">
        <v>1080</v>
      </c>
      <c r="P37" s="29">
        <v>146</v>
      </c>
      <c r="Q37" s="31">
        <v>89</v>
      </c>
      <c r="R37" s="31">
        <v>57</v>
      </c>
      <c r="S37" s="30">
        <f t="shared" si="9"/>
        <v>6.7906976744186043</v>
      </c>
      <c r="T37" s="30">
        <f t="shared" si="9"/>
        <v>8.3177570093457938</v>
      </c>
      <c r="U37" s="30">
        <f t="shared" si="9"/>
        <v>5.2777777777777777</v>
      </c>
    </row>
    <row r="38" spans="1:21">
      <c r="A38" s="32" t="s">
        <v>49</v>
      </c>
      <c r="B38" s="33">
        <f t="shared" ref="B38:G38" si="10">SUM(B34:B37)</f>
        <v>126431</v>
      </c>
      <c r="C38" s="33">
        <f t="shared" si="10"/>
        <v>64382</v>
      </c>
      <c r="D38" s="33">
        <f t="shared" si="10"/>
        <v>62049</v>
      </c>
      <c r="E38" s="33">
        <f t="shared" si="10"/>
        <v>10503</v>
      </c>
      <c r="F38" s="33">
        <f t="shared" si="10"/>
        <v>6478</v>
      </c>
      <c r="G38" s="33">
        <f t="shared" si="10"/>
        <v>4025</v>
      </c>
      <c r="H38" s="30">
        <f t="shared" si="8"/>
        <v>8.307298051901828</v>
      </c>
      <c r="I38" s="30">
        <f t="shared" si="8"/>
        <v>10.061818520704545</v>
      </c>
      <c r="J38" s="30">
        <f t="shared" si="8"/>
        <v>6.4868088123902075</v>
      </c>
      <c r="L38" s="32" t="s">
        <v>49</v>
      </c>
      <c r="M38" s="33">
        <f t="shared" ref="M38:R38" si="11">SUM(M34:M37)</f>
        <v>210206</v>
      </c>
      <c r="N38" s="33">
        <f t="shared" si="11"/>
        <v>106822</v>
      </c>
      <c r="O38" s="33">
        <f t="shared" si="11"/>
        <v>103384</v>
      </c>
      <c r="P38" s="33">
        <f t="shared" si="11"/>
        <v>16242</v>
      </c>
      <c r="Q38" s="33">
        <f t="shared" si="11"/>
        <v>9962</v>
      </c>
      <c r="R38" s="33">
        <f t="shared" si="11"/>
        <v>6280</v>
      </c>
      <c r="S38" s="30">
        <f t="shared" si="9"/>
        <v>7.7267061834581323</v>
      </c>
      <c r="T38" s="30">
        <f t="shared" si="9"/>
        <v>9.3257943120331017</v>
      </c>
      <c r="U38" s="30">
        <f t="shared" si="9"/>
        <v>6.0744409192911863</v>
      </c>
    </row>
    <row r="39" spans="1:21">
      <c r="A39" s="36"/>
      <c r="B39" s="35"/>
      <c r="C39" s="35"/>
      <c r="D39" s="35"/>
      <c r="E39" s="35"/>
      <c r="F39" s="35"/>
      <c r="G39" s="35"/>
      <c r="H39" s="35"/>
      <c r="I39" s="35"/>
      <c r="J39" s="35"/>
      <c r="L39" s="36"/>
      <c r="M39" s="35"/>
      <c r="N39" s="35"/>
      <c r="O39" s="35"/>
      <c r="P39" s="35"/>
      <c r="Q39" s="35"/>
      <c r="R39" s="35"/>
      <c r="S39" s="35"/>
      <c r="T39" s="35"/>
      <c r="U39" s="35"/>
    </row>
    <row r="40" spans="1:21">
      <c r="A40" s="57" t="s">
        <v>58</v>
      </c>
      <c r="B40" s="59" t="s">
        <v>0</v>
      </c>
      <c r="C40" s="60"/>
      <c r="D40" s="61"/>
      <c r="E40" s="59" t="s">
        <v>5</v>
      </c>
      <c r="F40" s="60"/>
      <c r="G40" s="61"/>
      <c r="H40" s="62" t="s">
        <v>6</v>
      </c>
      <c r="I40" s="63"/>
      <c r="J40" s="64"/>
      <c r="L40" s="57" t="s">
        <v>64</v>
      </c>
      <c r="M40" s="59" t="s">
        <v>0</v>
      </c>
      <c r="N40" s="60"/>
      <c r="O40" s="61"/>
      <c r="P40" s="59" t="s">
        <v>5</v>
      </c>
      <c r="Q40" s="60"/>
      <c r="R40" s="61"/>
      <c r="S40" s="62" t="s">
        <v>61</v>
      </c>
      <c r="T40" s="63"/>
      <c r="U40" s="64"/>
    </row>
    <row r="41" spans="1:21">
      <c r="A41" s="73"/>
      <c r="B41" s="26" t="s">
        <v>1</v>
      </c>
      <c r="C41" s="26" t="s">
        <v>2</v>
      </c>
      <c r="D41" s="26" t="s">
        <v>3</v>
      </c>
      <c r="E41" s="26" t="s">
        <v>1</v>
      </c>
      <c r="F41" s="26" t="s">
        <v>2</v>
      </c>
      <c r="G41" s="26" t="s">
        <v>3</v>
      </c>
      <c r="H41" s="26" t="s">
        <v>1</v>
      </c>
      <c r="I41" s="26" t="s">
        <v>2</v>
      </c>
      <c r="J41" s="26" t="s">
        <v>3</v>
      </c>
      <c r="L41" s="73"/>
      <c r="M41" s="26" t="s">
        <v>1</v>
      </c>
      <c r="N41" s="26" t="s">
        <v>2</v>
      </c>
      <c r="O41" s="26" t="s">
        <v>3</v>
      </c>
      <c r="P41" s="26" t="s">
        <v>1</v>
      </c>
      <c r="Q41" s="26" t="s">
        <v>2</v>
      </c>
      <c r="R41" s="26" t="s">
        <v>3</v>
      </c>
      <c r="S41" s="26" t="s">
        <v>1</v>
      </c>
      <c r="T41" s="26" t="s">
        <v>2</v>
      </c>
      <c r="U41" s="26" t="s">
        <v>3</v>
      </c>
    </row>
    <row r="42" spans="1:21">
      <c r="A42" s="27" t="str">
        <f>CONCATENATE("0～4μg/m3","(n=",B42,")")</f>
        <v>0～4μg/m3(n=)</v>
      </c>
      <c r="B42" s="28"/>
      <c r="C42" s="31"/>
      <c r="D42" s="31"/>
      <c r="E42" s="31"/>
      <c r="F42" s="31"/>
      <c r="G42" s="31"/>
      <c r="H42" s="30" t="str">
        <f>IF(ISERROR(E42/B42*100),"",E42/B42*100)</f>
        <v/>
      </c>
      <c r="I42" s="30" t="str">
        <f>IF(ISERROR(F42/C42*100),"",F42/C42*100)</f>
        <v/>
      </c>
      <c r="J42" s="30" t="str">
        <f>IF(ISERROR(G42/D42*100),"",G42/D42*100)</f>
        <v/>
      </c>
      <c r="L42" s="27" t="str">
        <f>CONCATENATE("0～4μg/m3","(n=",M42,")")</f>
        <v>0～4μg/m3(n=)</v>
      </c>
      <c r="M42" s="28"/>
      <c r="N42" s="31"/>
      <c r="O42" s="31"/>
      <c r="P42" s="31"/>
      <c r="Q42" s="31"/>
      <c r="R42" s="31"/>
      <c r="S42" s="30" t="str">
        <f t="shared" ref="S42:U57" si="12">IF(ISERROR(P42/M42*100),"",P42/M42*100)</f>
        <v/>
      </c>
      <c r="T42" s="30" t="str">
        <f t="shared" si="12"/>
        <v/>
      </c>
      <c r="U42" s="30" t="str">
        <f t="shared" si="12"/>
        <v/>
      </c>
    </row>
    <row r="43" spans="1:21">
      <c r="A43" s="27" t="str">
        <f>CONCATENATE("5～9μg/m3","(n=",B43,")")</f>
        <v>5～9μg/m3(n=213)</v>
      </c>
      <c r="B43" s="28">
        <v>213</v>
      </c>
      <c r="C43" s="31">
        <v>113</v>
      </c>
      <c r="D43" s="31">
        <v>100</v>
      </c>
      <c r="E43" s="31">
        <v>21</v>
      </c>
      <c r="F43" s="31">
        <v>16</v>
      </c>
      <c r="G43" s="31">
        <v>5</v>
      </c>
      <c r="H43" s="30">
        <f t="shared" ref="H43:J57" si="13">IF(ISERROR(E43/B43*100),"",E43/B43*100)</f>
        <v>9.8591549295774641</v>
      </c>
      <c r="I43" s="30">
        <f t="shared" si="13"/>
        <v>14.159292035398231</v>
      </c>
      <c r="J43" s="30">
        <f t="shared" si="13"/>
        <v>5</v>
      </c>
      <c r="L43" s="27" t="str">
        <f>CONCATENATE("5～9μg/m3","(n=",M43,")")</f>
        <v>5～9μg/m3(n=381)</v>
      </c>
      <c r="M43" s="28">
        <v>381</v>
      </c>
      <c r="N43" s="31">
        <v>222</v>
      </c>
      <c r="O43" s="31">
        <v>159</v>
      </c>
      <c r="P43" s="31">
        <v>37</v>
      </c>
      <c r="Q43" s="31">
        <v>28</v>
      </c>
      <c r="R43" s="31">
        <v>9</v>
      </c>
      <c r="S43" s="30">
        <f t="shared" si="12"/>
        <v>9.7112860892388451</v>
      </c>
      <c r="T43" s="30">
        <f t="shared" si="12"/>
        <v>12.612612612612612</v>
      </c>
      <c r="U43" s="30">
        <f t="shared" si="12"/>
        <v>5.6603773584905666</v>
      </c>
    </row>
    <row r="44" spans="1:21">
      <c r="A44" s="27" t="str">
        <f>CONCATENATE("10～14μg/m3","(n=",B44,")")</f>
        <v>10～14μg/m3(n=2205)</v>
      </c>
      <c r="B44" s="28">
        <v>2205</v>
      </c>
      <c r="C44" s="31">
        <v>1126</v>
      </c>
      <c r="D44" s="31">
        <v>1079</v>
      </c>
      <c r="E44" s="31">
        <v>235</v>
      </c>
      <c r="F44" s="31">
        <v>165</v>
      </c>
      <c r="G44" s="31">
        <v>70</v>
      </c>
      <c r="H44" s="30">
        <f t="shared" si="13"/>
        <v>10.657596371882086</v>
      </c>
      <c r="I44" s="30">
        <f t="shared" si="13"/>
        <v>14.653641207815276</v>
      </c>
      <c r="J44" s="30">
        <f t="shared" si="13"/>
        <v>6.487488415199258</v>
      </c>
      <c r="L44" s="27" t="str">
        <f>CONCATENATE("10～14μg/m3","(n=",M44,")")</f>
        <v>10～14μg/m3(n=4324)</v>
      </c>
      <c r="M44" s="28">
        <v>4324</v>
      </c>
      <c r="N44" s="31">
        <v>2222</v>
      </c>
      <c r="O44" s="31">
        <v>2102</v>
      </c>
      <c r="P44" s="31">
        <v>380</v>
      </c>
      <c r="Q44" s="31">
        <v>226</v>
      </c>
      <c r="R44" s="31">
        <v>154</v>
      </c>
      <c r="S44" s="30">
        <f t="shared" si="12"/>
        <v>8.7881591119333962</v>
      </c>
      <c r="T44" s="30">
        <f t="shared" si="12"/>
        <v>10.171017101710172</v>
      </c>
      <c r="U44" s="30">
        <f t="shared" si="12"/>
        <v>7.3263558515699341</v>
      </c>
    </row>
    <row r="45" spans="1:21">
      <c r="A45" s="27" t="str">
        <f>CONCATENATE("15～19μg/m3","(n=",B45,")")</f>
        <v>15～19μg/m3(n=6694)</v>
      </c>
      <c r="B45" s="28">
        <v>6694</v>
      </c>
      <c r="C45" s="31">
        <v>3437</v>
      </c>
      <c r="D45" s="31">
        <v>3257</v>
      </c>
      <c r="E45" s="31">
        <v>570</v>
      </c>
      <c r="F45" s="37">
        <v>357</v>
      </c>
      <c r="G45" s="37">
        <v>213</v>
      </c>
      <c r="H45" s="30">
        <f t="shared" si="13"/>
        <v>8.5150881386316097</v>
      </c>
      <c r="I45" s="30">
        <f t="shared" si="13"/>
        <v>10.386965376782078</v>
      </c>
      <c r="J45" s="30">
        <f t="shared" si="13"/>
        <v>6.5397605158120973</v>
      </c>
      <c r="L45" s="27" t="str">
        <f>CONCATENATE("15～19μg/m3","(n=",M45,")")</f>
        <v>15～19μg/m3(n=22854)</v>
      </c>
      <c r="M45" s="28">
        <v>22854</v>
      </c>
      <c r="N45" s="31">
        <v>11545</v>
      </c>
      <c r="O45" s="31">
        <v>11309</v>
      </c>
      <c r="P45" s="31">
        <v>1796</v>
      </c>
      <c r="Q45" s="37">
        <v>1068</v>
      </c>
      <c r="R45" s="37">
        <v>728</v>
      </c>
      <c r="S45" s="30">
        <f t="shared" si="12"/>
        <v>7.8585805548262888</v>
      </c>
      <c r="T45" s="30">
        <f t="shared" si="12"/>
        <v>9.2507579038544829</v>
      </c>
      <c r="U45" s="30">
        <f t="shared" si="12"/>
        <v>6.4373507825625609</v>
      </c>
    </row>
    <row r="46" spans="1:21">
      <c r="A46" s="27" t="str">
        <f>CONCATENATE("20～24μg/m3","(n=",B46,")")</f>
        <v>20～24μg/m3(n=22918)</v>
      </c>
      <c r="B46" s="28">
        <v>22918</v>
      </c>
      <c r="C46" s="31">
        <v>11616</v>
      </c>
      <c r="D46" s="31">
        <v>11302</v>
      </c>
      <c r="E46" s="31">
        <v>1854</v>
      </c>
      <c r="F46" s="37">
        <v>1162</v>
      </c>
      <c r="G46" s="37">
        <v>692</v>
      </c>
      <c r="H46" s="30">
        <f t="shared" si="13"/>
        <v>8.0897111440788905</v>
      </c>
      <c r="I46" s="30">
        <f t="shared" si="13"/>
        <v>10.0034435261708</v>
      </c>
      <c r="J46" s="30">
        <f t="shared" si="13"/>
        <v>6.1228101221022824</v>
      </c>
      <c r="L46" s="27" t="str">
        <f>CONCATENATE("20～24μg/m3","(n=",M46,")")</f>
        <v>20～24μg/m3(n=49029)</v>
      </c>
      <c r="M46" s="28">
        <v>49029</v>
      </c>
      <c r="N46" s="31">
        <v>25216</v>
      </c>
      <c r="O46" s="31">
        <v>23813</v>
      </c>
      <c r="P46" s="31">
        <v>3722</v>
      </c>
      <c r="Q46" s="37">
        <v>2300</v>
      </c>
      <c r="R46" s="37">
        <v>1422</v>
      </c>
      <c r="S46" s="30">
        <f t="shared" si="12"/>
        <v>7.5914254828774812</v>
      </c>
      <c r="T46" s="30">
        <f t="shared" si="12"/>
        <v>9.121192893401016</v>
      </c>
      <c r="U46" s="30">
        <f t="shared" si="12"/>
        <v>5.9715281568890948</v>
      </c>
    </row>
    <row r="47" spans="1:21">
      <c r="A47" s="27" t="str">
        <f>CONCATENATE("25～29μg/m3","(n=",B47,")")</f>
        <v>25～29μg/m3(n=42180)</v>
      </c>
      <c r="B47" s="28">
        <v>42180</v>
      </c>
      <c r="C47" s="31">
        <v>21475</v>
      </c>
      <c r="D47" s="31">
        <v>20705</v>
      </c>
      <c r="E47" s="31">
        <v>3364</v>
      </c>
      <c r="F47" s="37">
        <v>2064</v>
      </c>
      <c r="G47" s="37">
        <v>1300</v>
      </c>
      <c r="H47" s="30">
        <f t="shared" si="13"/>
        <v>7.9753437648174499</v>
      </c>
      <c r="I47" s="30">
        <f t="shared" si="13"/>
        <v>9.6111757857974389</v>
      </c>
      <c r="J47" s="30">
        <f t="shared" si="13"/>
        <v>6.2786766481526204</v>
      </c>
      <c r="L47" s="27" t="str">
        <f>CONCATENATE("25～29μg/m3","(n=",M47,")")</f>
        <v>25～29μg/m3(n=85755)</v>
      </c>
      <c r="M47" s="28">
        <v>85755</v>
      </c>
      <c r="N47" s="31">
        <v>43373</v>
      </c>
      <c r="O47" s="31">
        <v>42382</v>
      </c>
      <c r="P47" s="31">
        <v>6569</v>
      </c>
      <c r="Q47" s="37">
        <v>4054</v>
      </c>
      <c r="R47" s="37">
        <v>2515</v>
      </c>
      <c r="S47" s="30">
        <f t="shared" si="12"/>
        <v>7.6601947408314386</v>
      </c>
      <c r="T47" s="30">
        <f t="shared" si="12"/>
        <v>9.3468286722154339</v>
      </c>
      <c r="U47" s="30">
        <f t="shared" si="12"/>
        <v>5.9341229767354067</v>
      </c>
    </row>
    <row r="48" spans="1:21">
      <c r="A48" s="27" t="str">
        <f>CONCATENATE("30～34μg/m3","(n=",B48,")")</f>
        <v>30～34μg/m3(n=35667)</v>
      </c>
      <c r="B48" s="28">
        <v>35667</v>
      </c>
      <c r="C48" s="31">
        <v>18187</v>
      </c>
      <c r="D48" s="31">
        <v>17480</v>
      </c>
      <c r="E48" s="31">
        <v>3102</v>
      </c>
      <c r="F48" s="37">
        <v>1875</v>
      </c>
      <c r="G48" s="37">
        <v>1227</v>
      </c>
      <c r="H48" s="30">
        <f t="shared" si="13"/>
        <v>8.6971149802338292</v>
      </c>
      <c r="I48" s="30">
        <f t="shared" si="13"/>
        <v>10.309561774894155</v>
      </c>
      <c r="J48" s="30">
        <f t="shared" si="13"/>
        <v>7.0194508009153322</v>
      </c>
      <c r="L48" s="27" t="str">
        <f>CONCATENATE("30～34μg/m3","(n=",M48,")")</f>
        <v>30～34μg/m3(n=33898)</v>
      </c>
      <c r="M48" s="28">
        <v>33898</v>
      </c>
      <c r="N48" s="31">
        <v>17235</v>
      </c>
      <c r="O48" s="31">
        <v>16663</v>
      </c>
      <c r="P48" s="31">
        <v>2650</v>
      </c>
      <c r="Q48" s="37">
        <v>1637</v>
      </c>
      <c r="R48" s="37">
        <v>1013</v>
      </c>
      <c r="S48" s="30">
        <f t="shared" si="12"/>
        <v>7.8175703581332234</v>
      </c>
      <c r="T48" s="30">
        <f t="shared" si="12"/>
        <v>9.4981143022918477</v>
      </c>
      <c r="U48" s="30">
        <f t="shared" si="12"/>
        <v>6.0793374542399334</v>
      </c>
    </row>
    <row r="49" spans="1:21">
      <c r="A49" s="27" t="str">
        <f>CONCATENATE("35～39μg/m3","(n=",B49,")")</f>
        <v>35～39μg/m3(n=12547)</v>
      </c>
      <c r="B49" s="28">
        <v>12547</v>
      </c>
      <c r="C49" s="31">
        <v>6426</v>
      </c>
      <c r="D49" s="31">
        <v>6121</v>
      </c>
      <c r="E49" s="31">
        <v>1019</v>
      </c>
      <c r="F49" s="31">
        <v>628</v>
      </c>
      <c r="G49" s="31">
        <v>391</v>
      </c>
      <c r="H49" s="30">
        <f t="shared" si="13"/>
        <v>8.1214632979995223</v>
      </c>
      <c r="I49" s="30">
        <f t="shared" si="13"/>
        <v>9.772798008092126</v>
      </c>
      <c r="J49" s="30">
        <f t="shared" si="13"/>
        <v>6.3878451233458584</v>
      </c>
      <c r="L49" s="27" t="str">
        <f>CONCATENATE("35～39μg/m3","(n=",M49,")")</f>
        <v>35～39μg/m3(n=8835)</v>
      </c>
      <c r="M49" s="28">
        <v>8835</v>
      </c>
      <c r="N49" s="31">
        <v>4480</v>
      </c>
      <c r="O49" s="31">
        <v>4355</v>
      </c>
      <c r="P49" s="31">
        <v>678</v>
      </c>
      <c r="Q49" s="31">
        <v>401</v>
      </c>
      <c r="R49" s="31">
        <v>277</v>
      </c>
      <c r="S49" s="30">
        <f t="shared" si="12"/>
        <v>7.6740237691001703</v>
      </c>
      <c r="T49" s="30">
        <f t="shared" si="12"/>
        <v>8.9508928571428577</v>
      </c>
      <c r="U49" s="30">
        <f t="shared" si="12"/>
        <v>6.3605051664753152</v>
      </c>
    </row>
    <row r="50" spans="1:21">
      <c r="A50" s="27" t="str">
        <f>CONCATENATE("40～44μg/m3","(n=",B50,")")</f>
        <v>40～44μg/m3(n=2308)</v>
      </c>
      <c r="B50" s="28">
        <v>2308</v>
      </c>
      <c r="C50" s="31">
        <v>1170</v>
      </c>
      <c r="D50" s="31">
        <v>1138</v>
      </c>
      <c r="E50" s="31">
        <v>175</v>
      </c>
      <c r="F50" s="31">
        <v>121</v>
      </c>
      <c r="G50" s="31">
        <v>54</v>
      </c>
      <c r="H50" s="30">
        <f t="shared" si="13"/>
        <v>7.5823223570190637</v>
      </c>
      <c r="I50" s="30">
        <f t="shared" si="13"/>
        <v>10.341880341880341</v>
      </c>
      <c r="J50" s="30">
        <f t="shared" si="13"/>
        <v>4.7451669595782073</v>
      </c>
      <c r="L50" s="27" t="str">
        <f>CONCATENATE("40～44μg/m3","(n=",M50,")")</f>
        <v>40～44μg/m3(n=1328)</v>
      </c>
      <c r="M50" s="28">
        <v>1328</v>
      </c>
      <c r="N50" s="31">
        <v>672</v>
      </c>
      <c r="O50" s="31">
        <v>656</v>
      </c>
      <c r="P50" s="31">
        <v>110</v>
      </c>
      <c r="Q50" s="31">
        <v>66</v>
      </c>
      <c r="R50" s="31">
        <v>44</v>
      </c>
      <c r="S50" s="30">
        <f t="shared" si="12"/>
        <v>8.2831325301204828</v>
      </c>
      <c r="T50" s="30">
        <f t="shared" si="12"/>
        <v>9.8214285714285712</v>
      </c>
      <c r="U50" s="30">
        <f t="shared" si="12"/>
        <v>6.7073170731707323</v>
      </c>
    </row>
    <row r="51" spans="1:21">
      <c r="A51" s="27" t="str">
        <f>CONCATENATE("45～49μg/m3","(n=",B51,")")</f>
        <v>45～49μg/m3(n=47)</v>
      </c>
      <c r="B51" s="28">
        <v>47</v>
      </c>
      <c r="C51" s="38">
        <v>20</v>
      </c>
      <c r="D51" s="38">
        <v>27</v>
      </c>
      <c r="E51" s="31">
        <v>4</v>
      </c>
      <c r="F51" s="38"/>
      <c r="G51" s="38">
        <v>4</v>
      </c>
      <c r="H51" s="30">
        <f t="shared" si="13"/>
        <v>8.5106382978723403</v>
      </c>
      <c r="I51" s="30">
        <f t="shared" si="13"/>
        <v>0</v>
      </c>
      <c r="J51" s="30">
        <f t="shared" si="13"/>
        <v>14.814814814814813</v>
      </c>
      <c r="L51" s="27" t="str">
        <f>CONCATENATE("45～49μg/m3","(n=",M51,")")</f>
        <v>45～49μg/m3(n=)</v>
      </c>
      <c r="M51" s="28"/>
      <c r="N51" s="38"/>
      <c r="O51" s="38"/>
      <c r="P51" s="31"/>
      <c r="Q51" s="38"/>
      <c r="R51" s="38"/>
      <c r="S51" s="30" t="str">
        <f t="shared" si="12"/>
        <v/>
      </c>
      <c r="T51" s="30" t="str">
        <f t="shared" si="12"/>
        <v/>
      </c>
      <c r="U51" s="30" t="str">
        <f t="shared" si="12"/>
        <v/>
      </c>
    </row>
    <row r="52" spans="1:21">
      <c r="A52" s="27" t="str">
        <f>CONCATENATE("50～54μg/m3","(n=",B52,")")</f>
        <v>50～54μg/m3(n=)</v>
      </c>
      <c r="B52" s="28"/>
      <c r="C52" s="38"/>
      <c r="D52" s="38"/>
      <c r="E52" s="31"/>
      <c r="F52" s="38"/>
      <c r="G52" s="38"/>
      <c r="H52" s="30" t="str">
        <f t="shared" si="13"/>
        <v/>
      </c>
      <c r="I52" s="30" t="str">
        <f t="shared" si="13"/>
        <v/>
      </c>
      <c r="J52" s="30" t="str">
        <f t="shared" si="13"/>
        <v/>
      </c>
      <c r="L52" s="27" t="str">
        <f>CONCATENATE("50～54μg/m3","(n=",M52,")")</f>
        <v>50～54μg/m3(n=)</v>
      </c>
      <c r="M52" s="28"/>
      <c r="N52" s="38"/>
      <c r="O52" s="38"/>
      <c r="P52" s="31"/>
      <c r="Q52" s="38"/>
      <c r="R52" s="38"/>
      <c r="S52" s="30" t="str">
        <f t="shared" si="12"/>
        <v/>
      </c>
      <c r="T52" s="30" t="str">
        <f t="shared" si="12"/>
        <v/>
      </c>
      <c r="U52" s="30" t="str">
        <f t="shared" si="12"/>
        <v/>
      </c>
    </row>
    <row r="53" spans="1:21">
      <c r="A53" s="27" t="str">
        <f>CONCATENATE("55～59μg/m3","(n=",B53,")")</f>
        <v>55～59μg/m3(n=)</v>
      </c>
      <c r="B53" s="28"/>
      <c r="C53" s="38"/>
      <c r="D53" s="38"/>
      <c r="E53" s="31"/>
      <c r="F53" s="38"/>
      <c r="G53" s="38"/>
      <c r="H53" s="30" t="str">
        <f t="shared" si="13"/>
        <v/>
      </c>
      <c r="I53" s="30" t="str">
        <f t="shared" si="13"/>
        <v/>
      </c>
      <c r="J53" s="30" t="str">
        <f t="shared" si="13"/>
        <v/>
      </c>
      <c r="L53" s="27" t="str">
        <f>CONCATENATE("55～59μg/m3","(n=",M53,")")</f>
        <v>55～59μg/m3(n=)</v>
      </c>
      <c r="M53" s="28"/>
      <c r="N53" s="38"/>
      <c r="O53" s="38"/>
      <c r="P53" s="31"/>
      <c r="Q53" s="38"/>
      <c r="R53" s="38"/>
      <c r="S53" s="30" t="str">
        <f t="shared" si="12"/>
        <v/>
      </c>
      <c r="T53" s="30" t="str">
        <f t="shared" si="12"/>
        <v/>
      </c>
      <c r="U53" s="30" t="str">
        <f t="shared" si="12"/>
        <v/>
      </c>
    </row>
    <row r="54" spans="1:21">
      <c r="A54" s="27" t="str">
        <f>CONCATENATE("不明","(n=",B54,")")</f>
        <v>不明(n=1652)</v>
      </c>
      <c r="B54" s="28">
        <v>1652</v>
      </c>
      <c r="C54" s="31">
        <v>812</v>
      </c>
      <c r="D54" s="31">
        <v>840</v>
      </c>
      <c r="E54" s="31">
        <v>159</v>
      </c>
      <c r="F54" s="31">
        <v>90</v>
      </c>
      <c r="G54" s="31">
        <v>69</v>
      </c>
      <c r="H54" s="30">
        <f t="shared" si="13"/>
        <v>9.6246973365617432</v>
      </c>
      <c r="I54" s="30">
        <f t="shared" si="13"/>
        <v>11.083743842364532</v>
      </c>
      <c r="J54" s="30">
        <f t="shared" si="13"/>
        <v>8.2142857142857135</v>
      </c>
      <c r="L54" s="27" t="str">
        <f>CONCATENATE("不明","(n=",M54,")")</f>
        <v>不明(n=3802)</v>
      </c>
      <c r="M54" s="28">
        <v>3802</v>
      </c>
      <c r="N54" s="31">
        <v>1857</v>
      </c>
      <c r="O54" s="31">
        <v>1945</v>
      </c>
      <c r="P54" s="31">
        <v>300</v>
      </c>
      <c r="Q54" s="31">
        <v>182</v>
      </c>
      <c r="R54" s="31">
        <v>118</v>
      </c>
      <c r="S54" s="30">
        <f t="shared" si="12"/>
        <v>7.8905839032088378</v>
      </c>
      <c r="T54" s="30">
        <f t="shared" si="12"/>
        <v>9.8007539041464717</v>
      </c>
      <c r="U54" s="30">
        <f t="shared" si="12"/>
        <v>6.066838046272494</v>
      </c>
    </row>
    <row r="55" spans="1:21">
      <c r="A55" s="32" t="s">
        <v>49</v>
      </c>
      <c r="B55" s="33">
        <f t="shared" ref="B55:G55" si="14">SUM(B42:B54)</f>
        <v>126431</v>
      </c>
      <c r="C55" s="33">
        <f t="shared" si="14"/>
        <v>64382</v>
      </c>
      <c r="D55" s="33">
        <f t="shared" si="14"/>
        <v>62049</v>
      </c>
      <c r="E55" s="33">
        <f t="shared" si="14"/>
        <v>10503</v>
      </c>
      <c r="F55" s="33">
        <f t="shared" si="14"/>
        <v>6478</v>
      </c>
      <c r="G55" s="33">
        <f t="shared" si="14"/>
        <v>4025</v>
      </c>
      <c r="H55" s="30">
        <f t="shared" si="13"/>
        <v>8.307298051901828</v>
      </c>
      <c r="I55" s="30">
        <f t="shared" si="13"/>
        <v>10.061818520704545</v>
      </c>
      <c r="J55" s="30">
        <f t="shared" si="13"/>
        <v>6.4868088123902075</v>
      </c>
      <c r="L55" s="32" t="s">
        <v>49</v>
      </c>
      <c r="M55" s="33">
        <f t="shared" ref="M55:R55" si="15">SUM(M42:M54)</f>
        <v>210206</v>
      </c>
      <c r="N55" s="33">
        <f t="shared" si="15"/>
        <v>106822</v>
      </c>
      <c r="O55" s="33">
        <f t="shared" si="15"/>
        <v>103384</v>
      </c>
      <c r="P55" s="33">
        <f t="shared" si="15"/>
        <v>16242</v>
      </c>
      <c r="Q55" s="33">
        <f t="shared" si="15"/>
        <v>9962</v>
      </c>
      <c r="R55" s="33">
        <f t="shared" si="15"/>
        <v>6280</v>
      </c>
      <c r="S55" s="30">
        <f t="shared" si="12"/>
        <v>7.7267061834581323</v>
      </c>
      <c r="T55" s="30">
        <f t="shared" si="12"/>
        <v>9.3257943120331017</v>
      </c>
      <c r="U55" s="30">
        <f t="shared" si="12"/>
        <v>6.0744409192911863</v>
      </c>
    </row>
    <row r="56" spans="1:21">
      <c r="H56" s="40" t="str">
        <f t="shared" si="13"/>
        <v/>
      </c>
      <c r="I56" s="40" t="str">
        <f t="shared" si="13"/>
        <v/>
      </c>
      <c r="J56" s="40" t="str">
        <f t="shared" si="13"/>
        <v/>
      </c>
      <c r="S56" s="40" t="str">
        <f t="shared" si="12"/>
        <v/>
      </c>
      <c r="T56" s="40" t="str">
        <f t="shared" si="12"/>
        <v/>
      </c>
      <c r="U56" s="40" t="str">
        <f t="shared" si="12"/>
        <v/>
      </c>
    </row>
    <row r="57" spans="1:21">
      <c r="H57" s="41" t="str">
        <f t="shared" si="13"/>
        <v/>
      </c>
      <c r="I57" s="41" t="str">
        <f t="shared" si="13"/>
        <v/>
      </c>
      <c r="J57" s="41" t="str">
        <f t="shared" si="13"/>
        <v/>
      </c>
      <c r="S57" s="41" t="str">
        <f t="shared" si="12"/>
        <v/>
      </c>
      <c r="T57" s="41" t="str">
        <f t="shared" si="12"/>
        <v/>
      </c>
      <c r="U57" s="41" t="str">
        <f t="shared" si="12"/>
        <v/>
      </c>
    </row>
    <row r="58" spans="1:21">
      <c r="B58" s="22" t="s">
        <v>51</v>
      </c>
      <c r="M58" s="22" t="s">
        <v>51</v>
      </c>
    </row>
  </sheetData>
  <mergeCells count="32">
    <mergeCell ref="L32:L33"/>
    <mergeCell ref="M32:O32"/>
    <mergeCell ref="P32:R32"/>
    <mergeCell ref="S32:U32"/>
    <mergeCell ref="L40:L41"/>
    <mergeCell ref="M40:O40"/>
    <mergeCell ref="P40:R40"/>
    <mergeCell ref="S40:U40"/>
    <mergeCell ref="L4:L5"/>
    <mergeCell ref="M4:O4"/>
    <mergeCell ref="P4:R4"/>
    <mergeCell ref="S4:U4"/>
    <mergeCell ref="L18:L19"/>
    <mergeCell ref="M18:O18"/>
    <mergeCell ref="P18:R18"/>
    <mergeCell ref="S18:U18"/>
    <mergeCell ref="A32:A33"/>
    <mergeCell ref="B32:D32"/>
    <mergeCell ref="E32:G32"/>
    <mergeCell ref="H32:J32"/>
    <mergeCell ref="A40:A41"/>
    <mergeCell ref="B40:D40"/>
    <mergeCell ref="E40:G40"/>
    <mergeCell ref="H40:J40"/>
    <mergeCell ref="A4:A5"/>
    <mergeCell ref="B4:D4"/>
    <mergeCell ref="E4:G4"/>
    <mergeCell ref="H4:J4"/>
    <mergeCell ref="A18:A19"/>
    <mergeCell ref="B18:D18"/>
    <mergeCell ref="E18:G18"/>
    <mergeCell ref="H18:J18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2</vt:i4>
      </vt:variant>
    </vt:vector>
  </HeadingPairs>
  <TitlesOfParts>
    <vt:vector size="6" baseType="lpstr">
      <vt:lpstr>（１）ぜん息（７年間まとめ）</vt:lpstr>
      <vt:lpstr>（１）ぜん息（３年毎）</vt:lpstr>
      <vt:lpstr>（２）ぜん鳴（かぜなし）＋ぜん息（７年間まとめ）</vt:lpstr>
      <vt:lpstr>（２）ぜん鳴（かぜなし）＋ぜん息（３年毎）</vt:lpstr>
      <vt:lpstr>'（１）ぜん息（７年間まとめ）'!Print_Area</vt:lpstr>
      <vt:lpstr>'（２）ぜん鳴（かぜなし）＋ぜん息（７年間まとめ）'!Print_Area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2015-11-13T06:18:23Z</dcterms:created>
  <dcterms:modified xsi:type="dcterms:W3CDTF">2015-11-13T06:18:26Z</dcterms:modified>
</cp:coreProperties>
</file>