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（10年間まとめ）" sheetId="2" r:id="rId1"/>
    <sheet name="（１）ぜん息（３年度毎）" sheetId="3" r:id="rId2"/>
    <sheet name="（２）ぜん鳴（かぜなし）＋ぜん息（10年間まとめ）" sheetId="1" r:id="rId3"/>
    <sheet name="（２）ぜん鳴（かぜなし）＋ぜん息（３年度毎）" sheetId="4" r:id="rId4"/>
  </sheets>
  <calcPr calcId="152511"/>
</workbook>
</file>

<file path=xl/calcChain.xml><?xml version="1.0" encoding="utf-8"?>
<calcChain xmlns="http://schemas.openxmlformats.org/spreadsheetml/2006/main">
  <c r="U57" i="3" l="1"/>
  <c r="T57" i="3"/>
  <c r="S57" i="3"/>
  <c r="U56" i="3"/>
  <c r="T56" i="3"/>
  <c r="S56" i="3"/>
  <c r="T55" i="3"/>
  <c r="S55" i="3"/>
  <c r="R55" i="3"/>
  <c r="U55" i="3" s="1"/>
  <c r="Q55" i="3"/>
  <c r="P55" i="3"/>
  <c r="O55" i="3"/>
  <c r="N55" i="3"/>
  <c r="M55" i="3"/>
  <c r="U54" i="3"/>
  <c r="T54" i="3"/>
  <c r="S54" i="3"/>
  <c r="L54" i="3"/>
  <c r="U53" i="3"/>
  <c r="T53" i="3"/>
  <c r="S53" i="3"/>
  <c r="L53" i="3"/>
  <c r="U52" i="3"/>
  <c r="T52" i="3"/>
  <c r="S52" i="3"/>
  <c r="L52" i="3"/>
  <c r="U51" i="3"/>
  <c r="T51" i="3"/>
  <c r="S51" i="3"/>
  <c r="L51" i="3"/>
  <c r="U50" i="3"/>
  <c r="T50" i="3"/>
  <c r="S50" i="3"/>
  <c r="L50" i="3"/>
  <c r="U49" i="3"/>
  <c r="T49" i="3"/>
  <c r="S49" i="3"/>
  <c r="L49" i="3"/>
  <c r="U48" i="3"/>
  <c r="T48" i="3"/>
  <c r="S48" i="3"/>
  <c r="L48" i="3"/>
  <c r="U47" i="3"/>
  <c r="T47" i="3"/>
  <c r="S47" i="3"/>
  <c r="L47" i="3"/>
  <c r="U46" i="3"/>
  <c r="T46" i="3"/>
  <c r="S46" i="3"/>
  <c r="L46" i="3"/>
  <c r="U45" i="3"/>
  <c r="T45" i="3"/>
  <c r="S45" i="3"/>
  <c r="L45" i="3"/>
  <c r="U44" i="3"/>
  <c r="T44" i="3"/>
  <c r="S44" i="3"/>
  <c r="L44" i="3"/>
  <c r="U43" i="3"/>
  <c r="T43" i="3"/>
  <c r="S43" i="3"/>
  <c r="L43" i="3"/>
  <c r="U42" i="3"/>
  <c r="T42" i="3"/>
  <c r="S42" i="3"/>
  <c r="L42" i="3"/>
  <c r="R38" i="3"/>
  <c r="U38" i="3" s="1"/>
  <c r="Q38" i="3"/>
  <c r="T38" i="3" s="1"/>
  <c r="P38" i="3"/>
  <c r="S38" i="3" s="1"/>
  <c r="O38" i="3"/>
  <c r="N38" i="3"/>
  <c r="M38" i="3"/>
  <c r="U37" i="3"/>
  <c r="T37" i="3"/>
  <c r="S37" i="3"/>
  <c r="L37" i="3"/>
  <c r="U36" i="3"/>
  <c r="T36" i="3"/>
  <c r="S36" i="3"/>
  <c r="L36" i="3"/>
  <c r="U35" i="3"/>
  <c r="T35" i="3"/>
  <c r="S35" i="3"/>
  <c r="L35" i="3"/>
  <c r="U34" i="3"/>
  <c r="T34" i="3"/>
  <c r="S34" i="3"/>
  <c r="L34" i="3"/>
  <c r="R30" i="3"/>
  <c r="U30" i="3" s="1"/>
  <c r="Q30" i="3"/>
  <c r="T30" i="3" s="1"/>
  <c r="P30" i="3"/>
  <c r="S30" i="3" s="1"/>
  <c r="O30" i="3"/>
  <c r="N30" i="3"/>
  <c r="M30" i="3"/>
  <c r="U29" i="3"/>
  <c r="T29" i="3"/>
  <c r="S29" i="3"/>
  <c r="L29" i="3"/>
  <c r="U28" i="3"/>
  <c r="T28" i="3"/>
  <c r="S28" i="3"/>
  <c r="L28" i="3"/>
  <c r="U27" i="3"/>
  <c r="T27" i="3"/>
  <c r="S27" i="3"/>
  <c r="L27" i="3"/>
  <c r="U26" i="3"/>
  <c r="T26" i="3"/>
  <c r="S26" i="3"/>
  <c r="L26" i="3"/>
  <c r="U25" i="3"/>
  <c r="T25" i="3"/>
  <c r="S25" i="3"/>
  <c r="L25" i="3"/>
  <c r="U24" i="3"/>
  <c r="T24" i="3"/>
  <c r="S24" i="3"/>
  <c r="L24" i="3"/>
  <c r="U23" i="3"/>
  <c r="T23" i="3"/>
  <c r="S23" i="3"/>
  <c r="L23" i="3"/>
  <c r="U22" i="3"/>
  <c r="T22" i="3"/>
  <c r="S22" i="3"/>
  <c r="L22" i="3"/>
  <c r="U21" i="3"/>
  <c r="T21" i="3"/>
  <c r="S21" i="3"/>
  <c r="L21" i="3"/>
  <c r="U20" i="3"/>
  <c r="T20" i="3"/>
  <c r="S20" i="3"/>
  <c r="L20" i="3"/>
  <c r="S16" i="3"/>
  <c r="R16" i="3"/>
  <c r="U16" i="3" s="1"/>
  <c r="Q16" i="3"/>
  <c r="T16" i="3" s="1"/>
  <c r="P16" i="3"/>
  <c r="O16" i="3"/>
  <c r="N16" i="3"/>
  <c r="M16" i="3"/>
  <c r="U15" i="3"/>
  <c r="T15" i="3"/>
  <c r="S15" i="3"/>
  <c r="L15" i="3"/>
  <c r="U14" i="3"/>
  <c r="T14" i="3"/>
  <c r="S14" i="3"/>
  <c r="L14" i="3"/>
  <c r="U13" i="3"/>
  <c r="T13" i="3"/>
  <c r="S13" i="3"/>
  <c r="L13" i="3"/>
  <c r="U12" i="3"/>
  <c r="T12" i="3"/>
  <c r="S12" i="3"/>
  <c r="L12" i="3"/>
  <c r="U11" i="3"/>
  <c r="T11" i="3"/>
  <c r="S11" i="3"/>
  <c r="L11" i="3"/>
  <c r="U10" i="3"/>
  <c r="T10" i="3"/>
  <c r="S10" i="3"/>
  <c r="L10" i="3"/>
  <c r="U9" i="3"/>
  <c r="T9" i="3"/>
  <c r="S9" i="3"/>
  <c r="L9" i="3"/>
  <c r="U8" i="3"/>
  <c r="T8" i="3"/>
  <c r="S8" i="3"/>
  <c r="L8" i="3"/>
  <c r="U7" i="3"/>
  <c r="T7" i="3"/>
  <c r="S7" i="3"/>
  <c r="L7" i="3"/>
  <c r="U6" i="3"/>
  <c r="T6" i="3"/>
  <c r="S6" i="3"/>
  <c r="L6" i="3"/>
</calcChain>
</file>

<file path=xl/sharedStrings.xml><?xml version="1.0" encoding="utf-8"?>
<sst xmlns="http://schemas.openxmlformats.org/spreadsheetml/2006/main" count="924" uniqueCount="154">
  <si>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</si>
  <si>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</si>
  <si>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</si>
  <si>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</si>
  <si>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</si>
  <si>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6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</si>
  <si>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</si>
  <si>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</si>
  <si>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</si>
  <si>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</si>
  <si>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ぜん息</t>
    <rPh sb="2" eb="3">
      <t>イキ</t>
    </rPh>
    <phoneticPr fontId="4"/>
  </si>
  <si>
    <t>30～34ppb(n=3724)</t>
  </si>
  <si>
    <t>35～39ppb(n=0)</t>
  </si>
  <si>
    <t>40～44ppb(n=0)</t>
  </si>
  <si>
    <t>合計</t>
    <rPh sb="0" eb="2">
      <t>ゴウケイ</t>
    </rPh>
    <phoneticPr fontId="3"/>
  </si>
  <si>
    <t>50～59ppb(n=2708)</t>
  </si>
  <si>
    <t>60～69ppb(n=0)</t>
  </si>
  <si>
    <t>70～79ppb(n=0)</t>
  </si>
  <si>
    <t>80～89ppb(n=0)</t>
  </si>
  <si>
    <t>10～14ppb(n=19)</t>
  </si>
  <si>
    <t>5～9μg/m3(n=594)</t>
  </si>
  <si>
    <t>35～39μg/m3(n=21382)</t>
  </si>
  <si>
    <t>40～44μg/m3(n=3636)</t>
  </si>
  <si>
    <t>45～49μg/m3(n=47)</t>
  </si>
  <si>
    <t>50～54μg/m3(n=0)</t>
  </si>
  <si>
    <t>55～59μg/m3(n=0)</t>
  </si>
  <si>
    <t>ぜん鳴（かぜなし）＋ぜん息</t>
  </si>
  <si>
    <t>25～29ppb(n=42149)</t>
  </si>
  <si>
    <t>40～49ppb(n=32621)</t>
  </si>
  <si>
    <t>0～4μg/m3(n=0)</t>
  </si>
  <si>
    <t>＊１０年間まとめ　（平成１６～２５年度　居住年数３年未満・不明者、性別不明者除く）</t>
    <rPh sb="3" eb="5">
      <t>ネンカン</t>
    </rPh>
    <rPh sb="10" eb="12">
      <t>ヘイセイ</t>
    </rPh>
    <rPh sb="17" eb="19">
      <t>ネンド</t>
    </rPh>
    <rPh sb="20" eb="22">
      <t>キョジュウ</t>
    </rPh>
    <rPh sb="22" eb="24">
      <t>ネンスウ</t>
    </rPh>
    <rPh sb="25" eb="26">
      <t>ネン</t>
    </rPh>
    <rPh sb="26" eb="28">
      <t>ミマン</t>
    </rPh>
    <rPh sb="29" eb="32">
      <t>フメイシャ</t>
    </rPh>
    <rPh sb="33" eb="35">
      <t>セイベツ</t>
    </rPh>
    <rPh sb="35" eb="38">
      <t>フメイシャ</t>
    </rPh>
    <rPh sb="38" eb="39">
      <t>ジョ</t>
    </rPh>
    <phoneticPr fontId="4"/>
  </si>
  <si>
    <t>0～4ppb(n=3769)</t>
  </si>
  <si>
    <t>5～9ppb(n=60895)</t>
  </si>
  <si>
    <t>10～14ppb(n=133616)</t>
  </si>
  <si>
    <t>15～19ppb(n=141095)</t>
  </si>
  <si>
    <t>20～24ppb(n=107531)</t>
  </si>
  <si>
    <t>不明(n=4681)</t>
  </si>
  <si>
    <t>0～9ppb(n=19148)</t>
  </si>
  <si>
    <t>10～19ppb(n=164615)</t>
  </si>
  <si>
    <t>20～29ppb(n=173955)</t>
  </si>
  <si>
    <t>30～39ppb(n=99732)</t>
  </si>
  <si>
    <t>0～4ppb(n=380011)</t>
  </si>
  <si>
    <t>5～9ppb(n=112749)</t>
  </si>
  <si>
    <t>10～14μg/m3(n=9579)</t>
  </si>
  <si>
    <t>15～19μg/m3(n=70922)</t>
  </si>
  <si>
    <t>20～24μg/m3(n=164207)</t>
  </si>
  <si>
    <t>25～29μg/m3(n=144107)</t>
  </si>
  <si>
    <t>30～34μg/m3(n=71363)</t>
  </si>
  <si>
    <t>不明(n=11623)</t>
  </si>
  <si>
    <t>平成16年度～18年度</t>
    <rPh sb="0" eb="2">
      <t>ヘイセイ</t>
    </rPh>
    <rPh sb="4" eb="6">
      <t>ネンド</t>
    </rPh>
    <rPh sb="9" eb="11">
      <t>ネンド</t>
    </rPh>
    <phoneticPr fontId="4"/>
  </si>
  <si>
    <t>平成19年度～21年度</t>
    <rPh sb="0" eb="2">
      <t>ヘイセイ</t>
    </rPh>
    <rPh sb="4" eb="6">
      <t>ネンド</t>
    </rPh>
    <rPh sb="9" eb="11">
      <t>ネンド</t>
    </rPh>
    <phoneticPr fontId="4"/>
  </si>
  <si>
    <t>ぜん息</t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</si>
  <si>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</si>
  <si>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</si>
  <si>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</si>
  <si>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</si>
  <si>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％</t>
    <phoneticPr fontId="6"/>
  </si>
  <si>
    <t>0～4ppb(n=750)</t>
  </si>
  <si>
    <t>5～9ppb(n=7851)</t>
  </si>
  <si>
    <t>10～14ppb(n=26165)</t>
  </si>
  <si>
    <t>15～19ppb(n=32753)</t>
  </si>
  <si>
    <t>20～24ppb(n=30360)</t>
  </si>
  <si>
    <t>25～29ppb(n=23530)</t>
  </si>
  <si>
    <t>25～29ppb(n=1448)</t>
  </si>
  <si>
    <t>30～34ppb(n=3370)</t>
  </si>
  <si>
    <t>30～34ppb(n=)</t>
  </si>
  <si>
    <t/>
  </si>
  <si>
    <t>35～39ppb(n=)</t>
  </si>
  <si>
    <t>40～44ppb(n=)</t>
  </si>
  <si>
    <t>不明(n=1652)</t>
  </si>
  <si>
    <t>合計</t>
    <rPh sb="0" eb="2">
      <t>ゴウケイ</t>
    </rPh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</si>
  <si>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</si>
  <si>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</si>
  <si>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0～9ppb(n=2264)</t>
  </si>
  <si>
    <t>10～19ppb(n=23689)</t>
  </si>
  <si>
    <t>20～29ppb(n=42315)</t>
  </si>
  <si>
    <t>30～39ppb(n=30958)</t>
  </si>
  <si>
    <t>40～49ppb(n=22845)</t>
  </si>
  <si>
    <t>40～49ppb(n=200)</t>
  </si>
  <si>
    <t>50～59ppb(n=)</t>
  </si>
  <si>
    <t>60～69ppb(n=)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</si>
  <si>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</si>
  <si>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</si>
  <si>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</si>
  <si>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</si>
  <si>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0～4ppb(n=69224)</t>
  </si>
  <si>
    <t>5～9ppb(n=55536)</t>
  </si>
  <si>
    <t>10～14ppb(n=)</t>
  </si>
  <si>
    <t>ＳＰＭ</t>
    <phoneticPr fontId="4"/>
  </si>
  <si>
    <t>％</t>
    <phoneticPr fontId="6"/>
  </si>
  <si>
    <t>0～4μg/m3(n=)</t>
  </si>
  <si>
    <t>5～9μg/m3(n=213)</t>
  </si>
  <si>
    <t>5～9μg/m3(n=)</t>
  </si>
  <si>
    <t>10～14μg/m3(n=2205)</t>
  </si>
  <si>
    <t>15～19μg/m3(n=6694)</t>
  </si>
  <si>
    <t>20～24μg/m3(n=22918)</t>
  </si>
  <si>
    <t>25～29μg/m3(n=42180)</t>
  </si>
  <si>
    <t>30～34μg/m3(n=35667)</t>
  </si>
  <si>
    <t>35～39μg/m3(n=12547)</t>
  </si>
  <si>
    <t>35～39μg/m3(n=162)</t>
  </si>
  <si>
    <t>40～44μg/m3(n=2308)</t>
  </si>
  <si>
    <t>40～44μg/m3(n=)</t>
  </si>
  <si>
    <t>45～49μg/m3(n=)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</si>
  <si>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</si>
  <si>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</si>
  <si>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4"/>
  </si>
  <si>
    <t>ぜん鳴（かぜなし）＋ぜん息</t>
    <rPh sb="2" eb="3">
      <t>ゼンメイ</t>
    </rPh>
    <phoneticPr fontId="4"/>
  </si>
  <si>
    <t>0～4ppb(n=517)</t>
  </si>
  <si>
    <t>5～9ppb(n=15835)</t>
  </si>
  <si>
    <t>10～14ppb(n=38752)</t>
  </si>
  <si>
    <t>15～19ppb(n=42911)</t>
  </si>
  <si>
    <t>20～24ppb(n=40239)</t>
  </si>
  <si>
    <t>25～29ppb(n=17171)</t>
  </si>
  <si>
    <t>30～34ppb(n=354)</t>
  </si>
  <si>
    <t>不明(n=1790)</t>
  </si>
  <si>
    <t>0～9ppb(n=4704)</t>
  </si>
  <si>
    <t>10～19ppb(n=44471)</t>
  </si>
  <si>
    <t>20～29ppb(n=51438)</t>
  </si>
  <si>
    <t>30～39ppb(n=45590)</t>
  </si>
  <si>
    <t>40～49ppb(n=9576)</t>
  </si>
  <si>
    <t>0～4ppb(n=117174)</t>
  </si>
  <si>
    <t>5～9ppb(n=38605)</t>
  </si>
  <si>
    <t>5～9μg/m3(n=381)</t>
  </si>
  <si>
    <t>10～14μg/m3(n=3444)</t>
  </si>
  <si>
    <t>15～19μg/m3(n=14239)</t>
  </si>
  <si>
    <t>20～24μg/m3(n=28147)</t>
  </si>
  <si>
    <t>25～29μg/m3(n=67474)</t>
  </si>
  <si>
    <t>30～34μg/m3(n=32093)</t>
  </si>
  <si>
    <t>35～39μg/m3(n=8673)</t>
  </si>
  <si>
    <t>40～44μg/m3(n=1328)</t>
  </si>
  <si>
    <t>平成22年度～25年度</t>
    <rPh sb="0" eb="2">
      <t>ヘイセイ</t>
    </rPh>
    <rPh sb="4" eb="6">
      <t>ネンド</t>
    </rPh>
    <rPh sb="9" eb="11">
      <t>ネンド</t>
    </rPh>
    <phoneticPr fontId="4"/>
  </si>
  <si>
    <t>ぜん息</t>
    <phoneticPr fontId="4"/>
  </si>
  <si>
    <t>ＳＰＭ</t>
    <phoneticPr fontId="4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</si>
  <si>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</si>
  <si>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</si>
  <si>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％</t>
    <phoneticPr fontId="6"/>
  </si>
  <si>
    <t>0～4ppb(n=2502)</t>
  </si>
  <si>
    <t>5～9ppb(n=37209)</t>
  </si>
  <si>
    <t>10～14ppb(n=68699)</t>
  </si>
  <si>
    <t>15～19ppb(n=65431)</t>
  </si>
  <si>
    <t>20～24ppb(n=36932)</t>
  </si>
  <si>
    <t>不明(n=1239)</t>
  </si>
  <si>
    <t>0～9ppb(n=12180)</t>
  </si>
  <si>
    <t>10～19ppb(n=96455)</t>
  </si>
  <si>
    <t>20～29ppb(n=80202)</t>
  </si>
  <si>
    <t>30～39ppb(n=23184)</t>
  </si>
  <si>
    <t>0～4ppb(n=193613)</t>
  </si>
  <si>
    <t>5～9ppb(n=18608)</t>
  </si>
  <si>
    <t>10～14μg/m3(n=3930)</t>
  </si>
  <si>
    <t>15～19μg/m3(n=49989)</t>
  </si>
  <si>
    <t>20～24μg/m3(n=113142)</t>
  </si>
  <si>
    <t>25～29μg/m3(n=34453)</t>
  </si>
  <si>
    <t>30～34μg/m3(n=3603)</t>
  </si>
  <si>
    <t>不明(n=8181)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</si>
</sst>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 ;[Red]\-#,##0\ "/>
    <numFmt numFmtId="178" formatCode="0.00_ "/>
    <numFmt numFmtId="179" formatCode="#,##0_);[Red]\(#,##0\)"/>
    <numFmt numFmtId="180" formatCode="#,##0.00_);[Red]\(#,##0.00\)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2">
    <xf numFmtId="0" fontId="0" fillId="0" borderId="0" xfId="0"/>
    <xf numFmtId="38" fontId="5" fillId="2" borderId="1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2" xfId="2" quotePrefix="1" applyFont="1" applyFill="1" applyBorder="1" applyAlignment="1">
      <alignment vertical="center"/>
    </xf>
    <xf numFmtId="38" fontId="5" fillId="2" borderId="2" xfId="2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2" borderId="1" xfId="2" applyNumberFormat="1" applyFont="1" applyFill="1" applyBorder="1" applyAlignment="1" applyProtection="1">
      <alignment vertical="center"/>
      <protection locked="0"/>
    </xf>
    <xf numFmtId="176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2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1" xfId="2" applyNumberFormat="1" applyFont="1" applyFill="1" applyBorder="1" applyAlignment="1">
      <alignment vertical="center"/>
    </xf>
    <xf numFmtId="177" fontId="8" fillId="2" borderId="1" xfId="2" applyNumberFormat="1" applyFont="1" applyFill="1" applyBorder="1" applyAlignment="1">
      <alignment horizontal="right" vertical="center"/>
    </xf>
    <xf numFmtId="177" fontId="8" fillId="2" borderId="1" xfId="2" applyNumberFormat="1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>
      <alignment horizontal="left" vertical="center"/>
    </xf>
    <xf numFmtId="177" fontId="5" fillId="2" borderId="1" xfId="2" applyNumberFormat="1" applyFont="1" applyFill="1" applyBorder="1" applyAlignment="1">
      <alignment horizontal="right" vertical="center"/>
    </xf>
    <xf numFmtId="179" fontId="8" fillId="2" borderId="1" xfId="2" applyNumberFormat="1" applyFont="1" applyFill="1" applyBorder="1" applyAlignment="1">
      <alignment horizontal="right" vertical="center"/>
    </xf>
    <xf numFmtId="179" fontId="5" fillId="2" borderId="1" xfId="2" applyNumberFormat="1" applyFont="1" applyFill="1" applyBorder="1" applyAlignment="1">
      <alignment horizontal="right" vertical="center"/>
    </xf>
    <xf numFmtId="179" fontId="5" fillId="2" borderId="1" xfId="2" applyNumberFormat="1" applyFont="1" applyFill="1" applyBorder="1" applyAlignment="1" applyProtection="1">
      <alignment horizontal="right" vertical="center"/>
      <protection locked="0"/>
    </xf>
    <xf numFmtId="179" fontId="8" fillId="2" borderId="1" xfId="2" applyNumberFormat="1" applyFont="1" applyFill="1" applyBorder="1" applyAlignment="1" applyProtection="1">
      <alignment horizontal="right" vertical="center"/>
      <protection locked="0"/>
    </xf>
    <xf numFmtId="179" fontId="5" fillId="2" borderId="5" xfId="2" applyNumberFormat="1" applyFont="1" applyFill="1" applyBorder="1" applyAlignment="1">
      <alignment horizontal="left" vertical="center"/>
    </xf>
    <xf numFmtId="179" fontId="5" fillId="2" borderId="1" xfId="2" applyNumberFormat="1" applyFont="1" applyFill="1" applyBorder="1" applyAlignment="1">
      <alignment horizontal="left" vertical="center"/>
    </xf>
    <xf numFmtId="180" fontId="5" fillId="2" borderId="1" xfId="2" applyNumberFormat="1" applyFont="1" applyFill="1" applyBorder="1" applyAlignment="1">
      <alignment horizontal="right" vertical="center"/>
    </xf>
    <xf numFmtId="180" fontId="5" fillId="2" borderId="1" xfId="1" applyNumberFormat="1" applyFont="1" applyFill="1" applyBorder="1" applyAlignment="1">
      <alignment horizontal="right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0" fontId="10" fillId="3" borderId="0" xfId="4" applyNumberFormat="1" applyFont="1" applyFill="1"/>
    <xf numFmtId="0" fontId="11" fillId="3" borderId="0" xfId="4" applyFont="1" applyFill="1"/>
    <xf numFmtId="0" fontId="12" fillId="3" borderId="0" xfId="5" applyFont="1" applyFill="1">
      <alignment vertical="center"/>
    </xf>
    <xf numFmtId="0" fontId="10" fillId="2" borderId="0" xfId="5" applyNumberFormat="1" applyFont="1" applyFill="1" applyAlignment="1"/>
    <xf numFmtId="0" fontId="5" fillId="2" borderId="0" xfId="5" applyFont="1" applyFill="1" applyAlignment="1">
      <alignment vertical="center"/>
    </xf>
    <xf numFmtId="0" fontId="9" fillId="3" borderId="0" xfId="4" applyFont="1" applyFill="1" applyAlignment="1">
      <alignment vertical="center"/>
    </xf>
    <xf numFmtId="38" fontId="5" fillId="3" borderId="0" xfId="7" applyFont="1" applyFill="1" applyAlignment="1">
      <alignment vertical="center"/>
    </xf>
    <xf numFmtId="0" fontId="9" fillId="2" borderId="0" xfId="5" applyFont="1" applyFill="1" applyAlignment="1">
      <alignment vertical="center"/>
    </xf>
    <xf numFmtId="38" fontId="5" fillId="2" borderId="0" xfId="8" applyFont="1" applyFill="1" applyAlignment="1">
      <alignment vertical="center"/>
    </xf>
    <xf numFmtId="38" fontId="9" fillId="3" borderId="0" xfId="7" applyFont="1" applyFill="1" applyAlignment="1">
      <alignment vertical="center"/>
    </xf>
    <xf numFmtId="0" fontId="13" fillId="3" borderId="0" xfId="5" applyFont="1" applyFill="1">
      <alignment vertical="center"/>
    </xf>
    <xf numFmtId="38" fontId="9" fillId="2" borderId="0" xfId="8" applyFont="1" applyFill="1" applyAlignment="1">
      <alignment vertical="center"/>
    </xf>
    <xf numFmtId="38" fontId="5" fillId="3" borderId="4" xfId="7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0" fontId="5" fillId="3" borderId="6" xfId="7" applyNumberFormat="1" applyFont="1" applyFill="1" applyBorder="1" applyAlignment="1">
      <alignment vertical="center"/>
    </xf>
    <xf numFmtId="38" fontId="5" fillId="3" borderId="1" xfId="7" applyFont="1" applyFill="1" applyBorder="1" applyAlignment="1" applyProtection="1">
      <alignment vertical="center"/>
      <protection locked="0"/>
    </xf>
    <xf numFmtId="38" fontId="5" fillId="3" borderId="1" xfId="7" applyFont="1" applyFill="1" applyBorder="1" applyAlignment="1" applyProtection="1">
      <alignment horizontal="right" vertical="center" wrapText="1"/>
      <protection locked="0"/>
    </xf>
    <xf numFmtId="2" fontId="5" fillId="3" borderId="1" xfId="10" applyNumberFormat="1" applyFont="1" applyFill="1" applyBorder="1" applyAlignment="1">
      <alignment horizontal="right" vertical="center"/>
    </xf>
    <xf numFmtId="0" fontId="5" fillId="2" borderId="6" xfId="8" applyNumberFormat="1" applyFont="1" applyFill="1" applyBorder="1" applyAlignment="1">
      <alignment vertical="center"/>
    </xf>
    <xf numFmtId="38" fontId="5" fillId="2" borderId="1" xfId="8" applyFont="1" applyFill="1" applyBorder="1" applyAlignment="1" applyProtection="1">
      <alignment vertical="center"/>
      <protection locked="0"/>
    </xf>
    <xf numFmtId="38" fontId="5" fillId="2" borderId="1" xfId="8" applyFont="1" applyFill="1" applyBorder="1" applyAlignment="1" applyProtection="1">
      <alignment horizontal="right" vertical="center" wrapText="1"/>
      <protection locked="0"/>
    </xf>
    <xf numFmtId="2" fontId="5" fillId="2" borderId="1" xfId="11" applyNumberFormat="1" applyFont="1" applyFill="1" applyBorder="1" applyAlignment="1">
      <alignment horizontal="right" vertical="center"/>
    </xf>
    <xf numFmtId="38" fontId="5" fillId="3" borderId="1" xfId="7" applyFont="1" applyFill="1" applyBorder="1" applyAlignment="1" applyProtection="1">
      <alignment vertical="center" wrapText="1"/>
      <protection locked="0"/>
    </xf>
    <xf numFmtId="38" fontId="5" fillId="2" borderId="1" xfId="8" applyFont="1" applyFill="1" applyBorder="1" applyAlignment="1" applyProtection="1">
      <alignment vertical="center" wrapText="1"/>
      <protection locked="0"/>
    </xf>
    <xf numFmtId="38" fontId="5" fillId="3" borderId="6" xfId="7" applyFont="1" applyFill="1" applyBorder="1" applyAlignment="1">
      <alignment horizontal="right" vertical="center"/>
    </xf>
    <xf numFmtId="38" fontId="5" fillId="3" borderId="1" xfId="7" applyFont="1" applyFill="1" applyBorder="1" applyAlignment="1">
      <alignment vertical="center"/>
    </xf>
    <xf numFmtId="38" fontId="5" fillId="2" borderId="6" xfId="8" applyFont="1" applyFill="1" applyBorder="1" applyAlignment="1">
      <alignment horizontal="right" vertical="center"/>
    </xf>
    <xf numFmtId="38" fontId="5" fillId="2" borderId="1" xfId="8" applyFont="1" applyFill="1" applyBorder="1" applyAlignment="1">
      <alignment vertical="center"/>
    </xf>
    <xf numFmtId="38" fontId="5" fillId="3" borderId="2" xfId="7" quotePrefix="1" applyFont="1" applyFill="1" applyBorder="1" applyAlignment="1">
      <alignment vertical="center"/>
    </xf>
    <xf numFmtId="38" fontId="5" fillId="3" borderId="8" xfId="7" applyFont="1" applyFill="1" applyBorder="1" applyAlignment="1">
      <alignment vertical="center"/>
    </xf>
    <xf numFmtId="38" fontId="5" fillId="2" borderId="2" xfId="8" quotePrefix="1" applyFont="1" applyFill="1" applyBorder="1" applyAlignment="1">
      <alignment vertical="center"/>
    </xf>
    <xf numFmtId="38" fontId="5" fillId="2" borderId="8" xfId="8" applyFont="1" applyFill="1" applyBorder="1" applyAlignment="1">
      <alignment vertical="center"/>
    </xf>
    <xf numFmtId="38" fontId="5" fillId="3" borderId="2" xfId="7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8" fillId="3" borderId="1" xfId="7" applyFont="1" applyFill="1" applyBorder="1" applyAlignment="1">
      <alignment horizontal="right" vertical="center" wrapText="1"/>
    </xf>
    <xf numFmtId="38" fontId="8" fillId="2" borderId="1" xfId="8" applyFont="1" applyFill="1" applyBorder="1" applyAlignment="1">
      <alignment horizontal="right" vertical="center" wrapText="1"/>
    </xf>
    <xf numFmtId="38" fontId="8" fillId="3" borderId="1" xfId="7" applyFont="1" applyFill="1" applyBorder="1" applyAlignment="1" applyProtection="1">
      <alignment vertical="center" wrapText="1"/>
      <protection locked="0"/>
    </xf>
    <xf numFmtId="38" fontId="8" fillId="2" borderId="1" xfId="8" applyFont="1" applyFill="1" applyBorder="1" applyAlignment="1" applyProtection="1">
      <alignment vertical="center" wrapText="1"/>
      <protection locked="0"/>
    </xf>
    <xf numFmtId="0" fontId="5" fillId="2" borderId="1" xfId="5" applyFont="1" applyFill="1" applyBorder="1" applyAlignment="1">
      <alignment vertical="center"/>
    </xf>
    <xf numFmtId="2" fontId="5" fillId="3" borderId="3" xfId="10" applyNumberFormat="1" applyFont="1" applyFill="1" applyBorder="1" applyAlignment="1">
      <alignment horizontal="right" vertical="center"/>
    </xf>
    <xf numFmtId="2" fontId="5" fillId="2" borderId="3" xfId="11" applyNumberFormat="1" applyFont="1" applyFill="1" applyBorder="1" applyAlignment="1">
      <alignment horizontal="right" vertical="center"/>
    </xf>
    <xf numFmtId="2" fontId="5" fillId="3" borderId="0" xfId="10" applyNumberFormat="1" applyFont="1" applyFill="1" applyBorder="1" applyAlignment="1">
      <alignment horizontal="right" vertical="center"/>
    </xf>
    <xf numFmtId="2" fontId="5" fillId="2" borderId="0" xfId="11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10" fillId="3" borderId="0" xfId="13" applyNumberFormat="1" applyFont="1" applyFill="1"/>
    <xf numFmtId="0" fontId="2" fillId="3" borderId="0" xfId="13" applyFill="1"/>
    <xf numFmtId="0" fontId="1" fillId="3" borderId="0" xfId="5" applyFill="1">
      <alignment vertical="center"/>
    </xf>
    <xf numFmtId="0" fontId="10" fillId="3" borderId="0" xfId="14" applyNumberFormat="1" applyFont="1" applyFill="1"/>
    <xf numFmtId="0" fontId="2" fillId="3" borderId="0" xfId="14" applyFill="1"/>
    <xf numFmtId="0" fontId="9" fillId="3" borderId="0" xfId="13" applyFont="1" applyFill="1" applyAlignment="1">
      <alignment vertical="center"/>
    </xf>
    <xf numFmtId="38" fontId="5" fillId="3" borderId="0" xfId="16" applyFont="1" applyFill="1" applyAlignment="1">
      <alignment vertical="center"/>
    </xf>
    <xf numFmtId="0" fontId="9" fillId="3" borderId="0" xfId="14" applyFont="1" applyFill="1" applyAlignment="1">
      <alignment vertical="center"/>
    </xf>
    <xf numFmtId="38" fontId="5" fillId="3" borderId="0" xfId="17" applyFont="1" applyFill="1" applyAlignment="1">
      <alignment vertical="center"/>
    </xf>
    <xf numFmtId="38" fontId="9" fillId="3" borderId="0" xfId="16" applyFont="1" applyFill="1" applyAlignment="1">
      <alignment vertical="center"/>
    </xf>
    <xf numFmtId="0" fontId="14" fillId="3" borderId="0" xfId="5" applyFont="1" applyFill="1">
      <alignment vertical="center"/>
    </xf>
    <xf numFmtId="38" fontId="9" fillId="3" borderId="0" xfId="17" applyFont="1" applyFill="1" applyAlignment="1">
      <alignment vertical="center"/>
    </xf>
    <xf numFmtId="38" fontId="5" fillId="3" borderId="4" xfId="16" applyFont="1" applyFill="1" applyBorder="1" applyAlignment="1">
      <alignment horizontal="center" vertical="center"/>
    </xf>
    <xf numFmtId="38" fontId="5" fillId="3" borderId="4" xfId="17" applyFont="1" applyFill="1" applyBorder="1" applyAlignment="1">
      <alignment horizontal="center" vertical="center"/>
    </xf>
    <xf numFmtId="0" fontId="5" fillId="3" borderId="6" xfId="16" applyNumberFormat="1" applyFont="1" applyFill="1" applyBorder="1" applyAlignment="1">
      <alignment vertical="center"/>
    </xf>
    <xf numFmtId="38" fontId="5" fillId="3" borderId="1" xfId="16" applyFont="1" applyFill="1" applyBorder="1" applyAlignment="1" applyProtection="1">
      <alignment vertical="center"/>
      <protection locked="0"/>
    </xf>
    <xf numFmtId="38" fontId="5" fillId="3" borderId="1" xfId="16" applyFont="1" applyFill="1" applyBorder="1" applyAlignment="1" applyProtection="1">
      <alignment horizontal="right" vertical="center" wrapText="1"/>
      <protection locked="0"/>
    </xf>
    <xf numFmtId="2" fontId="5" fillId="3" borderId="1" xfId="19" applyNumberFormat="1" applyFont="1" applyFill="1" applyBorder="1" applyAlignment="1">
      <alignment horizontal="right" vertical="center"/>
    </xf>
    <xf numFmtId="0" fontId="5" fillId="3" borderId="6" xfId="17" applyNumberFormat="1" applyFont="1" applyFill="1" applyBorder="1" applyAlignment="1">
      <alignment vertical="center"/>
    </xf>
    <xf numFmtId="38" fontId="5" fillId="3" borderId="1" xfId="17" applyFont="1" applyFill="1" applyBorder="1" applyAlignment="1" applyProtection="1">
      <alignment vertical="center"/>
      <protection locked="0"/>
    </xf>
    <xf numFmtId="38" fontId="5" fillId="3" borderId="1" xfId="17" applyFont="1" applyFill="1" applyBorder="1" applyAlignment="1" applyProtection="1">
      <alignment horizontal="right" vertical="center" wrapText="1"/>
      <protection locked="0"/>
    </xf>
    <xf numFmtId="2" fontId="5" fillId="3" borderId="1" xfId="20" applyNumberFormat="1" applyFont="1" applyFill="1" applyBorder="1" applyAlignment="1">
      <alignment horizontal="right" vertical="center"/>
    </xf>
    <xf numFmtId="38" fontId="5" fillId="3" borderId="1" xfId="16" applyFont="1" applyFill="1" applyBorder="1" applyAlignment="1" applyProtection="1">
      <alignment vertical="center" wrapText="1"/>
      <protection locked="0"/>
    </xf>
    <xf numFmtId="38" fontId="5" fillId="3" borderId="1" xfId="17" applyFont="1" applyFill="1" applyBorder="1" applyAlignment="1" applyProtection="1">
      <alignment vertical="center" wrapText="1"/>
      <protection locked="0"/>
    </xf>
    <xf numFmtId="38" fontId="5" fillId="3" borderId="6" xfId="16" applyFont="1" applyFill="1" applyBorder="1" applyAlignment="1">
      <alignment horizontal="right" vertical="center"/>
    </xf>
    <xf numFmtId="38" fontId="5" fillId="3" borderId="1" xfId="16" applyFont="1" applyFill="1" applyBorder="1" applyAlignment="1">
      <alignment vertical="center"/>
    </xf>
    <xf numFmtId="38" fontId="5" fillId="3" borderId="6" xfId="17" applyFont="1" applyFill="1" applyBorder="1" applyAlignment="1">
      <alignment horizontal="right" vertical="center"/>
    </xf>
    <xf numFmtId="38" fontId="5" fillId="3" borderId="1" xfId="17" applyFont="1" applyFill="1" applyBorder="1" applyAlignment="1">
      <alignment vertical="center"/>
    </xf>
    <xf numFmtId="38" fontId="5" fillId="3" borderId="2" xfId="16" quotePrefix="1" applyFont="1" applyFill="1" applyBorder="1" applyAlignment="1">
      <alignment vertical="center"/>
    </xf>
    <xf numFmtId="38" fontId="5" fillId="3" borderId="8" xfId="16" applyFont="1" applyFill="1" applyBorder="1" applyAlignment="1">
      <alignment vertical="center"/>
    </xf>
    <xf numFmtId="38" fontId="5" fillId="3" borderId="2" xfId="17" quotePrefix="1" applyFont="1" applyFill="1" applyBorder="1" applyAlignment="1">
      <alignment vertical="center"/>
    </xf>
    <xf numFmtId="38" fontId="5" fillId="3" borderId="8" xfId="17" applyFont="1" applyFill="1" applyBorder="1" applyAlignment="1">
      <alignment vertical="center"/>
    </xf>
    <xf numFmtId="38" fontId="5" fillId="3" borderId="2" xfId="16" applyFont="1" applyFill="1" applyBorder="1" applyAlignment="1">
      <alignment horizontal="center" vertical="center"/>
    </xf>
    <xf numFmtId="38" fontId="5" fillId="3" borderId="2" xfId="17" applyFont="1" applyFill="1" applyBorder="1" applyAlignment="1">
      <alignment horizontal="center" vertical="center"/>
    </xf>
    <xf numFmtId="38" fontId="8" fillId="3" borderId="1" xfId="16" applyFont="1" applyFill="1" applyBorder="1" applyAlignment="1">
      <alignment horizontal="right" vertical="center" wrapText="1"/>
    </xf>
    <xf numFmtId="38" fontId="8" fillId="3" borderId="1" xfId="17" applyFont="1" applyFill="1" applyBorder="1" applyAlignment="1">
      <alignment horizontal="right" vertical="center" wrapText="1"/>
    </xf>
    <xf numFmtId="38" fontId="8" fillId="3" borderId="1" xfId="16" applyFont="1" applyFill="1" applyBorder="1" applyAlignment="1" applyProtection="1">
      <alignment vertical="center" wrapText="1"/>
      <protection locked="0"/>
    </xf>
    <xf numFmtId="38" fontId="8" fillId="3" borderId="1" xfId="17" applyFont="1" applyFill="1" applyBorder="1" applyAlignment="1" applyProtection="1">
      <alignment vertical="center" wrapText="1"/>
      <protection locked="0"/>
    </xf>
    <xf numFmtId="2" fontId="5" fillId="3" borderId="3" xfId="19" applyNumberFormat="1" applyFont="1" applyFill="1" applyBorder="1" applyAlignment="1">
      <alignment horizontal="right" vertical="center"/>
    </xf>
    <xf numFmtId="2" fontId="5" fillId="3" borderId="3" xfId="20" applyNumberFormat="1" applyFont="1" applyFill="1" applyBorder="1" applyAlignment="1">
      <alignment horizontal="right" vertical="center"/>
    </xf>
    <xf numFmtId="2" fontId="5" fillId="3" borderId="0" xfId="19" applyNumberFormat="1" applyFont="1" applyFill="1" applyBorder="1" applyAlignment="1">
      <alignment horizontal="right" vertical="center"/>
    </xf>
    <xf numFmtId="2" fontId="5" fillId="3" borderId="0" xfId="20" applyNumberFormat="1" applyFont="1" applyFill="1" applyBorder="1" applyAlignment="1">
      <alignment horizontal="right" vertical="center"/>
    </xf>
    <xf numFmtId="0" fontId="5" fillId="3" borderId="0" xfId="13" applyFont="1" applyFill="1" applyAlignment="1">
      <alignment vertical="center"/>
    </xf>
    <xf numFmtId="0" fontId="5" fillId="3" borderId="0" xfId="14" applyFont="1" applyFill="1" applyAlignment="1">
      <alignment vertical="center"/>
    </xf>
    <xf numFmtId="0" fontId="10" fillId="2" borderId="0" xfId="0" applyNumberFormat="1" applyFont="1" applyFill="1"/>
    <xf numFmtId="38" fontId="5" fillId="2" borderId="0" xfId="2" applyFont="1" applyFill="1" applyAlignment="1">
      <alignment vertical="center"/>
    </xf>
    <xf numFmtId="0" fontId="5" fillId="2" borderId="6" xfId="2" applyNumberFormat="1" applyFont="1" applyFill="1" applyBorder="1" applyAlignment="1">
      <alignment vertical="center"/>
    </xf>
    <xf numFmtId="38" fontId="5" fillId="2" borderId="1" xfId="2" applyFont="1" applyFill="1" applyBorder="1" applyAlignment="1" applyProtection="1">
      <alignment vertical="center"/>
      <protection locked="0"/>
    </xf>
    <xf numFmtId="38" fontId="5" fillId="2" borderId="1" xfId="2" applyFont="1" applyFill="1" applyBorder="1" applyAlignment="1" applyProtection="1">
      <alignment horizontal="right" vertical="center" wrapText="1"/>
      <protection locked="0"/>
    </xf>
    <xf numFmtId="2" fontId="5" fillId="2" borderId="1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 applyProtection="1">
      <alignment vertical="center" wrapText="1"/>
      <protection locked="0"/>
    </xf>
    <xf numFmtId="38" fontId="5" fillId="2" borderId="6" xfId="2" applyFont="1" applyFill="1" applyBorder="1" applyAlignment="1">
      <alignment horizontal="right" vertical="center"/>
    </xf>
    <xf numFmtId="38" fontId="5" fillId="2" borderId="8" xfId="2" applyFont="1" applyFill="1" applyBorder="1" applyAlignment="1">
      <alignment vertical="center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5" fillId="2" borderId="3" xfId="1" applyNumberFormat="1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40" fontId="5" fillId="2" borderId="1" xfId="2" applyNumberFormat="1" applyFont="1" applyFill="1" applyBorder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  <xf numFmtId="38" fontId="5" fillId="3" borderId="4" xfId="7" applyFont="1" applyFill="1" applyBorder="1" applyAlignment="1">
      <alignment horizontal="center" vertical="center"/>
    </xf>
    <xf numFmtId="0" fontId="5" fillId="3" borderId="5" xfId="4" applyFont="1" applyFill="1" applyBorder="1" applyAlignment="1">
      <alignment horizontal="center" vertical="center"/>
    </xf>
    <xf numFmtId="38" fontId="5" fillId="3" borderId="6" xfId="7" applyFont="1" applyFill="1" applyBorder="1" applyAlignment="1">
      <alignment horizontal="center" vertical="center"/>
    </xf>
    <xf numFmtId="38" fontId="5" fillId="3" borderId="2" xfId="7" applyFont="1" applyFill="1" applyBorder="1" applyAlignment="1">
      <alignment horizontal="center" vertical="center"/>
    </xf>
    <xf numFmtId="38" fontId="5" fillId="3" borderId="7" xfId="7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0" fontId="5" fillId="2" borderId="5" xfId="5" applyFont="1" applyFill="1" applyBorder="1" applyAlignment="1">
      <alignment horizontal="center" vertical="center"/>
    </xf>
    <xf numFmtId="38" fontId="5" fillId="2" borderId="6" xfId="8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7" xfId="8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38" fontId="15" fillId="2" borderId="6" xfId="2" applyFont="1" applyFill="1" applyBorder="1" applyAlignment="1">
      <alignment horizontal="center" vertical="center"/>
    </xf>
    <xf numFmtId="38" fontId="15" fillId="2" borderId="2" xfId="2" applyFont="1" applyFill="1" applyBorder="1" applyAlignment="1">
      <alignment horizontal="center" vertical="center"/>
    </xf>
    <xf numFmtId="38" fontId="15" fillId="2" borderId="7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38" fontId="5" fillId="3" borderId="4" xfId="16" applyFont="1" applyFill="1" applyBorder="1" applyAlignment="1">
      <alignment horizontal="center" vertical="center"/>
    </xf>
    <xf numFmtId="38" fontId="5" fillId="3" borderId="5" xfId="16" applyFont="1" applyFill="1" applyBorder="1" applyAlignment="1">
      <alignment horizontal="center" vertical="center"/>
    </xf>
    <xf numFmtId="38" fontId="15" fillId="3" borderId="6" xfId="16" applyFont="1" applyFill="1" applyBorder="1" applyAlignment="1">
      <alignment horizontal="center" vertical="center"/>
    </xf>
    <xf numFmtId="38" fontId="15" fillId="3" borderId="2" xfId="16" applyFont="1" applyFill="1" applyBorder="1" applyAlignment="1">
      <alignment horizontal="center" vertical="center"/>
    </xf>
    <xf numFmtId="38" fontId="15" fillId="3" borderId="7" xfId="16" applyFont="1" applyFill="1" applyBorder="1" applyAlignment="1">
      <alignment horizontal="center" vertical="center"/>
    </xf>
    <xf numFmtId="38" fontId="5" fillId="3" borderId="6" xfId="16" applyFont="1" applyFill="1" applyBorder="1" applyAlignment="1">
      <alignment horizontal="center" vertical="center"/>
    </xf>
    <xf numFmtId="38" fontId="5" fillId="3" borderId="2" xfId="16" applyFont="1" applyFill="1" applyBorder="1" applyAlignment="1">
      <alignment horizontal="center" vertical="center"/>
    </xf>
    <xf numFmtId="38" fontId="5" fillId="3" borderId="7" xfId="16" applyFont="1" applyFill="1" applyBorder="1" applyAlignment="1">
      <alignment horizontal="center" vertical="center"/>
    </xf>
    <xf numFmtId="38" fontId="5" fillId="3" borderId="4" xfId="17" applyFont="1" applyFill="1" applyBorder="1" applyAlignment="1">
      <alignment horizontal="center" vertical="center"/>
    </xf>
    <xf numFmtId="38" fontId="5" fillId="3" borderId="5" xfId="17" applyFont="1" applyFill="1" applyBorder="1" applyAlignment="1">
      <alignment horizontal="center" vertical="center"/>
    </xf>
    <xf numFmtId="38" fontId="15" fillId="3" borderId="6" xfId="17" applyFont="1" applyFill="1" applyBorder="1" applyAlignment="1">
      <alignment horizontal="center" vertical="center"/>
    </xf>
    <xf numFmtId="38" fontId="15" fillId="3" borderId="2" xfId="17" applyFont="1" applyFill="1" applyBorder="1" applyAlignment="1">
      <alignment horizontal="center" vertical="center"/>
    </xf>
    <xf numFmtId="38" fontId="15" fillId="3" borderId="7" xfId="17" applyFont="1" applyFill="1" applyBorder="1" applyAlignment="1">
      <alignment horizontal="center" vertical="center"/>
    </xf>
    <xf numFmtId="38" fontId="5" fillId="3" borderId="6" xfId="17" applyFont="1" applyFill="1" applyBorder="1" applyAlignment="1">
      <alignment horizontal="center" vertical="center"/>
    </xf>
    <xf numFmtId="38" fontId="5" fillId="3" borderId="2" xfId="17" applyFont="1" applyFill="1" applyBorder="1" applyAlignment="1">
      <alignment horizontal="center" vertical="center"/>
    </xf>
    <xf numFmtId="38" fontId="5" fillId="3" borderId="7" xfId="17" applyFont="1" applyFill="1" applyBorder="1" applyAlignment="1">
      <alignment horizontal="center" vertical="center"/>
    </xf>
  </cellXfs>
  <cellStyles count="22">
    <cellStyle name="パーセント" xfId="1" builtinId="5"/>
    <cellStyle name="パーセント 10" xfId="11"/>
    <cellStyle name="パーセント 2" xfId="10"/>
    <cellStyle name="パーセント 5" xfId="19"/>
    <cellStyle name="パーセント 6" xfId="20"/>
    <cellStyle name="パーセント 7" xfId="21"/>
    <cellStyle name="パーセント 8" xfId="12"/>
    <cellStyle name="桁区切り" xfId="2" builtinId="6"/>
    <cellStyle name="桁区切り 10" xfId="8"/>
    <cellStyle name="桁区切り 2" xfId="7"/>
    <cellStyle name="桁区切り 5" xfId="16"/>
    <cellStyle name="桁区切り 6" xfId="17"/>
    <cellStyle name="桁区切り 7" xfId="18"/>
    <cellStyle name="桁区切り 8" xfId="9"/>
    <cellStyle name="標準" xfId="0" builtinId="0"/>
    <cellStyle name="標準 2" xfId="4"/>
    <cellStyle name="標準 3" xfId="5"/>
    <cellStyle name="標準 5" xfId="13"/>
    <cellStyle name="標準 6" xfId="14"/>
    <cellStyle name="標準 7" xfId="15"/>
    <cellStyle name="標準 8" xfId="6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30</v>
      </c>
    </row>
    <row r="6" spans="2:11" ht="15.95" customHeight="1">
      <c r="B6" s="135" t="s">
        <v>7</v>
      </c>
      <c r="C6" s="135" t="s">
        <v>0</v>
      </c>
      <c r="D6" s="135"/>
      <c r="E6" s="135"/>
      <c r="F6" s="135" t="s">
        <v>5</v>
      </c>
      <c r="G6" s="135"/>
      <c r="H6" s="135"/>
      <c r="I6" s="135" t="s">
        <v>6</v>
      </c>
      <c r="J6" s="135"/>
      <c r="K6" s="135"/>
    </row>
    <row r="7" spans="2:11" ht="15.95" customHeight="1">
      <c r="B7" s="136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31</v>
      </c>
      <c r="C8" s="12">
        <v>3769</v>
      </c>
      <c r="D8" s="12">
        <v>1910</v>
      </c>
      <c r="E8" s="12">
        <v>1859</v>
      </c>
      <c r="F8" s="13">
        <v>224</v>
      </c>
      <c r="G8" s="13">
        <v>147</v>
      </c>
      <c r="H8" s="13">
        <v>77</v>
      </c>
      <c r="I8" s="15">
        <v>5.9432210135314403</v>
      </c>
      <c r="J8" s="15">
        <v>7.6963350785340321</v>
      </c>
      <c r="K8" s="15">
        <v>4.1420118343195274</v>
      </c>
    </row>
    <row r="9" spans="2:11" ht="15.95" customHeight="1">
      <c r="B9" s="1" t="s">
        <v>32</v>
      </c>
      <c r="C9" s="12">
        <v>60895</v>
      </c>
      <c r="D9" s="12">
        <v>30906</v>
      </c>
      <c r="E9" s="12">
        <v>29989</v>
      </c>
      <c r="F9" s="13">
        <v>2885</v>
      </c>
      <c r="G9" s="13">
        <v>1776</v>
      </c>
      <c r="H9" s="13">
        <v>1109</v>
      </c>
      <c r="I9" s="15">
        <v>4.7376631907381563</v>
      </c>
      <c r="J9" s="15">
        <v>5.7464569986410403</v>
      </c>
      <c r="K9" s="15">
        <v>3.6980226082897061</v>
      </c>
    </row>
    <row r="10" spans="2:11" ht="15.95" customHeight="1">
      <c r="B10" s="1" t="s">
        <v>33</v>
      </c>
      <c r="C10" s="12">
        <v>133616</v>
      </c>
      <c r="D10" s="12">
        <v>67954</v>
      </c>
      <c r="E10" s="12">
        <v>65662</v>
      </c>
      <c r="F10" s="13">
        <v>6095</v>
      </c>
      <c r="G10" s="13">
        <v>3842</v>
      </c>
      <c r="H10" s="13">
        <v>2253</v>
      </c>
      <c r="I10" s="15">
        <v>4.5615794515626868</v>
      </c>
      <c r="J10" s="15">
        <v>5.6538246460841162</v>
      </c>
      <c r="K10" s="15">
        <v>3.4312083092199441</v>
      </c>
    </row>
    <row r="11" spans="2:11" ht="15.95" customHeight="1">
      <c r="B11" s="1" t="s">
        <v>34</v>
      </c>
      <c r="C11" s="12">
        <v>141095</v>
      </c>
      <c r="D11" s="12">
        <v>71867</v>
      </c>
      <c r="E11" s="12">
        <v>69228</v>
      </c>
      <c r="F11" s="13">
        <v>6532</v>
      </c>
      <c r="G11" s="13">
        <v>4077</v>
      </c>
      <c r="H11" s="13">
        <v>2455</v>
      </c>
      <c r="I11" s="15">
        <v>4.6295049434777988</v>
      </c>
      <c r="J11" s="15">
        <v>5.672979253342981</v>
      </c>
      <c r="K11" s="15">
        <v>3.5462529612295604</v>
      </c>
    </row>
    <row r="12" spans="2:11" ht="15.95" customHeight="1">
      <c r="B12" s="1" t="s">
        <v>35</v>
      </c>
      <c r="C12" s="12">
        <v>107531</v>
      </c>
      <c r="D12" s="12">
        <v>54947</v>
      </c>
      <c r="E12" s="12">
        <v>52584</v>
      </c>
      <c r="F12" s="13">
        <v>5277</v>
      </c>
      <c r="G12" s="13">
        <v>3320</v>
      </c>
      <c r="H12" s="13">
        <v>1957</v>
      </c>
      <c r="I12" s="15">
        <v>4.9074220457356477</v>
      </c>
      <c r="J12" s="15">
        <v>6.0421861066118261</v>
      </c>
      <c r="K12" s="15">
        <v>3.7216643846036819</v>
      </c>
    </row>
    <row r="13" spans="2:11" ht="15.95" customHeight="1">
      <c r="B13" s="1" t="s">
        <v>27</v>
      </c>
      <c r="C13" s="12">
        <v>42149</v>
      </c>
      <c r="D13" s="12">
        <v>21393</v>
      </c>
      <c r="E13" s="12">
        <v>20756</v>
      </c>
      <c r="F13" s="13">
        <v>2475</v>
      </c>
      <c r="G13" s="12">
        <v>1533</v>
      </c>
      <c r="H13" s="12">
        <v>942</v>
      </c>
      <c r="I13" s="15">
        <v>5.8720254335808679</v>
      </c>
      <c r="J13" s="15">
        <v>7.1658953863413268</v>
      </c>
      <c r="K13" s="15">
        <v>4.538446714203122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243</v>
      </c>
      <c r="G14" s="12">
        <v>139</v>
      </c>
      <c r="H14" s="12">
        <v>104</v>
      </c>
      <c r="I14" s="15">
        <v>6.5252416756176155</v>
      </c>
      <c r="J14" s="15">
        <v>7.2736787022501304</v>
      </c>
      <c r="K14" s="15">
        <v>5.7363485934914502</v>
      </c>
    </row>
    <row r="15" spans="2:11" ht="15.95" customHeight="1">
      <c r="B15" s="1" t="s">
        <v>12</v>
      </c>
      <c r="C15" s="12"/>
      <c r="D15" s="12"/>
      <c r="E15" s="12"/>
      <c r="F15" s="13"/>
      <c r="G15" s="12"/>
      <c r="H15" s="12"/>
      <c r="I15" s="15"/>
      <c r="J15" s="15"/>
      <c r="K15" s="15"/>
    </row>
    <row r="16" spans="2:11" ht="15.95" customHeight="1">
      <c r="B16" s="1" t="s">
        <v>13</v>
      </c>
      <c r="C16" s="12"/>
      <c r="D16" s="12"/>
      <c r="E16" s="12"/>
      <c r="F16" s="13"/>
      <c r="G16" s="13"/>
      <c r="H16" s="13"/>
      <c r="I16" s="15"/>
      <c r="J16" s="15"/>
      <c r="K16" s="15"/>
    </row>
    <row r="17" spans="2:11" ht="15.95" customHeight="1">
      <c r="B17" s="1" t="s">
        <v>36</v>
      </c>
      <c r="C17" s="12">
        <v>4681</v>
      </c>
      <c r="D17" s="12">
        <v>2321</v>
      </c>
      <c r="E17" s="12">
        <v>2360</v>
      </c>
      <c r="F17" s="13">
        <v>231</v>
      </c>
      <c r="G17" s="12">
        <v>142</v>
      </c>
      <c r="H17" s="12">
        <v>89</v>
      </c>
      <c r="I17" s="15">
        <v>4.9348429822687461</v>
      </c>
      <c r="J17" s="15">
        <v>6.1180525635501946</v>
      </c>
      <c r="K17" s="15">
        <v>3.7711864406779663</v>
      </c>
    </row>
    <row r="18" spans="2:11" s="6" customFormat="1" ht="15.95" customHeight="1">
      <c r="B18" s="2" t="s">
        <v>14</v>
      </c>
      <c r="C18" s="14">
        <v>497460</v>
      </c>
      <c r="D18" s="14">
        <v>253209</v>
      </c>
      <c r="E18" s="14">
        <v>244251</v>
      </c>
      <c r="F18" s="14">
        <v>23962</v>
      </c>
      <c r="G18" s="14">
        <v>14976</v>
      </c>
      <c r="H18" s="14">
        <v>8986</v>
      </c>
      <c r="I18" s="15">
        <v>4.816869698066176</v>
      </c>
      <c r="J18" s="15">
        <v>5.9144817127353289</v>
      </c>
      <c r="K18" s="15">
        <v>3.6790023377591083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135" t="s">
        <v>8</v>
      </c>
      <c r="C20" s="135" t="s">
        <v>0</v>
      </c>
      <c r="D20" s="135"/>
      <c r="E20" s="135"/>
      <c r="F20" s="135" t="s">
        <v>5</v>
      </c>
      <c r="G20" s="135"/>
      <c r="H20" s="135"/>
      <c r="I20" s="135" t="s">
        <v>6</v>
      </c>
      <c r="J20" s="135"/>
      <c r="K20" s="135"/>
    </row>
    <row r="21" spans="2:11" ht="15.95" customHeight="1">
      <c r="B21" s="136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6">
        <v>19148</v>
      </c>
      <c r="D22" s="17">
        <v>9719</v>
      </c>
      <c r="E22" s="17">
        <v>9429</v>
      </c>
      <c r="F22" s="17">
        <v>949</v>
      </c>
      <c r="G22" s="17">
        <v>597</v>
      </c>
      <c r="H22" s="17">
        <v>352</v>
      </c>
      <c r="I22" s="15">
        <v>4.9561311886358883</v>
      </c>
      <c r="J22" s="15">
        <v>6.142607264121823</v>
      </c>
      <c r="K22" s="15">
        <v>3.7331636440767846</v>
      </c>
    </row>
    <row r="23" spans="2:11" ht="15.95" customHeight="1">
      <c r="B23" s="1" t="s">
        <v>38</v>
      </c>
      <c r="C23" s="16">
        <v>164615</v>
      </c>
      <c r="D23" s="17">
        <v>83602</v>
      </c>
      <c r="E23" s="17">
        <v>81013</v>
      </c>
      <c r="F23" s="17">
        <v>7444</v>
      </c>
      <c r="G23" s="17">
        <v>4686</v>
      </c>
      <c r="H23" s="17">
        <v>2758</v>
      </c>
      <c r="I23" s="15">
        <v>4.5220666403426177</v>
      </c>
      <c r="J23" s="15">
        <v>5.6051290638979925</v>
      </c>
      <c r="K23" s="15">
        <v>3.4043918877217236</v>
      </c>
    </row>
    <row r="24" spans="2:11" ht="15.95" customHeight="1">
      <c r="B24" s="1" t="s">
        <v>39</v>
      </c>
      <c r="C24" s="16">
        <v>173955</v>
      </c>
      <c r="D24" s="17">
        <v>88756</v>
      </c>
      <c r="E24" s="17">
        <v>85199</v>
      </c>
      <c r="F24" s="17">
        <v>8179</v>
      </c>
      <c r="G24" s="17">
        <v>5094</v>
      </c>
      <c r="H24" s="17">
        <v>3085</v>
      </c>
      <c r="I24" s="15">
        <v>4.7017906929953144</v>
      </c>
      <c r="J24" s="15">
        <v>5.739330298796701</v>
      </c>
      <c r="K24" s="15">
        <v>3.6209345180107744</v>
      </c>
    </row>
    <row r="25" spans="2:11" ht="15.95" customHeight="1">
      <c r="B25" s="1" t="s">
        <v>40</v>
      </c>
      <c r="C25" s="16">
        <v>99732</v>
      </c>
      <c r="D25" s="17">
        <v>50894</v>
      </c>
      <c r="E25" s="17">
        <v>48838</v>
      </c>
      <c r="F25" s="17">
        <v>5081</v>
      </c>
      <c r="G25" s="17">
        <v>3215</v>
      </c>
      <c r="H25" s="17">
        <v>1866</v>
      </c>
      <c r="I25" s="15">
        <v>5.0946536718405326</v>
      </c>
      <c r="J25" s="15">
        <v>6.3170511258694537</v>
      </c>
      <c r="K25" s="15">
        <v>3.8207952823620954</v>
      </c>
    </row>
    <row r="26" spans="2:11" ht="15.95" customHeight="1">
      <c r="B26" s="1" t="s">
        <v>28</v>
      </c>
      <c r="C26" s="16">
        <v>32621</v>
      </c>
      <c r="D26" s="17">
        <v>16532</v>
      </c>
      <c r="E26" s="17">
        <v>16089</v>
      </c>
      <c r="F26" s="17">
        <v>1914</v>
      </c>
      <c r="G26" s="16">
        <v>1152</v>
      </c>
      <c r="H26" s="16">
        <v>762</v>
      </c>
      <c r="I26" s="15">
        <v>5.8673860396676982</v>
      </c>
      <c r="J26" s="15">
        <v>6.9683038954754419</v>
      </c>
      <c r="K26" s="15">
        <v>4.736155137050158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164</v>
      </c>
      <c r="G27" s="16">
        <v>90</v>
      </c>
      <c r="H27" s="16">
        <v>74</v>
      </c>
      <c r="I27" s="15">
        <v>6.0561299852289512</v>
      </c>
      <c r="J27" s="15">
        <v>6.4981949458483745</v>
      </c>
      <c r="K27" s="15">
        <v>5.5933484504913071</v>
      </c>
    </row>
    <row r="28" spans="2:11" ht="15.95" customHeight="1">
      <c r="B28" s="7" t="s">
        <v>16</v>
      </c>
      <c r="C28" s="16"/>
      <c r="D28" s="16"/>
      <c r="E28" s="17"/>
      <c r="F28" s="17"/>
      <c r="G28" s="17"/>
      <c r="H28" s="17"/>
      <c r="I28" s="15"/>
      <c r="J28" s="15"/>
      <c r="K28" s="15"/>
    </row>
    <row r="29" spans="2:11" ht="15.95" customHeight="1">
      <c r="B29" s="7" t="s">
        <v>17</v>
      </c>
      <c r="C29" s="16"/>
      <c r="D29" s="16"/>
      <c r="E29" s="17"/>
      <c r="F29" s="17"/>
      <c r="G29" s="17"/>
      <c r="H29" s="17"/>
      <c r="I29" s="15"/>
      <c r="J29" s="15"/>
      <c r="K29" s="15"/>
    </row>
    <row r="30" spans="2:11" ht="15.95" customHeight="1">
      <c r="B30" s="7" t="s">
        <v>18</v>
      </c>
      <c r="C30" s="16"/>
      <c r="D30" s="16"/>
      <c r="E30" s="17"/>
      <c r="F30" s="17"/>
      <c r="G30" s="17"/>
      <c r="H30" s="17"/>
      <c r="I30" s="15"/>
      <c r="J30" s="15"/>
      <c r="K30" s="15"/>
    </row>
    <row r="31" spans="2:11" s="6" customFormat="1" ht="15.95" customHeight="1">
      <c r="B31" s="1" t="s">
        <v>36</v>
      </c>
      <c r="C31" s="16">
        <v>4681</v>
      </c>
      <c r="D31" s="17">
        <v>2321</v>
      </c>
      <c r="E31" s="17">
        <v>2360</v>
      </c>
      <c r="F31" s="17">
        <v>231</v>
      </c>
      <c r="G31" s="16">
        <v>142</v>
      </c>
      <c r="H31" s="16">
        <v>89</v>
      </c>
      <c r="I31" s="15">
        <v>4.9348429822687461</v>
      </c>
      <c r="J31" s="15">
        <v>6.1180525635501946</v>
      </c>
      <c r="K31" s="15">
        <v>3.7711864406779663</v>
      </c>
    </row>
    <row r="32" spans="2:11" ht="15.95" customHeight="1">
      <c r="B32" s="2" t="s">
        <v>14</v>
      </c>
      <c r="C32" s="18">
        <v>497460</v>
      </c>
      <c r="D32" s="18">
        <v>253209</v>
      </c>
      <c r="E32" s="18">
        <v>244251</v>
      </c>
      <c r="F32" s="18">
        <v>23962</v>
      </c>
      <c r="G32" s="18">
        <v>14976</v>
      </c>
      <c r="H32" s="18">
        <v>8986</v>
      </c>
      <c r="I32" s="15">
        <v>4.816869698066176</v>
      </c>
      <c r="J32" s="15">
        <v>5.9144817127353289</v>
      </c>
      <c r="K32" s="15">
        <v>3.6790023377591083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135" t="s">
        <v>9</v>
      </c>
      <c r="C34" s="135" t="s">
        <v>0</v>
      </c>
      <c r="D34" s="135"/>
      <c r="E34" s="135"/>
      <c r="F34" s="135" t="s">
        <v>5</v>
      </c>
      <c r="G34" s="135"/>
      <c r="H34" s="135"/>
      <c r="I34" s="135" t="s">
        <v>6</v>
      </c>
      <c r="J34" s="135"/>
      <c r="K34" s="135"/>
    </row>
    <row r="35" spans="2:11" ht="15.95" customHeight="1">
      <c r="B35" s="136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6">
        <v>380011</v>
      </c>
      <c r="D36" s="17">
        <v>193744</v>
      </c>
      <c r="E36" s="17">
        <v>186267</v>
      </c>
      <c r="F36" s="17">
        <v>18238</v>
      </c>
      <c r="G36" s="17">
        <v>11449</v>
      </c>
      <c r="H36" s="17">
        <v>6789</v>
      </c>
      <c r="I36" s="15">
        <v>4.7993347560991655</v>
      </c>
      <c r="J36" s="15">
        <v>5.9093442893715418</v>
      </c>
      <c r="K36" s="15">
        <v>3.6447679943307185</v>
      </c>
    </row>
    <row r="37" spans="2:11" ht="15.95" customHeight="1">
      <c r="B37" s="1" t="s">
        <v>42</v>
      </c>
      <c r="C37" s="16">
        <v>112749</v>
      </c>
      <c r="D37" s="17">
        <v>57134</v>
      </c>
      <c r="E37" s="17">
        <v>55615</v>
      </c>
      <c r="F37" s="17">
        <v>5492</v>
      </c>
      <c r="G37" s="17">
        <v>3384</v>
      </c>
      <c r="H37" s="17">
        <v>2108</v>
      </c>
      <c r="I37" s="15">
        <v>4.8709966385511176</v>
      </c>
      <c r="J37" s="15">
        <v>5.9229180522981064</v>
      </c>
      <c r="K37" s="15">
        <v>3.7903443315652248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1</v>
      </c>
      <c r="G38" s="16">
        <v>1</v>
      </c>
      <c r="H38" s="16">
        <v>0</v>
      </c>
      <c r="I38" s="15">
        <v>5.2631578947368416</v>
      </c>
      <c r="J38" s="15">
        <v>10</v>
      </c>
      <c r="K38" s="15">
        <v>0</v>
      </c>
    </row>
    <row r="39" spans="2:11" s="6" customFormat="1" ht="15.95" customHeight="1">
      <c r="B39" s="1" t="s">
        <v>36</v>
      </c>
      <c r="C39" s="16">
        <v>4681</v>
      </c>
      <c r="D39" s="17">
        <v>2321</v>
      </c>
      <c r="E39" s="17">
        <v>2360</v>
      </c>
      <c r="F39" s="17">
        <v>231</v>
      </c>
      <c r="G39" s="16">
        <v>142</v>
      </c>
      <c r="H39" s="16">
        <v>89</v>
      </c>
      <c r="I39" s="15">
        <v>4.9348429822687461</v>
      </c>
      <c r="J39" s="15">
        <v>6.1180525635501946</v>
      </c>
      <c r="K39" s="15">
        <v>3.7711864406779663</v>
      </c>
    </row>
    <row r="40" spans="2:11" ht="15.95" customHeight="1">
      <c r="B40" s="2" t="s">
        <v>14</v>
      </c>
      <c r="C40" s="18">
        <v>497460</v>
      </c>
      <c r="D40" s="18">
        <v>253209</v>
      </c>
      <c r="E40" s="18">
        <v>244251</v>
      </c>
      <c r="F40" s="18">
        <v>23962</v>
      </c>
      <c r="G40" s="18">
        <v>14976</v>
      </c>
      <c r="H40" s="18">
        <v>8986</v>
      </c>
      <c r="I40" s="15">
        <v>4.816869698066176</v>
      </c>
      <c r="J40" s="15">
        <v>5.9144817127353289</v>
      </c>
      <c r="K40" s="15">
        <v>3.6790023377591083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135" t="s">
        <v>4</v>
      </c>
      <c r="C42" s="135" t="s">
        <v>0</v>
      </c>
      <c r="D42" s="135"/>
      <c r="E42" s="135"/>
      <c r="F42" s="135" t="s">
        <v>5</v>
      </c>
      <c r="G42" s="135"/>
      <c r="H42" s="135"/>
      <c r="I42" s="135" t="s">
        <v>6</v>
      </c>
      <c r="J42" s="135"/>
      <c r="K42" s="135"/>
    </row>
    <row r="43" spans="2:11" ht="15.95" customHeight="1">
      <c r="B43" s="136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21" t="s">
        <v>29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ht="15.95" customHeight="1">
      <c r="B45" s="1" t="s">
        <v>20</v>
      </c>
      <c r="C45" s="16">
        <v>594</v>
      </c>
      <c r="D45" s="16">
        <v>335</v>
      </c>
      <c r="E45" s="16">
        <v>259</v>
      </c>
      <c r="F45" s="16">
        <v>33</v>
      </c>
      <c r="G45" s="16">
        <v>27</v>
      </c>
      <c r="H45" s="16">
        <v>6</v>
      </c>
      <c r="I45" s="15">
        <v>5.5555555555555554</v>
      </c>
      <c r="J45" s="15">
        <v>8.0597014925373127</v>
      </c>
      <c r="K45" s="15">
        <v>2.3166023166023164</v>
      </c>
    </row>
    <row r="46" spans="2:11" ht="15.95" customHeight="1">
      <c r="B46" s="1" t="s">
        <v>43</v>
      </c>
      <c r="C46" s="16">
        <v>9579</v>
      </c>
      <c r="D46" s="16">
        <v>4889</v>
      </c>
      <c r="E46" s="16">
        <v>4690</v>
      </c>
      <c r="F46" s="16">
        <v>517</v>
      </c>
      <c r="G46" s="19">
        <v>327</v>
      </c>
      <c r="H46" s="19">
        <v>190</v>
      </c>
      <c r="I46" s="15">
        <v>5.3972230921808118</v>
      </c>
      <c r="J46" s="15">
        <v>6.6884843526283486</v>
      </c>
      <c r="K46" s="15">
        <v>4.0511727078891262</v>
      </c>
    </row>
    <row r="47" spans="2:11" ht="15.95" customHeight="1">
      <c r="B47" s="1" t="s">
        <v>44</v>
      </c>
      <c r="C47" s="16">
        <v>70922</v>
      </c>
      <c r="D47" s="16">
        <v>36146</v>
      </c>
      <c r="E47" s="16">
        <v>34776</v>
      </c>
      <c r="F47" s="16">
        <v>3149</v>
      </c>
      <c r="G47" s="19">
        <v>1972</v>
      </c>
      <c r="H47" s="19">
        <v>1177</v>
      </c>
      <c r="I47" s="15">
        <v>4.4400891119821777</v>
      </c>
      <c r="J47" s="15">
        <v>5.4556520776849444</v>
      </c>
      <c r="K47" s="15">
        <v>3.3845180584311017</v>
      </c>
    </row>
    <row r="48" spans="2:11" ht="15.95" customHeight="1">
      <c r="B48" s="1" t="s">
        <v>45</v>
      </c>
      <c r="C48" s="16">
        <v>164207</v>
      </c>
      <c r="D48" s="16">
        <v>83783</v>
      </c>
      <c r="E48" s="16">
        <v>80424</v>
      </c>
      <c r="F48" s="16">
        <v>7400</v>
      </c>
      <c r="G48" s="19">
        <v>4640</v>
      </c>
      <c r="H48" s="19">
        <v>2760</v>
      </c>
      <c r="I48" s="15">
        <v>4.5065070307599555</v>
      </c>
      <c r="J48" s="15">
        <v>5.5381163243140019</v>
      </c>
      <c r="K48" s="15">
        <v>3.4318113995822146</v>
      </c>
    </row>
    <row r="49" spans="2:11" ht="15.95" customHeight="1">
      <c r="B49" s="1" t="s">
        <v>46</v>
      </c>
      <c r="C49" s="16">
        <v>144107</v>
      </c>
      <c r="D49" s="16">
        <v>73133</v>
      </c>
      <c r="E49" s="16">
        <v>70974</v>
      </c>
      <c r="F49" s="16">
        <v>6913</v>
      </c>
      <c r="G49" s="19">
        <v>4362</v>
      </c>
      <c r="H49" s="19">
        <v>2551</v>
      </c>
      <c r="I49" s="15">
        <v>4.7971299104137897</v>
      </c>
      <c r="J49" s="15">
        <v>5.9644756812929867</v>
      </c>
      <c r="K49" s="15">
        <v>3.594273959478119</v>
      </c>
    </row>
    <row r="50" spans="2:11" ht="15.95" customHeight="1">
      <c r="B50" s="1" t="s">
        <v>47</v>
      </c>
      <c r="C50" s="16">
        <v>71363</v>
      </c>
      <c r="D50" s="16">
        <v>36364</v>
      </c>
      <c r="E50" s="16">
        <v>34999</v>
      </c>
      <c r="F50" s="16">
        <v>3944</v>
      </c>
      <c r="G50" s="19">
        <v>2431</v>
      </c>
      <c r="H50" s="19">
        <v>1513</v>
      </c>
      <c r="I50" s="15">
        <v>5.5266734862603872</v>
      </c>
      <c r="J50" s="15">
        <v>6.6851831481685178</v>
      </c>
      <c r="K50" s="15">
        <v>4.3229806565901887</v>
      </c>
    </row>
    <row r="51" spans="2:11" ht="15.95" customHeight="1">
      <c r="B51" s="1" t="s">
        <v>21</v>
      </c>
      <c r="C51" s="16">
        <v>21382</v>
      </c>
      <c r="D51" s="16">
        <v>10906</v>
      </c>
      <c r="E51" s="16">
        <v>10476</v>
      </c>
      <c r="F51" s="16">
        <v>1186</v>
      </c>
      <c r="G51" s="16">
        <v>721</v>
      </c>
      <c r="H51" s="16">
        <v>465</v>
      </c>
      <c r="I51" s="15">
        <v>5.5467215414834907</v>
      </c>
      <c r="J51" s="15">
        <v>6.6110397946084722</v>
      </c>
      <c r="K51" s="15">
        <v>4.4387170675830472</v>
      </c>
    </row>
    <row r="52" spans="2:11" ht="15.95" customHeight="1">
      <c r="B52" s="1" t="s">
        <v>22</v>
      </c>
      <c r="C52" s="16">
        <v>3636</v>
      </c>
      <c r="D52" s="16">
        <v>1842</v>
      </c>
      <c r="E52" s="16">
        <v>1794</v>
      </c>
      <c r="F52" s="16">
        <v>201</v>
      </c>
      <c r="G52" s="16">
        <v>131</v>
      </c>
      <c r="H52" s="16">
        <v>70</v>
      </c>
      <c r="I52" s="15">
        <v>5.5280528052805282</v>
      </c>
      <c r="J52" s="15">
        <v>7.1118349619978289</v>
      </c>
      <c r="K52" s="15">
        <v>3.9018952062430321</v>
      </c>
    </row>
    <row r="53" spans="2:11" ht="15.95" customHeight="1">
      <c r="B53" s="1" t="s">
        <v>23</v>
      </c>
      <c r="C53" s="16">
        <v>47</v>
      </c>
      <c r="D53" s="20">
        <v>20</v>
      </c>
      <c r="E53" s="20">
        <v>27</v>
      </c>
      <c r="F53" s="16">
        <v>4</v>
      </c>
      <c r="G53" s="20">
        <v>0</v>
      </c>
      <c r="H53" s="20">
        <v>4</v>
      </c>
      <c r="I53" s="15">
        <v>8.5106382978723403</v>
      </c>
      <c r="J53" s="15">
        <v>0</v>
      </c>
      <c r="K53" s="15">
        <v>14.814814814814813</v>
      </c>
    </row>
    <row r="54" spans="2:11" ht="15.95" customHeight="1">
      <c r="B54" s="1" t="s">
        <v>24</v>
      </c>
      <c r="C54" s="16"/>
      <c r="D54" s="20"/>
      <c r="E54" s="20"/>
      <c r="F54" s="16"/>
      <c r="G54" s="20"/>
      <c r="H54" s="20"/>
      <c r="I54" s="15"/>
      <c r="J54" s="15"/>
      <c r="K54" s="15"/>
    </row>
    <row r="55" spans="2:11" ht="15.95" customHeight="1">
      <c r="B55" s="1" t="s">
        <v>25</v>
      </c>
      <c r="C55" s="16"/>
      <c r="D55" s="20"/>
      <c r="E55" s="20"/>
      <c r="F55" s="16"/>
      <c r="G55" s="20"/>
      <c r="H55" s="20"/>
      <c r="I55" s="15"/>
      <c r="J55" s="15"/>
      <c r="K55" s="15"/>
    </row>
    <row r="56" spans="2:11" ht="15.95" customHeight="1">
      <c r="B56" s="1" t="s">
        <v>48</v>
      </c>
      <c r="C56" s="16">
        <v>11623</v>
      </c>
      <c r="D56" s="16">
        <v>5791</v>
      </c>
      <c r="E56" s="16">
        <v>5832</v>
      </c>
      <c r="F56" s="16">
        <v>615</v>
      </c>
      <c r="G56" s="16">
        <v>365</v>
      </c>
      <c r="H56" s="16">
        <v>250</v>
      </c>
      <c r="I56" s="15">
        <v>5.2912329002839193</v>
      </c>
      <c r="J56" s="15">
        <v>6.3028837851839059</v>
      </c>
      <c r="K56" s="15">
        <v>4.2866941015089166</v>
      </c>
    </row>
    <row r="57" spans="2:11" ht="15.95" customHeight="1">
      <c r="B57" s="2" t="s">
        <v>14</v>
      </c>
      <c r="C57" s="18">
        <v>497460</v>
      </c>
      <c r="D57" s="18">
        <v>253209</v>
      </c>
      <c r="E57" s="18">
        <v>244251</v>
      </c>
      <c r="F57" s="18">
        <v>23962</v>
      </c>
      <c r="G57" s="18">
        <v>14976</v>
      </c>
      <c r="H57" s="18">
        <v>8986</v>
      </c>
      <c r="I57" s="15">
        <v>4.816869698066176</v>
      </c>
      <c r="J57" s="15">
        <v>5.9144817127353289</v>
      </c>
      <c r="K57" s="15">
        <v>3.6790023377591083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/>
  </sheetViews>
  <sheetFormatPr defaultRowHeight="13.5"/>
  <cols>
    <col min="1" max="1" width="24.75" style="35" bestFit="1" customWidth="1"/>
    <col min="2" max="11" width="9" style="35"/>
    <col min="12" max="12" width="24.625" style="37" customWidth="1"/>
    <col min="13" max="21" width="8.625" style="37" customWidth="1"/>
    <col min="22" max="22" width="9" style="35"/>
    <col min="23" max="23" width="24.625" style="3" customWidth="1"/>
    <col min="24" max="32" width="8.625" style="3" customWidth="1"/>
    <col min="33" max="16384" width="9" style="35"/>
  </cols>
  <sheetData>
    <row r="1" spans="1:32" ht="17.25">
      <c r="A1" s="33" t="s">
        <v>49</v>
      </c>
      <c r="B1" s="34"/>
      <c r="C1" s="34"/>
      <c r="D1" s="34"/>
      <c r="E1" s="34"/>
      <c r="F1" s="34"/>
      <c r="G1" s="34"/>
      <c r="H1" s="34"/>
      <c r="I1" s="34"/>
      <c r="J1" s="34"/>
      <c r="L1" s="36" t="s">
        <v>50</v>
      </c>
      <c r="W1" s="121" t="s">
        <v>130</v>
      </c>
    </row>
    <row r="2" spans="1:32" ht="14.25">
      <c r="A2" s="38"/>
      <c r="B2" s="39"/>
      <c r="C2" s="34"/>
      <c r="D2" s="39"/>
      <c r="E2" s="39"/>
      <c r="F2" s="39"/>
      <c r="G2" s="39"/>
      <c r="H2" s="39"/>
      <c r="I2" s="39"/>
      <c r="J2" s="39"/>
      <c r="L2" s="40"/>
      <c r="M2" s="41"/>
      <c r="O2" s="41"/>
      <c r="P2" s="41"/>
      <c r="Q2" s="41"/>
      <c r="R2" s="41"/>
      <c r="S2" s="41"/>
      <c r="T2" s="41"/>
      <c r="U2" s="41"/>
      <c r="W2" s="4"/>
      <c r="X2" s="122"/>
      <c r="Z2" s="122"/>
      <c r="AA2" s="122"/>
      <c r="AB2" s="122"/>
      <c r="AC2" s="122"/>
      <c r="AD2" s="122"/>
      <c r="AE2" s="122"/>
      <c r="AF2" s="122"/>
    </row>
    <row r="3" spans="1:32" s="43" customFormat="1" ht="14.25">
      <c r="A3" s="38" t="s">
        <v>51</v>
      </c>
      <c r="B3" s="42"/>
      <c r="C3" s="42"/>
      <c r="D3" s="42"/>
      <c r="E3" s="42"/>
      <c r="F3" s="42"/>
      <c r="G3" s="42"/>
      <c r="H3" s="42"/>
      <c r="I3" s="42"/>
      <c r="J3" s="42"/>
      <c r="L3" s="40" t="s">
        <v>52</v>
      </c>
      <c r="M3" s="44"/>
      <c r="N3" s="44"/>
      <c r="O3" s="44"/>
      <c r="P3" s="44"/>
      <c r="Q3" s="44"/>
      <c r="R3" s="44"/>
      <c r="S3" s="44"/>
      <c r="T3" s="44"/>
      <c r="U3" s="44"/>
      <c r="W3" s="4" t="s">
        <v>131</v>
      </c>
      <c r="X3" s="122"/>
      <c r="Y3" s="122"/>
      <c r="Z3" s="122"/>
      <c r="AA3" s="122"/>
      <c r="AB3" s="122"/>
      <c r="AC3" s="122"/>
      <c r="AD3" s="122"/>
      <c r="AE3" s="122"/>
      <c r="AF3" s="122"/>
    </row>
    <row r="4" spans="1:32">
      <c r="A4" s="140" t="s">
        <v>53</v>
      </c>
      <c r="B4" s="142" t="s">
        <v>0</v>
      </c>
      <c r="C4" s="143"/>
      <c r="D4" s="144"/>
      <c r="E4" s="142" t="s">
        <v>5</v>
      </c>
      <c r="F4" s="143"/>
      <c r="G4" s="144"/>
      <c r="H4" s="142" t="s">
        <v>54</v>
      </c>
      <c r="I4" s="143"/>
      <c r="J4" s="144"/>
      <c r="L4" s="145" t="s">
        <v>55</v>
      </c>
      <c r="M4" s="147" t="s">
        <v>0</v>
      </c>
      <c r="N4" s="148"/>
      <c r="O4" s="149"/>
      <c r="P4" s="147" t="s">
        <v>5</v>
      </c>
      <c r="Q4" s="148"/>
      <c r="R4" s="149"/>
      <c r="S4" s="147" t="s">
        <v>56</v>
      </c>
      <c r="T4" s="148"/>
      <c r="U4" s="149"/>
      <c r="W4" s="150" t="s">
        <v>7</v>
      </c>
      <c r="X4" s="152" t="s">
        <v>0</v>
      </c>
      <c r="Y4" s="153"/>
      <c r="Z4" s="154"/>
      <c r="AA4" s="152" t="s">
        <v>5</v>
      </c>
      <c r="AB4" s="153"/>
      <c r="AC4" s="154"/>
      <c r="AD4" s="137" t="s">
        <v>6</v>
      </c>
      <c r="AE4" s="138"/>
      <c r="AF4" s="139"/>
    </row>
    <row r="5" spans="1:32">
      <c r="A5" s="141"/>
      <c r="B5" s="45" t="s">
        <v>1</v>
      </c>
      <c r="C5" s="45" t="s">
        <v>2</v>
      </c>
      <c r="D5" s="45" t="s">
        <v>3</v>
      </c>
      <c r="E5" s="45" t="s">
        <v>1</v>
      </c>
      <c r="F5" s="45" t="s">
        <v>2</v>
      </c>
      <c r="G5" s="45" t="s">
        <v>3</v>
      </c>
      <c r="H5" s="45" t="s">
        <v>1</v>
      </c>
      <c r="I5" s="45" t="s">
        <v>2</v>
      </c>
      <c r="J5" s="45" t="s">
        <v>3</v>
      </c>
      <c r="L5" s="146"/>
      <c r="M5" s="46" t="s">
        <v>1</v>
      </c>
      <c r="N5" s="46" t="s">
        <v>2</v>
      </c>
      <c r="O5" s="46" t="s">
        <v>3</v>
      </c>
      <c r="P5" s="46" t="s">
        <v>1</v>
      </c>
      <c r="Q5" s="46" t="s">
        <v>2</v>
      </c>
      <c r="R5" s="46" t="s">
        <v>3</v>
      </c>
      <c r="S5" s="46" t="s">
        <v>1</v>
      </c>
      <c r="T5" s="46" t="s">
        <v>2</v>
      </c>
      <c r="U5" s="46" t="s">
        <v>3</v>
      </c>
      <c r="W5" s="151"/>
      <c r="X5" s="31" t="s">
        <v>1</v>
      </c>
      <c r="Y5" s="31" t="s">
        <v>2</v>
      </c>
      <c r="Z5" s="31" t="s">
        <v>3</v>
      </c>
      <c r="AA5" s="31" t="s">
        <v>1</v>
      </c>
      <c r="AB5" s="31" t="s">
        <v>2</v>
      </c>
      <c r="AC5" s="31" t="s">
        <v>3</v>
      </c>
      <c r="AD5" s="31" t="s">
        <v>1</v>
      </c>
      <c r="AE5" s="31" t="s">
        <v>2</v>
      </c>
      <c r="AF5" s="31" t="s">
        <v>3</v>
      </c>
    </row>
    <row r="6" spans="1:32">
      <c r="A6" s="47" t="s">
        <v>57</v>
      </c>
      <c r="B6" s="48">
        <v>750</v>
      </c>
      <c r="C6" s="48">
        <v>381</v>
      </c>
      <c r="D6" s="48">
        <v>369</v>
      </c>
      <c r="E6" s="49">
        <v>47</v>
      </c>
      <c r="F6" s="49">
        <v>33</v>
      </c>
      <c r="G6" s="49">
        <v>14</v>
      </c>
      <c r="H6" s="50">
        <v>6.2666666666666666</v>
      </c>
      <c r="I6" s="50">
        <v>8.6614173228346463</v>
      </c>
      <c r="J6" s="50">
        <v>3.7940379403794036</v>
      </c>
      <c r="L6" s="51" t="str">
        <f>CONCATENATE("0～4ppb","(n=",M6,")")</f>
        <v>0～4ppb(n=517)</v>
      </c>
      <c r="M6" s="52">
        <v>517</v>
      </c>
      <c r="N6" s="52">
        <v>270</v>
      </c>
      <c r="O6" s="52">
        <v>247</v>
      </c>
      <c r="P6" s="53">
        <v>33</v>
      </c>
      <c r="Q6" s="53">
        <v>23</v>
      </c>
      <c r="R6" s="53">
        <v>10</v>
      </c>
      <c r="S6" s="54">
        <f t="shared" ref="S6:U16" si="0">IF(ISERROR(P6/M6*100),"",P6/M6*100)</f>
        <v>6.3829787234042552</v>
      </c>
      <c r="T6" s="54">
        <f t="shared" si="0"/>
        <v>8.518518518518519</v>
      </c>
      <c r="U6" s="54">
        <f t="shared" si="0"/>
        <v>4.048582995951417</v>
      </c>
      <c r="W6" s="123" t="s">
        <v>136</v>
      </c>
      <c r="X6" s="124">
        <v>2502</v>
      </c>
      <c r="Y6" s="124">
        <v>1259</v>
      </c>
      <c r="Z6" s="124">
        <v>1243</v>
      </c>
      <c r="AA6" s="125">
        <v>144</v>
      </c>
      <c r="AB6" s="125">
        <v>91</v>
      </c>
      <c r="AC6" s="125">
        <v>53</v>
      </c>
      <c r="AD6" s="126">
        <v>5.755395683453238</v>
      </c>
      <c r="AE6" s="126">
        <v>7.2279586973788721</v>
      </c>
      <c r="AF6" s="126">
        <v>4.2638777152051484</v>
      </c>
    </row>
    <row r="7" spans="1:32">
      <c r="A7" s="47" t="s">
        <v>58</v>
      </c>
      <c r="B7" s="48">
        <v>7851</v>
      </c>
      <c r="C7" s="48">
        <v>3951</v>
      </c>
      <c r="D7" s="48">
        <v>3900</v>
      </c>
      <c r="E7" s="49">
        <v>464</v>
      </c>
      <c r="F7" s="49">
        <v>282</v>
      </c>
      <c r="G7" s="49">
        <v>182</v>
      </c>
      <c r="H7" s="50">
        <v>5.9100751496624637</v>
      </c>
      <c r="I7" s="50">
        <v>7.1374335611237658</v>
      </c>
      <c r="J7" s="50">
        <v>4.666666666666667</v>
      </c>
      <c r="L7" s="51" t="str">
        <f>CONCATENATE("5～9ppb","(n=",M7,")")</f>
        <v>5～9ppb(n=15835)</v>
      </c>
      <c r="M7" s="52">
        <v>15835</v>
      </c>
      <c r="N7" s="52">
        <v>8067</v>
      </c>
      <c r="O7" s="52">
        <v>7768</v>
      </c>
      <c r="P7" s="53">
        <v>766</v>
      </c>
      <c r="Q7" s="53">
        <v>463</v>
      </c>
      <c r="R7" s="53">
        <v>303</v>
      </c>
      <c r="S7" s="54">
        <f t="shared" si="0"/>
        <v>4.8373855383643827</v>
      </c>
      <c r="T7" s="54">
        <f t="shared" si="0"/>
        <v>5.7394322548655019</v>
      </c>
      <c r="U7" s="54">
        <f t="shared" si="0"/>
        <v>3.9006179196704425</v>
      </c>
      <c r="W7" s="123" t="s">
        <v>137</v>
      </c>
      <c r="X7" s="124">
        <v>37209</v>
      </c>
      <c r="Y7" s="124">
        <v>18888</v>
      </c>
      <c r="Z7" s="124">
        <v>18321</v>
      </c>
      <c r="AA7" s="125">
        <v>1655</v>
      </c>
      <c r="AB7" s="125">
        <v>1031</v>
      </c>
      <c r="AC7" s="125">
        <v>624</v>
      </c>
      <c r="AD7" s="126">
        <v>4.4478486387701901</v>
      </c>
      <c r="AE7" s="126">
        <v>5.4584921643371453</v>
      </c>
      <c r="AF7" s="126">
        <v>3.405927624037989</v>
      </c>
    </row>
    <row r="8" spans="1:32">
      <c r="A8" s="47" t="s">
        <v>59</v>
      </c>
      <c r="B8" s="55">
        <v>26165</v>
      </c>
      <c r="C8" s="55">
        <v>13369</v>
      </c>
      <c r="D8" s="55">
        <v>12796</v>
      </c>
      <c r="E8" s="49">
        <v>1466</v>
      </c>
      <c r="F8" s="49">
        <v>959</v>
      </c>
      <c r="G8" s="49">
        <v>507</v>
      </c>
      <c r="H8" s="50">
        <v>5.6029046436078724</v>
      </c>
      <c r="I8" s="50">
        <v>7.1733113920263296</v>
      </c>
      <c r="J8" s="50">
        <v>3.9621756798999686</v>
      </c>
      <c r="L8" s="51" t="str">
        <f>CONCATENATE("10～14ppb","(n=",M8,")")</f>
        <v>10～14ppb(n=38752)</v>
      </c>
      <c r="M8" s="56">
        <v>38752</v>
      </c>
      <c r="N8" s="56">
        <v>19773</v>
      </c>
      <c r="O8" s="56">
        <v>18979</v>
      </c>
      <c r="P8" s="53">
        <v>1791</v>
      </c>
      <c r="Q8" s="53">
        <v>1097</v>
      </c>
      <c r="R8" s="53">
        <v>694</v>
      </c>
      <c r="S8" s="54">
        <f t="shared" si="0"/>
        <v>4.6216969446738236</v>
      </c>
      <c r="T8" s="54">
        <f t="shared" si="0"/>
        <v>5.5479694532948969</v>
      </c>
      <c r="U8" s="54">
        <f t="shared" si="0"/>
        <v>3.6566731650771906</v>
      </c>
      <c r="W8" s="123" t="s">
        <v>138</v>
      </c>
      <c r="X8" s="127">
        <v>68699</v>
      </c>
      <c r="Y8" s="127">
        <v>34812</v>
      </c>
      <c r="Z8" s="127">
        <v>33887</v>
      </c>
      <c r="AA8" s="125">
        <v>2838</v>
      </c>
      <c r="AB8" s="125">
        <v>1786</v>
      </c>
      <c r="AC8" s="125">
        <v>1052</v>
      </c>
      <c r="AD8" s="126">
        <v>4.1310644987554408</v>
      </c>
      <c r="AE8" s="126">
        <v>5.1304147994944271</v>
      </c>
      <c r="AF8" s="126">
        <v>3.1044353291822824</v>
      </c>
    </row>
    <row r="9" spans="1:32">
      <c r="A9" s="47" t="s">
        <v>60</v>
      </c>
      <c r="B9" s="55">
        <v>32753</v>
      </c>
      <c r="C9" s="55">
        <v>16731</v>
      </c>
      <c r="D9" s="55">
        <v>16022</v>
      </c>
      <c r="E9" s="49">
        <v>1750</v>
      </c>
      <c r="F9" s="49">
        <v>1086</v>
      </c>
      <c r="G9" s="49">
        <v>664</v>
      </c>
      <c r="H9" s="50">
        <v>5.3430220132506943</v>
      </c>
      <c r="I9" s="50">
        <v>6.4909449524834146</v>
      </c>
      <c r="J9" s="50">
        <v>4.1443015853201848</v>
      </c>
      <c r="L9" s="51" t="str">
        <f>CONCATENATE("15～19ppb","(n=",M9,")")</f>
        <v>15～19ppb(n=42911)</v>
      </c>
      <c r="M9" s="56">
        <v>42911</v>
      </c>
      <c r="N9" s="56">
        <v>21785</v>
      </c>
      <c r="O9" s="56">
        <v>21126</v>
      </c>
      <c r="P9" s="53">
        <v>1918</v>
      </c>
      <c r="Q9" s="53">
        <v>1218</v>
      </c>
      <c r="R9" s="53">
        <v>700</v>
      </c>
      <c r="S9" s="54">
        <f t="shared" si="0"/>
        <v>4.4697163897368979</v>
      </c>
      <c r="T9" s="54">
        <f t="shared" si="0"/>
        <v>5.5910029837043833</v>
      </c>
      <c r="U9" s="54">
        <f t="shared" si="0"/>
        <v>3.313452617627568</v>
      </c>
      <c r="W9" s="123" t="s">
        <v>139</v>
      </c>
      <c r="X9" s="127">
        <v>65431</v>
      </c>
      <c r="Y9" s="127">
        <v>33351</v>
      </c>
      <c r="Z9" s="127">
        <v>32080</v>
      </c>
      <c r="AA9" s="125">
        <v>2864</v>
      </c>
      <c r="AB9" s="125">
        <v>1773</v>
      </c>
      <c r="AC9" s="125">
        <v>1091</v>
      </c>
      <c r="AD9" s="126">
        <v>4.3771301065244304</v>
      </c>
      <c r="AE9" s="126">
        <v>5.3161824233156425</v>
      </c>
      <c r="AF9" s="126">
        <v>3.4008728179551118</v>
      </c>
    </row>
    <row r="10" spans="1:32">
      <c r="A10" s="47" t="s">
        <v>61</v>
      </c>
      <c r="B10" s="55">
        <v>30360</v>
      </c>
      <c r="C10" s="55">
        <v>15435</v>
      </c>
      <c r="D10" s="55">
        <v>14925</v>
      </c>
      <c r="E10" s="49">
        <v>1670</v>
      </c>
      <c r="F10" s="49">
        <v>1067</v>
      </c>
      <c r="G10" s="49">
        <v>603</v>
      </c>
      <c r="H10" s="50">
        <v>5.5006587615283262</v>
      </c>
      <c r="I10" s="50">
        <v>6.9128603822481374</v>
      </c>
      <c r="J10" s="50">
        <v>4.0402010050251258</v>
      </c>
      <c r="L10" s="51" t="str">
        <f>CONCATENATE("20～24ppb","(n=",M10,")")</f>
        <v>20～24ppb(n=40239)</v>
      </c>
      <c r="M10" s="56">
        <v>40239</v>
      </c>
      <c r="N10" s="56">
        <v>20543</v>
      </c>
      <c r="O10" s="56">
        <v>19696</v>
      </c>
      <c r="P10" s="53">
        <v>1951</v>
      </c>
      <c r="Q10" s="53">
        <v>1212</v>
      </c>
      <c r="R10" s="53">
        <v>739</v>
      </c>
      <c r="S10" s="54">
        <f t="shared" si="0"/>
        <v>4.8485300330525112</v>
      </c>
      <c r="T10" s="54">
        <f t="shared" si="0"/>
        <v>5.8998198899868566</v>
      </c>
      <c r="U10" s="54">
        <f t="shared" si="0"/>
        <v>3.7520308692120223</v>
      </c>
      <c r="W10" s="123" t="s">
        <v>140</v>
      </c>
      <c r="X10" s="127">
        <v>36932</v>
      </c>
      <c r="Y10" s="127">
        <v>18969</v>
      </c>
      <c r="Z10" s="127">
        <v>17963</v>
      </c>
      <c r="AA10" s="125">
        <v>1656</v>
      </c>
      <c r="AB10" s="125">
        <v>1041</v>
      </c>
      <c r="AC10" s="125">
        <v>615</v>
      </c>
      <c r="AD10" s="126">
        <v>4.4839163868731724</v>
      </c>
      <c r="AE10" s="126">
        <v>5.4879013126680372</v>
      </c>
      <c r="AF10" s="126">
        <v>3.423704281022101</v>
      </c>
    </row>
    <row r="11" spans="1:32">
      <c r="A11" s="47" t="s">
        <v>62</v>
      </c>
      <c r="B11" s="48">
        <v>23530</v>
      </c>
      <c r="C11" s="48">
        <v>11972</v>
      </c>
      <c r="D11" s="48">
        <v>11558</v>
      </c>
      <c r="E11" s="49">
        <v>1424</v>
      </c>
      <c r="F11" s="55">
        <v>886</v>
      </c>
      <c r="G11" s="55">
        <v>538</v>
      </c>
      <c r="H11" s="50">
        <v>6.0518487037824054</v>
      </c>
      <c r="I11" s="50">
        <v>7.4006014032743064</v>
      </c>
      <c r="J11" s="50">
        <v>4.6547845648035988</v>
      </c>
      <c r="L11" s="51" t="str">
        <f>CONCATENATE("25～29ppb","(n=",M11,")")</f>
        <v>25～29ppb(n=17171)</v>
      </c>
      <c r="M11" s="52">
        <v>17171</v>
      </c>
      <c r="N11" s="52">
        <v>8654</v>
      </c>
      <c r="O11" s="52">
        <v>8517</v>
      </c>
      <c r="P11" s="53">
        <v>965</v>
      </c>
      <c r="Q11" s="56">
        <v>588</v>
      </c>
      <c r="R11" s="56">
        <v>377</v>
      </c>
      <c r="S11" s="54">
        <f t="shared" si="0"/>
        <v>5.619940597519073</v>
      </c>
      <c r="T11" s="54">
        <f t="shared" si="0"/>
        <v>6.7945458747400043</v>
      </c>
      <c r="U11" s="54">
        <f t="shared" si="0"/>
        <v>4.4264412351767053</v>
      </c>
      <c r="W11" s="123" t="s">
        <v>63</v>
      </c>
      <c r="X11" s="124">
        <v>1448</v>
      </c>
      <c r="Y11" s="124">
        <v>767</v>
      </c>
      <c r="Z11" s="124">
        <v>681</v>
      </c>
      <c r="AA11" s="125">
        <v>86</v>
      </c>
      <c r="AB11" s="127">
        <v>59</v>
      </c>
      <c r="AC11" s="127">
        <v>27</v>
      </c>
      <c r="AD11" s="126">
        <v>5.9392265193370166</v>
      </c>
      <c r="AE11" s="126">
        <v>7.6923076923076925</v>
      </c>
      <c r="AF11" s="126">
        <v>3.9647577092511015</v>
      </c>
    </row>
    <row r="12" spans="1:32">
      <c r="A12" s="47" t="s">
        <v>64</v>
      </c>
      <c r="B12" s="48">
        <v>3370</v>
      </c>
      <c r="C12" s="48">
        <v>1731</v>
      </c>
      <c r="D12" s="48">
        <v>1639</v>
      </c>
      <c r="E12" s="49">
        <v>224</v>
      </c>
      <c r="F12" s="55">
        <v>127</v>
      </c>
      <c r="G12" s="55">
        <v>97</v>
      </c>
      <c r="H12" s="50">
        <v>6.6468842729970321</v>
      </c>
      <c r="I12" s="50">
        <v>7.3367995378393989</v>
      </c>
      <c r="J12" s="50">
        <v>5.918242830994509</v>
      </c>
      <c r="L12" s="51" t="str">
        <f>CONCATENATE("30～34ppb","(n=",M12,")")</f>
        <v>30～34ppb(n=354)</v>
      </c>
      <c r="M12" s="52">
        <v>354</v>
      </c>
      <c r="N12" s="52">
        <v>180</v>
      </c>
      <c r="O12" s="52">
        <v>174</v>
      </c>
      <c r="P12" s="53">
        <v>19</v>
      </c>
      <c r="Q12" s="56">
        <v>12</v>
      </c>
      <c r="R12" s="56">
        <v>7</v>
      </c>
      <c r="S12" s="54">
        <f t="shared" si="0"/>
        <v>5.3672316384180787</v>
      </c>
      <c r="T12" s="54">
        <f t="shared" si="0"/>
        <v>6.666666666666667</v>
      </c>
      <c r="U12" s="54">
        <f t="shared" si="0"/>
        <v>4.0229885057471266</v>
      </c>
      <c r="W12" s="123" t="s">
        <v>65</v>
      </c>
      <c r="X12" s="124"/>
      <c r="Y12" s="124"/>
      <c r="Z12" s="124"/>
      <c r="AA12" s="125"/>
      <c r="AB12" s="127"/>
      <c r="AC12" s="127"/>
      <c r="AD12" s="126" t="s">
        <v>66</v>
      </c>
      <c r="AE12" s="126" t="s">
        <v>66</v>
      </c>
      <c r="AF12" s="126" t="s">
        <v>66</v>
      </c>
    </row>
    <row r="13" spans="1:32">
      <c r="A13" s="47" t="s">
        <v>67</v>
      </c>
      <c r="B13" s="48"/>
      <c r="C13" s="48"/>
      <c r="D13" s="48"/>
      <c r="E13" s="49"/>
      <c r="F13" s="55"/>
      <c r="G13" s="55"/>
      <c r="H13" s="50" t="s">
        <v>66</v>
      </c>
      <c r="I13" s="50" t="s">
        <v>66</v>
      </c>
      <c r="J13" s="50" t="s">
        <v>66</v>
      </c>
      <c r="L13" s="51" t="str">
        <f>CONCATENATE("35～39ppb","(n=",M13,")")</f>
        <v>35～39ppb(n=)</v>
      </c>
      <c r="M13" s="52"/>
      <c r="N13" s="52"/>
      <c r="O13" s="52"/>
      <c r="P13" s="53"/>
      <c r="Q13" s="56"/>
      <c r="R13" s="56"/>
      <c r="S13" s="54" t="str">
        <f t="shared" si="0"/>
        <v/>
      </c>
      <c r="T13" s="54" t="str">
        <f t="shared" si="0"/>
        <v/>
      </c>
      <c r="U13" s="54" t="str">
        <f t="shared" si="0"/>
        <v/>
      </c>
      <c r="W13" s="123" t="s">
        <v>67</v>
      </c>
      <c r="X13" s="124"/>
      <c r="Y13" s="124"/>
      <c r="Z13" s="124"/>
      <c r="AA13" s="125"/>
      <c r="AB13" s="127"/>
      <c r="AC13" s="127"/>
      <c r="AD13" s="126" t="s">
        <v>66</v>
      </c>
      <c r="AE13" s="126" t="s">
        <v>66</v>
      </c>
      <c r="AF13" s="126" t="s">
        <v>66</v>
      </c>
    </row>
    <row r="14" spans="1:32">
      <c r="A14" s="47" t="s">
        <v>68</v>
      </c>
      <c r="B14" s="48"/>
      <c r="C14" s="48"/>
      <c r="D14" s="48"/>
      <c r="E14" s="49"/>
      <c r="F14" s="49"/>
      <c r="G14" s="49"/>
      <c r="H14" s="50" t="s">
        <v>66</v>
      </c>
      <c r="I14" s="50" t="s">
        <v>66</v>
      </c>
      <c r="J14" s="50" t="s">
        <v>66</v>
      </c>
      <c r="L14" s="51" t="str">
        <f>CONCATENATE("40～44ppb","(n=",M14,")")</f>
        <v>40～44ppb(n=)</v>
      </c>
      <c r="M14" s="52"/>
      <c r="N14" s="52"/>
      <c r="O14" s="52"/>
      <c r="P14" s="53"/>
      <c r="Q14" s="53"/>
      <c r="R14" s="53"/>
      <c r="S14" s="54" t="str">
        <f t="shared" si="0"/>
        <v/>
      </c>
      <c r="T14" s="54" t="str">
        <f t="shared" si="0"/>
        <v/>
      </c>
      <c r="U14" s="54" t="str">
        <f t="shared" si="0"/>
        <v/>
      </c>
      <c r="W14" s="123" t="s">
        <v>68</v>
      </c>
      <c r="X14" s="124"/>
      <c r="Y14" s="124"/>
      <c r="Z14" s="124"/>
      <c r="AA14" s="125"/>
      <c r="AB14" s="125"/>
      <c r="AC14" s="125"/>
      <c r="AD14" s="126" t="s">
        <v>66</v>
      </c>
      <c r="AE14" s="126" t="s">
        <v>66</v>
      </c>
      <c r="AF14" s="126" t="s">
        <v>66</v>
      </c>
    </row>
    <row r="15" spans="1:32">
      <c r="A15" s="47" t="s">
        <v>69</v>
      </c>
      <c r="B15" s="48">
        <v>1652</v>
      </c>
      <c r="C15" s="48">
        <v>812</v>
      </c>
      <c r="D15" s="48">
        <v>840</v>
      </c>
      <c r="E15" s="49">
        <v>103</v>
      </c>
      <c r="F15" s="55">
        <v>62</v>
      </c>
      <c r="G15" s="55">
        <v>41</v>
      </c>
      <c r="H15" s="50">
        <v>6.2348668280871671</v>
      </c>
      <c r="I15" s="50">
        <v>7.6354679802955667</v>
      </c>
      <c r="J15" s="50">
        <v>4.8809523809523814</v>
      </c>
      <c r="L15" s="51" t="str">
        <f>CONCATENATE("不明","(n=",M15,")")</f>
        <v>不明(n=1790)</v>
      </c>
      <c r="M15" s="52">
        <v>1790</v>
      </c>
      <c r="N15" s="52">
        <v>882</v>
      </c>
      <c r="O15" s="52">
        <v>908</v>
      </c>
      <c r="P15" s="53">
        <v>76</v>
      </c>
      <c r="Q15" s="56">
        <v>47</v>
      </c>
      <c r="R15" s="56">
        <v>29</v>
      </c>
      <c r="S15" s="54">
        <f t="shared" si="0"/>
        <v>4.2458100558659213</v>
      </c>
      <c r="T15" s="54">
        <f t="shared" si="0"/>
        <v>5.3287981859410429</v>
      </c>
      <c r="U15" s="54">
        <f t="shared" si="0"/>
        <v>3.1938325991189425</v>
      </c>
      <c r="W15" s="123" t="s">
        <v>141</v>
      </c>
      <c r="X15" s="124">
        <v>1239</v>
      </c>
      <c r="Y15" s="124">
        <v>627</v>
      </c>
      <c r="Z15" s="124">
        <v>612</v>
      </c>
      <c r="AA15" s="125">
        <v>52</v>
      </c>
      <c r="AB15" s="127">
        <v>33</v>
      </c>
      <c r="AC15" s="127">
        <v>19</v>
      </c>
      <c r="AD15" s="126">
        <v>4.1969330104923328</v>
      </c>
      <c r="AE15" s="126">
        <v>5.2631578947368416</v>
      </c>
      <c r="AF15" s="126">
        <v>3.1045751633986929</v>
      </c>
    </row>
    <row r="16" spans="1:32">
      <c r="A16" s="57" t="s">
        <v>70</v>
      </c>
      <c r="B16" s="58">
        <v>126431</v>
      </c>
      <c r="C16" s="58">
        <v>64382</v>
      </c>
      <c r="D16" s="58">
        <v>62049</v>
      </c>
      <c r="E16" s="58">
        <v>7148</v>
      </c>
      <c r="F16" s="58">
        <v>4502</v>
      </c>
      <c r="G16" s="58">
        <v>2646</v>
      </c>
      <c r="H16" s="50">
        <v>5.6536767090349676</v>
      </c>
      <c r="I16" s="50">
        <v>6.9926376937653387</v>
      </c>
      <c r="J16" s="50">
        <v>4.2643717062321711</v>
      </c>
      <c r="L16" s="59" t="s">
        <v>70</v>
      </c>
      <c r="M16" s="60">
        <f t="shared" ref="M16:R16" si="1">SUM(M6:M15)</f>
        <v>157569</v>
      </c>
      <c r="N16" s="60">
        <f t="shared" si="1"/>
        <v>80154</v>
      </c>
      <c r="O16" s="60">
        <f t="shared" si="1"/>
        <v>77415</v>
      </c>
      <c r="P16" s="60">
        <f t="shared" si="1"/>
        <v>7519</v>
      </c>
      <c r="Q16" s="60">
        <f t="shared" si="1"/>
        <v>4660</v>
      </c>
      <c r="R16" s="60">
        <f t="shared" si="1"/>
        <v>2859</v>
      </c>
      <c r="S16" s="54">
        <f t="shared" si="0"/>
        <v>4.7718777170636359</v>
      </c>
      <c r="T16" s="54">
        <f t="shared" si="0"/>
        <v>5.8138084187938217</v>
      </c>
      <c r="U16" s="54">
        <f t="shared" si="0"/>
        <v>3.6930827359038942</v>
      </c>
      <c r="W16" s="128" t="s">
        <v>70</v>
      </c>
      <c r="X16" s="1">
        <v>213460</v>
      </c>
      <c r="Y16" s="1">
        <v>108673</v>
      </c>
      <c r="Z16" s="1">
        <v>104787</v>
      </c>
      <c r="AA16" s="1">
        <v>9295</v>
      </c>
      <c r="AB16" s="1">
        <v>5814</v>
      </c>
      <c r="AC16" s="1">
        <v>3481</v>
      </c>
      <c r="AD16" s="126">
        <v>4.3544457978075517</v>
      </c>
      <c r="AE16" s="126">
        <v>5.3499949389452759</v>
      </c>
      <c r="AF16" s="126">
        <v>3.3219769627911857</v>
      </c>
    </row>
    <row r="17" spans="1:32">
      <c r="A17" s="61"/>
      <c r="B17" s="62"/>
      <c r="C17" s="62"/>
      <c r="D17" s="62"/>
      <c r="E17" s="62"/>
      <c r="F17" s="62"/>
      <c r="G17" s="62"/>
      <c r="H17" s="62"/>
      <c r="I17" s="62"/>
      <c r="J17" s="62"/>
      <c r="L17" s="63"/>
      <c r="M17" s="64"/>
      <c r="N17" s="64"/>
      <c r="O17" s="64"/>
      <c r="P17" s="64"/>
      <c r="Q17" s="64"/>
      <c r="R17" s="64"/>
      <c r="S17" s="64"/>
      <c r="T17" s="64"/>
      <c r="U17" s="64"/>
      <c r="W17" s="9"/>
      <c r="X17" s="129"/>
      <c r="Y17" s="129"/>
      <c r="Z17" s="129"/>
      <c r="AA17" s="129"/>
      <c r="AB17" s="129"/>
      <c r="AC17" s="129"/>
      <c r="AD17" s="129"/>
      <c r="AE17" s="129"/>
      <c r="AF17" s="129"/>
    </row>
    <row r="18" spans="1:32">
      <c r="A18" s="140" t="s">
        <v>71</v>
      </c>
      <c r="B18" s="142" t="s">
        <v>0</v>
      </c>
      <c r="C18" s="143"/>
      <c r="D18" s="144"/>
      <c r="E18" s="142" t="s">
        <v>5</v>
      </c>
      <c r="F18" s="143"/>
      <c r="G18" s="144"/>
      <c r="H18" s="142" t="s">
        <v>54</v>
      </c>
      <c r="I18" s="143"/>
      <c r="J18" s="144"/>
      <c r="L18" s="145" t="s">
        <v>72</v>
      </c>
      <c r="M18" s="147" t="s">
        <v>0</v>
      </c>
      <c r="N18" s="148"/>
      <c r="O18" s="149"/>
      <c r="P18" s="147" t="s">
        <v>5</v>
      </c>
      <c r="Q18" s="148"/>
      <c r="R18" s="149"/>
      <c r="S18" s="147" t="s">
        <v>6</v>
      </c>
      <c r="T18" s="148"/>
      <c r="U18" s="149"/>
      <c r="W18" s="150" t="s">
        <v>8</v>
      </c>
      <c r="X18" s="152" t="s">
        <v>0</v>
      </c>
      <c r="Y18" s="153"/>
      <c r="Z18" s="154"/>
      <c r="AA18" s="152" t="s">
        <v>5</v>
      </c>
      <c r="AB18" s="153"/>
      <c r="AC18" s="154"/>
      <c r="AD18" s="137" t="s">
        <v>6</v>
      </c>
      <c r="AE18" s="138"/>
      <c r="AF18" s="139"/>
    </row>
    <row r="19" spans="1:32">
      <c r="A19" s="141"/>
      <c r="B19" s="45" t="s">
        <v>1</v>
      </c>
      <c r="C19" s="45" t="s">
        <v>2</v>
      </c>
      <c r="D19" s="45" t="s">
        <v>3</v>
      </c>
      <c r="E19" s="45" t="s">
        <v>1</v>
      </c>
      <c r="F19" s="45" t="s">
        <v>2</v>
      </c>
      <c r="G19" s="45" t="s">
        <v>3</v>
      </c>
      <c r="H19" s="45" t="s">
        <v>1</v>
      </c>
      <c r="I19" s="45" t="s">
        <v>2</v>
      </c>
      <c r="J19" s="45" t="s">
        <v>3</v>
      </c>
      <c r="L19" s="146"/>
      <c r="M19" s="46" t="s">
        <v>1</v>
      </c>
      <c r="N19" s="46" t="s">
        <v>2</v>
      </c>
      <c r="O19" s="46" t="s">
        <v>3</v>
      </c>
      <c r="P19" s="46" t="s">
        <v>1</v>
      </c>
      <c r="Q19" s="46" t="s">
        <v>2</v>
      </c>
      <c r="R19" s="46" t="s">
        <v>3</v>
      </c>
      <c r="S19" s="46" t="s">
        <v>1</v>
      </c>
      <c r="T19" s="46" t="s">
        <v>2</v>
      </c>
      <c r="U19" s="46" t="s">
        <v>3</v>
      </c>
      <c r="W19" s="151"/>
      <c r="X19" s="31" t="s">
        <v>1</v>
      </c>
      <c r="Y19" s="31" t="s">
        <v>2</v>
      </c>
      <c r="Z19" s="31" t="s">
        <v>3</v>
      </c>
      <c r="AA19" s="31" t="s">
        <v>1</v>
      </c>
      <c r="AB19" s="31" t="s">
        <v>2</v>
      </c>
      <c r="AC19" s="31" t="s">
        <v>3</v>
      </c>
      <c r="AD19" s="31" t="s">
        <v>1</v>
      </c>
      <c r="AE19" s="31" t="s">
        <v>2</v>
      </c>
      <c r="AF19" s="31" t="s">
        <v>3</v>
      </c>
    </row>
    <row r="20" spans="1:32">
      <c r="A20" s="47" t="s">
        <v>73</v>
      </c>
      <c r="B20" s="55">
        <v>2264</v>
      </c>
      <c r="C20" s="49">
        <v>1157</v>
      </c>
      <c r="D20" s="49">
        <v>1107</v>
      </c>
      <c r="E20" s="49">
        <v>140</v>
      </c>
      <c r="F20" s="49">
        <v>87</v>
      </c>
      <c r="G20" s="49">
        <v>53</v>
      </c>
      <c r="H20" s="50">
        <v>6.1837455830388697</v>
      </c>
      <c r="I20" s="50">
        <v>7.5194468452895418</v>
      </c>
      <c r="J20" s="50">
        <v>4.7877145438121049</v>
      </c>
      <c r="L20" s="51" t="str">
        <f>CONCATENATE("0～9ppb","(n=",M20,")")</f>
        <v>0～9ppb(n=4704)</v>
      </c>
      <c r="M20" s="56">
        <v>4704</v>
      </c>
      <c r="N20" s="53">
        <v>2409</v>
      </c>
      <c r="O20" s="53">
        <v>2295</v>
      </c>
      <c r="P20" s="53">
        <v>238</v>
      </c>
      <c r="Q20" s="53">
        <v>153</v>
      </c>
      <c r="R20" s="53">
        <v>85</v>
      </c>
      <c r="S20" s="54">
        <f t="shared" ref="S20:U30" si="2">IF(ISERROR(P20/M20*100),"",P20/M20*100)</f>
        <v>5.0595238095238093</v>
      </c>
      <c r="T20" s="54">
        <f t="shared" si="2"/>
        <v>6.3511830635118312</v>
      </c>
      <c r="U20" s="54">
        <f t="shared" si="2"/>
        <v>3.7037037037037033</v>
      </c>
      <c r="W20" s="123" t="s">
        <v>142</v>
      </c>
      <c r="X20" s="127">
        <v>12180</v>
      </c>
      <c r="Y20" s="125">
        <v>6153</v>
      </c>
      <c r="Z20" s="125">
        <v>6027</v>
      </c>
      <c r="AA20" s="125">
        <v>571</v>
      </c>
      <c r="AB20" s="125">
        <v>357</v>
      </c>
      <c r="AC20" s="125">
        <v>214</v>
      </c>
      <c r="AD20" s="126">
        <v>4.6880131362889976</v>
      </c>
      <c r="AE20" s="126">
        <v>5.802047781569966</v>
      </c>
      <c r="AF20" s="126">
        <v>3.550688568110171</v>
      </c>
    </row>
    <row r="21" spans="1:32">
      <c r="A21" s="47" t="s">
        <v>74</v>
      </c>
      <c r="B21" s="55">
        <v>23689</v>
      </c>
      <c r="C21" s="49">
        <v>12060</v>
      </c>
      <c r="D21" s="49">
        <v>11629</v>
      </c>
      <c r="E21" s="49">
        <v>1421</v>
      </c>
      <c r="F21" s="49">
        <v>931</v>
      </c>
      <c r="G21" s="49">
        <v>490</v>
      </c>
      <c r="H21" s="50">
        <v>5.9985647346869859</v>
      </c>
      <c r="I21" s="50">
        <v>7.7197346600331676</v>
      </c>
      <c r="J21" s="50">
        <v>4.213603921231404</v>
      </c>
      <c r="L21" s="51" t="str">
        <f>CONCATENATE("10～19ppb","(n=",M21,")")</f>
        <v>10～19ppb(n=44471)</v>
      </c>
      <c r="M21" s="56">
        <v>44471</v>
      </c>
      <c r="N21" s="53">
        <v>22593</v>
      </c>
      <c r="O21" s="53">
        <v>21878</v>
      </c>
      <c r="P21" s="53">
        <v>2007</v>
      </c>
      <c r="Q21" s="53">
        <v>1238</v>
      </c>
      <c r="R21" s="53">
        <v>769</v>
      </c>
      <c r="S21" s="54">
        <f t="shared" si="2"/>
        <v>4.5130534505632882</v>
      </c>
      <c r="T21" s="54">
        <f t="shared" si="2"/>
        <v>5.4795733191696536</v>
      </c>
      <c r="U21" s="54">
        <f t="shared" si="2"/>
        <v>3.5149465216198923</v>
      </c>
      <c r="W21" s="123" t="s">
        <v>143</v>
      </c>
      <c r="X21" s="127">
        <v>96455</v>
      </c>
      <c r="Y21" s="125">
        <v>48949</v>
      </c>
      <c r="Z21" s="125">
        <v>47506</v>
      </c>
      <c r="AA21" s="125">
        <v>4016</v>
      </c>
      <c r="AB21" s="125">
        <v>2517</v>
      </c>
      <c r="AC21" s="125">
        <v>1499</v>
      </c>
      <c r="AD21" s="126">
        <v>4.1635996060339018</v>
      </c>
      <c r="AE21" s="126">
        <v>5.1420866616274079</v>
      </c>
      <c r="AF21" s="126">
        <v>3.1553908979918326</v>
      </c>
    </row>
    <row r="22" spans="1:32">
      <c r="A22" s="47" t="s">
        <v>75</v>
      </c>
      <c r="B22" s="55">
        <v>42315</v>
      </c>
      <c r="C22" s="49">
        <v>21561</v>
      </c>
      <c r="D22" s="49">
        <v>20754</v>
      </c>
      <c r="E22" s="49">
        <v>2193</v>
      </c>
      <c r="F22" s="49">
        <v>1355</v>
      </c>
      <c r="G22" s="49">
        <v>838</v>
      </c>
      <c r="H22" s="50">
        <v>5.1825593761077631</v>
      </c>
      <c r="I22" s="50">
        <v>6.2844951532860254</v>
      </c>
      <c r="J22" s="50">
        <v>4.0377758504384698</v>
      </c>
      <c r="L22" s="51" t="str">
        <f>CONCATENATE("20～29ppb","(n=",M22,")")</f>
        <v>20～29ppb(n=51438)</v>
      </c>
      <c r="M22" s="56">
        <v>51438</v>
      </c>
      <c r="N22" s="53">
        <v>26244</v>
      </c>
      <c r="O22" s="53">
        <v>25194</v>
      </c>
      <c r="P22" s="53">
        <v>2390</v>
      </c>
      <c r="Q22" s="53">
        <v>1492</v>
      </c>
      <c r="R22" s="53">
        <v>898</v>
      </c>
      <c r="S22" s="54">
        <f t="shared" si="2"/>
        <v>4.6463703876511522</v>
      </c>
      <c r="T22" s="54">
        <f t="shared" si="2"/>
        <v>5.6851089772900476</v>
      </c>
      <c r="U22" s="54">
        <f t="shared" si="2"/>
        <v>3.5643407160435023</v>
      </c>
      <c r="W22" s="123" t="s">
        <v>144</v>
      </c>
      <c r="X22" s="127">
        <v>80202</v>
      </c>
      <c r="Y22" s="125">
        <v>40951</v>
      </c>
      <c r="Z22" s="125">
        <v>39251</v>
      </c>
      <c r="AA22" s="125">
        <v>3596</v>
      </c>
      <c r="AB22" s="125">
        <v>2247</v>
      </c>
      <c r="AC22" s="125">
        <v>1349</v>
      </c>
      <c r="AD22" s="126">
        <v>4.4836787112540835</v>
      </c>
      <c r="AE22" s="126">
        <v>5.4870454933945449</v>
      </c>
      <c r="AF22" s="126">
        <v>3.4368551119716693</v>
      </c>
    </row>
    <row r="23" spans="1:32">
      <c r="A23" s="47" t="s">
        <v>76</v>
      </c>
      <c r="B23" s="48">
        <v>30958</v>
      </c>
      <c r="C23" s="49">
        <v>15774</v>
      </c>
      <c r="D23" s="49">
        <v>15184</v>
      </c>
      <c r="E23" s="49">
        <v>1753</v>
      </c>
      <c r="F23" s="49">
        <v>1145</v>
      </c>
      <c r="G23" s="49">
        <v>608</v>
      </c>
      <c r="H23" s="50">
        <v>5.6625104980941918</v>
      </c>
      <c r="I23" s="50">
        <v>7.2587802713325722</v>
      </c>
      <c r="J23" s="50">
        <v>4.0042149631190727</v>
      </c>
      <c r="L23" s="51" t="str">
        <f>CONCATENATE("30～39ppb","(n=",M23,")")</f>
        <v>30～39ppb(n=45590)</v>
      </c>
      <c r="M23" s="52">
        <v>45590</v>
      </c>
      <c r="N23" s="53">
        <v>23225</v>
      </c>
      <c r="O23" s="53">
        <v>22365</v>
      </c>
      <c r="P23" s="53">
        <v>2273</v>
      </c>
      <c r="Q23" s="53">
        <v>1414</v>
      </c>
      <c r="R23" s="53">
        <v>859</v>
      </c>
      <c r="S23" s="54">
        <f t="shared" si="2"/>
        <v>4.9857424873875855</v>
      </c>
      <c r="T23" s="54">
        <f t="shared" si="2"/>
        <v>6.0882669537136707</v>
      </c>
      <c r="U23" s="54">
        <f t="shared" si="2"/>
        <v>3.8408227140621505</v>
      </c>
      <c r="W23" s="123" t="s">
        <v>145</v>
      </c>
      <c r="X23" s="124">
        <v>23184</v>
      </c>
      <c r="Y23" s="125">
        <v>11895</v>
      </c>
      <c r="Z23" s="125">
        <v>11289</v>
      </c>
      <c r="AA23" s="125">
        <v>1055</v>
      </c>
      <c r="AB23" s="125">
        <v>656</v>
      </c>
      <c r="AC23" s="125">
        <v>399</v>
      </c>
      <c r="AD23" s="126">
        <v>4.5505521048999311</v>
      </c>
      <c r="AE23" s="126">
        <v>5.514922236233712</v>
      </c>
      <c r="AF23" s="126">
        <v>3.5344140313579588</v>
      </c>
    </row>
    <row r="24" spans="1:32">
      <c r="A24" s="47" t="s">
        <v>77</v>
      </c>
      <c r="B24" s="48">
        <v>22845</v>
      </c>
      <c r="C24" s="49">
        <v>11633</v>
      </c>
      <c r="D24" s="49">
        <v>11212</v>
      </c>
      <c r="E24" s="49">
        <v>1374</v>
      </c>
      <c r="F24" s="55">
        <v>832</v>
      </c>
      <c r="G24" s="55">
        <v>542</v>
      </c>
      <c r="H24" s="50">
        <v>6.0144451739986868</v>
      </c>
      <c r="I24" s="50">
        <v>7.1520673944812163</v>
      </c>
      <c r="J24" s="50">
        <v>4.8341063146628613</v>
      </c>
      <c r="L24" s="51" t="str">
        <f>CONCATENATE("40～49ppb","(n=",M24,")")</f>
        <v>40～49ppb(n=9576)</v>
      </c>
      <c r="M24" s="52">
        <v>9576</v>
      </c>
      <c r="N24" s="53">
        <v>4801</v>
      </c>
      <c r="O24" s="53">
        <v>4775</v>
      </c>
      <c r="P24" s="53">
        <v>535</v>
      </c>
      <c r="Q24" s="56">
        <v>316</v>
      </c>
      <c r="R24" s="56">
        <v>219</v>
      </c>
      <c r="S24" s="54">
        <f t="shared" si="2"/>
        <v>5.5868838763575601</v>
      </c>
      <c r="T24" s="54">
        <f t="shared" si="2"/>
        <v>6.5819620912309933</v>
      </c>
      <c r="U24" s="54">
        <f t="shared" si="2"/>
        <v>4.5863874345549744</v>
      </c>
      <c r="W24" s="123" t="s">
        <v>78</v>
      </c>
      <c r="X24" s="124">
        <v>200</v>
      </c>
      <c r="Y24" s="125">
        <v>98</v>
      </c>
      <c r="Z24" s="125">
        <v>102</v>
      </c>
      <c r="AA24" s="125">
        <v>5</v>
      </c>
      <c r="AB24" s="127">
        <v>4</v>
      </c>
      <c r="AC24" s="127">
        <v>1</v>
      </c>
      <c r="AD24" s="126">
        <v>2.5</v>
      </c>
      <c r="AE24" s="126">
        <v>4.0816326530612246</v>
      </c>
      <c r="AF24" s="126">
        <v>0.98039215686274506</v>
      </c>
    </row>
    <row r="25" spans="1:32">
      <c r="A25" s="47" t="s">
        <v>15</v>
      </c>
      <c r="B25" s="48">
        <v>2708</v>
      </c>
      <c r="C25" s="49">
        <v>1385</v>
      </c>
      <c r="D25" s="49">
        <v>1323</v>
      </c>
      <c r="E25" s="49">
        <v>164</v>
      </c>
      <c r="F25" s="55">
        <v>90</v>
      </c>
      <c r="G25" s="55">
        <v>74</v>
      </c>
      <c r="H25" s="50">
        <v>6.0561299852289512</v>
      </c>
      <c r="I25" s="50">
        <v>6.4981949458483745</v>
      </c>
      <c r="J25" s="50">
        <v>5.5933484504913071</v>
      </c>
      <c r="L25" s="51" t="str">
        <f>CONCATENATE("50～59ppb","(n=",M25,")")</f>
        <v>50～59ppb(n=)</v>
      </c>
      <c r="M25" s="52"/>
      <c r="N25" s="53"/>
      <c r="O25" s="53"/>
      <c r="P25" s="53"/>
      <c r="Q25" s="56"/>
      <c r="R25" s="56"/>
      <c r="S25" s="54" t="str">
        <f t="shared" si="2"/>
        <v/>
      </c>
      <c r="T25" s="54" t="str">
        <f t="shared" si="2"/>
        <v/>
      </c>
      <c r="U25" s="54" t="str">
        <f t="shared" si="2"/>
        <v/>
      </c>
      <c r="W25" s="123" t="s">
        <v>79</v>
      </c>
      <c r="X25" s="124"/>
      <c r="Y25" s="125"/>
      <c r="Z25" s="125"/>
      <c r="AA25" s="125"/>
      <c r="AB25" s="127"/>
      <c r="AC25" s="127"/>
      <c r="AD25" s="126" t="s">
        <v>66</v>
      </c>
      <c r="AE25" s="126" t="s">
        <v>66</v>
      </c>
      <c r="AF25" s="126" t="s">
        <v>66</v>
      </c>
    </row>
    <row r="26" spans="1:32">
      <c r="A26" s="47" t="s">
        <v>80</v>
      </c>
      <c r="B26" s="48"/>
      <c r="C26" s="48"/>
      <c r="D26" s="49"/>
      <c r="E26" s="49"/>
      <c r="F26" s="49"/>
      <c r="G26" s="49"/>
      <c r="H26" s="50" t="s">
        <v>66</v>
      </c>
      <c r="I26" s="50" t="s">
        <v>66</v>
      </c>
      <c r="J26" s="50" t="s">
        <v>66</v>
      </c>
      <c r="L26" s="51" t="str">
        <f>CONCATENATE("60～69ppb","(n=",M26,")")</f>
        <v>60～69ppb(n=)</v>
      </c>
      <c r="M26" s="52"/>
      <c r="N26" s="52"/>
      <c r="O26" s="53"/>
      <c r="P26" s="53"/>
      <c r="Q26" s="53"/>
      <c r="R26" s="53"/>
      <c r="S26" s="54" t="str">
        <f t="shared" si="2"/>
        <v/>
      </c>
      <c r="T26" s="54" t="str">
        <f t="shared" si="2"/>
        <v/>
      </c>
      <c r="U26" s="54" t="str">
        <f t="shared" si="2"/>
        <v/>
      </c>
      <c r="W26" s="123" t="s">
        <v>80</v>
      </c>
      <c r="X26" s="124"/>
      <c r="Y26" s="124"/>
      <c r="Z26" s="125"/>
      <c r="AA26" s="125"/>
      <c r="AB26" s="125"/>
      <c r="AC26" s="125"/>
      <c r="AD26" s="126" t="s">
        <v>66</v>
      </c>
      <c r="AE26" s="126" t="s">
        <v>66</v>
      </c>
      <c r="AF26" s="126" t="s">
        <v>66</v>
      </c>
    </row>
    <row r="27" spans="1:32">
      <c r="A27" s="47" t="s">
        <v>81</v>
      </c>
      <c r="B27" s="48"/>
      <c r="C27" s="48"/>
      <c r="D27" s="49"/>
      <c r="E27" s="49"/>
      <c r="F27" s="49"/>
      <c r="G27" s="49"/>
      <c r="H27" s="50" t="s">
        <v>66</v>
      </c>
      <c r="I27" s="50" t="s">
        <v>66</v>
      </c>
      <c r="J27" s="50" t="s">
        <v>66</v>
      </c>
      <c r="L27" s="51" t="str">
        <f>CONCATENATE("70～79ppb","(n=",M27,")")</f>
        <v>70～79ppb(n=)</v>
      </c>
      <c r="M27" s="52"/>
      <c r="N27" s="52"/>
      <c r="O27" s="53"/>
      <c r="P27" s="53"/>
      <c r="Q27" s="53"/>
      <c r="R27" s="53"/>
      <c r="S27" s="54" t="str">
        <f t="shared" si="2"/>
        <v/>
      </c>
      <c r="T27" s="54" t="str">
        <f t="shared" si="2"/>
        <v/>
      </c>
      <c r="U27" s="54" t="str">
        <f t="shared" si="2"/>
        <v/>
      </c>
      <c r="W27" s="123" t="s">
        <v>81</v>
      </c>
      <c r="X27" s="124"/>
      <c r="Y27" s="124"/>
      <c r="Z27" s="125"/>
      <c r="AA27" s="125"/>
      <c r="AB27" s="125"/>
      <c r="AC27" s="125"/>
      <c r="AD27" s="126" t="s">
        <v>66</v>
      </c>
      <c r="AE27" s="126" t="s">
        <v>66</v>
      </c>
      <c r="AF27" s="126" t="s">
        <v>66</v>
      </c>
    </row>
    <row r="28" spans="1:32">
      <c r="A28" s="47" t="s">
        <v>82</v>
      </c>
      <c r="B28" s="48"/>
      <c r="C28" s="48"/>
      <c r="D28" s="49"/>
      <c r="E28" s="49"/>
      <c r="F28" s="49"/>
      <c r="G28" s="49"/>
      <c r="H28" s="50" t="s">
        <v>66</v>
      </c>
      <c r="I28" s="50" t="s">
        <v>66</v>
      </c>
      <c r="J28" s="50" t="s">
        <v>66</v>
      </c>
      <c r="L28" s="51" t="str">
        <f>CONCATENATE("80～89ppb","(n=",M28,")")</f>
        <v>80～89ppb(n=)</v>
      </c>
      <c r="M28" s="52"/>
      <c r="N28" s="52"/>
      <c r="O28" s="53"/>
      <c r="P28" s="53"/>
      <c r="Q28" s="53"/>
      <c r="R28" s="53"/>
      <c r="S28" s="54" t="str">
        <f t="shared" si="2"/>
        <v/>
      </c>
      <c r="T28" s="54" t="str">
        <f t="shared" si="2"/>
        <v/>
      </c>
      <c r="U28" s="54" t="str">
        <f t="shared" si="2"/>
        <v/>
      </c>
      <c r="W28" s="123" t="s">
        <v>82</v>
      </c>
      <c r="X28" s="124"/>
      <c r="Y28" s="124"/>
      <c r="Z28" s="125"/>
      <c r="AA28" s="125"/>
      <c r="AB28" s="125"/>
      <c r="AC28" s="125"/>
      <c r="AD28" s="126" t="s">
        <v>66</v>
      </c>
      <c r="AE28" s="126" t="s">
        <v>66</v>
      </c>
      <c r="AF28" s="126" t="s">
        <v>66</v>
      </c>
    </row>
    <row r="29" spans="1:32">
      <c r="A29" s="47" t="s">
        <v>69</v>
      </c>
      <c r="B29" s="48">
        <v>1652</v>
      </c>
      <c r="C29" s="49">
        <v>812</v>
      </c>
      <c r="D29" s="49">
        <v>840</v>
      </c>
      <c r="E29" s="49">
        <v>103</v>
      </c>
      <c r="F29" s="55">
        <v>62</v>
      </c>
      <c r="G29" s="55">
        <v>41</v>
      </c>
      <c r="H29" s="50">
        <v>6.2348668280871671</v>
      </c>
      <c r="I29" s="50">
        <v>7.6354679802955667</v>
      </c>
      <c r="J29" s="50">
        <v>4.8809523809523814</v>
      </c>
      <c r="L29" s="51" t="str">
        <f>CONCATENATE("不明","(n=",M29,")")</f>
        <v>不明(n=1790)</v>
      </c>
      <c r="M29" s="52">
        <v>1790</v>
      </c>
      <c r="N29" s="53">
        <v>882</v>
      </c>
      <c r="O29" s="53">
        <v>908</v>
      </c>
      <c r="P29" s="53">
        <v>76</v>
      </c>
      <c r="Q29" s="56">
        <v>47</v>
      </c>
      <c r="R29" s="56">
        <v>29</v>
      </c>
      <c r="S29" s="54">
        <f t="shared" si="2"/>
        <v>4.2458100558659213</v>
      </c>
      <c r="T29" s="54">
        <f t="shared" si="2"/>
        <v>5.3287981859410429</v>
      </c>
      <c r="U29" s="54">
        <f t="shared" si="2"/>
        <v>3.1938325991189425</v>
      </c>
      <c r="W29" s="123" t="s">
        <v>141</v>
      </c>
      <c r="X29" s="124">
        <v>1239</v>
      </c>
      <c r="Y29" s="125">
        <v>627</v>
      </c>
      <c r="Z29" s="125">
        <v>612</v>
      </c>
      <c r="AA29" s="125">
        <v>52</v>
      </c>
      <c r="AB29" s="127">
        <v>33</v>
      </c>
      <c r="AC29" s="127">
        <v>19</v>
      </c>
      <c r="AD29" s="126">
        <v>4.1969330104923328</v>
      </c>
      <c r="AE29" s="126">
        <v>5.2631578947368416</v>
      </c>
      <c r="AF29" s="126">
        <v>3.1045751633986929</v>
      </c>
    </row>
    <row r="30" spans="1:32">
      <c r="A30" s="57" t="s">
        <v>70</v>
      </c>
      <c r="B30" s="58">
        <v>126431</v>
      </c>
      <c r="C30" s="58">
        <v>64382</v>
      </c>
      <c r="D30" s="58">
        <v>62049</v>
      </c>
      <c r="E30" s="58">
        <v>7148</v>
      </c>
      <c r="F30" s="58">
        <v>4502</v>
      </c>
      <c r="G30" s="58">
        <v>2646</v>
      </c>
      <c r="H30" s="50">
        <v>5.6536767090349676</v>
      </c>
      <c r="I30" s="50">
        <v>6.9926376937653387</v>
      </c>
      <c r="J30" s="50">
        <v>4.2643717062321711</v>
      </c>
      <c r="L30" s="59" t="s">
        <v>70</v>
      </c>
      <c r="M30" s="60">
        <f t="shared" ref="M30:R30" si="3">SUM(M20:M29)</f>
        <v>157569</v>
      </c>
      <c r="N30" s="60">
        <f t="shared" si="3"/>
        <v>80154</v>
      </c>
      <c r="O30" s="60">
        <f t="shared" si="3"/>
        <v>77415</v>
      </c>
      <c r="P30" s="60">
        <f t="shared" si="3"/>
        <v>7519</v>
      </c>
      <c r="Q30" s="60">
        <f t="shared" si="3"/>
        <v>4660</v>
      </c>
      <c r="R30" s="60">
        <f t="shared" si="3"/>
        <v>2859</v>
      </c>
      <c r="S30" s="54">
        <f t="shared" si="2"/>
        <v>4.7718777170636359</v>
      </c>
      <c r="T30" s="54">
        <f t="shared" si="2"/>
        <v>5.8138084187938217</v>
      </c>
      <c r="U30" s="54">
        <f t="shared" si="2"/>
        <v>3.6930827359038942</v>
      </c>
      <c r="W30" s="128" t="s">
        <v>70</v>
      </c>
      <c r="X30" s="1">
        <v>213460</v>
      </c>
      <c r="Y30" s="1">
        <v>108673</v>
      </c>
      <c r="Z30" s="1">
        <v>104787</v>
      </c>
      <c r="AA30" s="1">
        <v>9295</v>
      </c>
      <c r="AB30" s="1">
        <v>5814</v>
      </c>
      <c r="AC30" s="1">
        <v>3481</v>
      </c>
      <c r="AD30" s="126">
        <v>4.3544457978075517</v>
      </c>
      <c r="AE30" s="126">
        <v>5.3499949389452759</v>
      </c>
      <c r="AF30" s="126">
        <v>3.3219769627911857</v>
      </c>
    </row>
    <row r="31" spans="1:32">
      <c r="A31" s="61"/>
      <c r="B31" s="62"/>
      <c r="C31" s="62"/>
      <c r="D31" s="62"/>
      <c r="E31" s="62"/>
      <c r="F31" s="62"/>
      <c r="G31" s="62"/>
      <c r="H31" s="62"/>
      <c r="I31" s="62"/>
      <c r="J31" s="62"/>
      <c r="L31" s="63"/>
      <c r="M31" s="64"/>
      <c r="N31" s="64"/>
      <c r="O31" s="64"/>
      <c r="P31" s="64"/>
      <c r="Q31" s="64"/>
      <c r="R31" s="64"/>
      <c r="S31" s="64"/>
      <c r="T31" s="64"/>
      <c r="U31" s="64"/>
      <c r="W31" s="9"/>
      <c r="X31" s="129"/>
      <c r="Y31" s="129"/>
      <c r="Z31" s="129"/>
      <c r="AA31" s="129"/>
      <c r="AB31" s="129"/>
      <c r="AC31" s="129"/>
      <c r="AD31" s="129"/>
      <c r="AE31" s="129"/>
      <c r="AF31" s="129"/>
    </row>
    <row r="32" spans="1:32">
      <c r="A32" s="140" t="s">
        <v>83</v>
      </c>
      <c r="B32" s="142" t="s">
        <v>0</v>
      </c>
      <c r="C32" s="143"/>
      <c r="D32" s="144"/>
      <c r="E32" s="142" t="s">
        <v>5</v>
      </c>
      <c r="F32" s="143"/>
      <c r="G32" s="144"/>
      <c r="H32" s="142" t="s">
        <v>54</v>
      </c>
      <c r="I32" s="143"/>
      <c r="J32" s="144"/>
      <c r="L32" s="145" t="s">
        <v>84</v>
      </c>
      <c r="M32" s="147" t="s">
        <v>0</v>
      </c>
      <c r="N32" s="148"/>
      <c r="O32" s="149"/>
      <c r="P32" s="147" t="s">
        <v>5</v>
      </c>
      <c r="Q32" s="148"/>
      <c r="R32" s="149"/>
      <c r="S32" s="147" t="s">
        <v>56</v>
      </c>
      <c r="T32" s="148"/>
      <c r="U32" s="149"/>
      <c r="W32" s="150" t="s">
        <v>9</v>
      </c>
      <c r="X32" s="152" t="s">
        <v>0</v>
      </c>
      <c r="Y32" s="153"/>
      <c r="Z32" s="154"/>
      <c r="AA32" s="152" t="s">
        <v>5</v>
      </c>
      <c r="AB32" s="153"/>
      <c r="AC32" s="154"/>
      <c r="AD32" s="137" t="s">
        <v>6</v>
      </c>
      <c r="AE32" s="138"/>
      <c r="AF32" s="139"/>
    </row>
    <row r="33" spans="1:32">
      <c r="A33" s="141"/>
      <c r="B33" s="45" t="s">
        <v>1</v>
      </c>
      <c r="C33" s="45" t="s">
        <v>2</v>
      </c>
      <c r="D33" s="45" t="s">
        <v>3</v>
      </c>
      <c r="E33" s="45" t="s">
        <v>1</v>
      </c>
      <c r="F33" s="45" t="s">
        <v>2</v>
      </c>
      <c r="G33" s="45" t="s">
        <v>3</v>
      </c>
      <c r="H33" s="45" t="s">
        <v>1</v>
      </c>
      <c r="I33" s="45" t="s">
        <v>2</v>
      </c>
      <c r="J33" s="45" t="s">
        <v>3</v>
      </c>
      <c r="L33" s="146"/>
      <c r="M33" s="46" t="s">
        <v>1</v>
      </c>
      <c r="N33" s="46" t="s">
        <v>2</v>
      </c>
      <c r="O33" s="46" t="s">
        <v>3</v>
      </c>
      <c r="P33" s="46" t="s">
        <v>1</v>
      </c>
      <c r="Q33" s="46" t="s">
        <v>2</v>
      </c>
      <c r="R33" s="46" t="s">
        <v>3</v>
      </c>
      <c r="S33" s="46" t="s">
        <v>1</v>
      </c>
      <c r="T33" s="46" t="s">
        <v>2</v>
      </c>
      <c r="U33" s="46" t="s">
        <v>3</v>
      </c>
      <c r="W33" s="151"/>
      <c r="X33" s="31" t="s">
        <v>1</v>
      </c>
      <c r="Y33" s="31" t="s">
        <v>2</v>
      </c>
      <c r="Z33" s="31" t="s">
        <v>3</v>
      </c>
      <c r="AA33" s="31" t="s">
        <v>1</v>
      </c>
      <c r="AB33" s="31" t="s">
        <v>2</v>
      </c>
      <c r="AC33" s="31" t="s">
        <v>3</v>
      </c>
      <c r="AD33" s="31" t="s">
        <v>1</v>
      </c>
      <c r="AE33" s="31" t="s">
        <v>2</v>
      </c>
      <c r="AF33" s="31" t="s">
        <v>3</v>
      </c>
    </row>
    <row r="34" spans="1:32">
      <c r="A34" s="47" t="s">
        <v>85</v>
      </c>
      <c r="B34" s="48">
        <v>69224</v>
      </c>
      <c r="C34" s="49">
        <v>35417</v>
      </c>
      <c r="D34" s="49">
        <v>33807</v>
      </c>
      <c r="E34" s="49">
        <v>4086</v>
      </c>
      <c r="F34" s="49">
        <v>2604</v>
      </c>
      <c r="G34" s="49">
        <v>1482</v>
      </c>
      <c r="H34" s="50">
        <v>5.9025771408759971</v>
      </c>
      <c r="I34" s="50">
        <v>7.3524013891633961</v>
      </c>
      <c r="J34" s="50">
        <v>4.3837075161948711</v>
      </c>
      <c r="L34" s="51" t="str">
        <f>CONCATENATE("0～4ppb","(n=",M34,")")</f>
        <v>0～4ppb(n=117174)</v>
      </c>
      <c r="M34" s="52">
        <v>117174</v>
      </c>
      <c r="N34" s="53">
        <v>59752</v>
      </c>
      <c r="O34" s="53">
        <v>57422</v>
      </c>
      <c r="P34" s="53">
        <v>5671</v>
      </c>
      <c r="Q34" s="53">
        <v>3548</v>
      </c>
      <c r="R34" s="53">
        <v>2123</v>
      </c>
      <c r="S34" s="54">
        <f t="shared" ref="S34:U38" si="4">IF(ISERROR(P34/M34*100),"",P34/M34*100)</f>
        <v>4.8398108795466568</v>
      </c>
      <c r="T34" s="54">
        <f t="shared" si="4"/>
        <v>5.937876556433257</v>
      </c>
      <c r="U34" s="54">
        <f t="shared" si="4"/>
        <v>3.6971892306084775</v>
      </c>
      <c r="W34" s="123" t="s">
        <v>146</v>
      </c>
      <c r="X34" s="124">
        <v>193613</v>
      </c>
      <c r="Y34" s="125">
        <v>98575</v>
      </c>
      <c r="Z34" s="125">
        <v>95038</v>
      </c>
      <c r="AA34" s="125">
        <v>8481</v>
      </c>
      <c r="AB34" s="125">
        <v>5297</v>
      </c>
      <c r="AC34" s="125">
        <v>3184</v>
      </c>
      <c r="AD34" s="126">
        <v>4.3803876805793003</v>
      </c>
      <c r="AE34" s="126">
        <v>5.3735734212528534</v>
      </c>
      <c r="AF34" s="126">
        <v>3.3502388518276902</v>
      </c>
    </row>
    <row r="35" spans="1:32">
      <c r="A35" s="47" t="s">
        <v>86</v>
      </c>
      <c r="B35" s="48">
        <v>55536</v>
      </c>
      <c r="C35" s="49">
        <v>28143</v>
      </c>
      <c r="D35" s="49">
        <v>27393</v>
      </c>
      <c r="E35" s="49">
        <v>2958</v>
      </c>
      <c r="F35" s="49">
        <v>1835</v>
      </c>
      <c r="G35" s="49">
        <v>1123</v>
      </c>
      <c r="H35" s="50">
        <v>5.3262748487467588</v>
      </c>
      <c r="I35" s="50">
        <v>6.5202714707031939</v>
      </c>
      <c r="J35" s="50">
        <v>4.09958748585405</v>
      </c>
      <c r="L35" s="51" t="str">
        <f>CONCATENATE("5～9ppb","(n=",M35,")")</f>
        <v>5～9ppb(n=38605)</v>
      </c>
      <c r="M35" s="52">
        <v>38605</v>
      </c>
      <c r="N35" s="53">
        <v>19520</v>
      </c>
      <c r="O35" s="53">
        <v>19085</v>
      </c>
      <c r="P35" s="53">
        <v>1772</v>
      </c>
      <c r="Q35" s="53">
        <v>1065</v>
      </c>
      <c r="R35" s="53">
        <v>707</v>
      </c>
      <c r="S35" s="54">
        <f t="shared" si="4"/>
        <v>4.5900790053101925</v>
      </c>
      <c r="T35" s="54">
        <f t="shared" si="4"/>
        <v>5.4559426229508201</v>
      </c>
      <c r="U35" s="54">
        <f t="shared" si="4"/>
        <v>3.7044799580822638</v>
      </c>
      <c r="W35" s="123" t="s">
        <v>147</v>
      </c>
      <c r="X35" s="124">
        <v>18608</v>
      </c>
      <c r="Y35" s="125">
        <v>9471</v>
      </c>
      <c r="Z35" s="125">
        <v>9137</v>
      </c>
      <c r="AA35" s="125">
        <v>762</v>
      </c>
      <c r="AB35" s="125">
        <v>484</v>
      </c>
      <c r="AC35" s="125">
        <v>278</v>
      </c>
      <c r="AD35" s="126">
        <v>4.0950128976784175</v>
      </c>
      <c r="AE35" s="126">
        <v>5.1103368176538915</v>
      </c>
      <c r="AF35" s="126">
        <v>3.0425741490642442</v>
      </c>
    </row>
    <row r="36" spans="1:32">
      <c r="A36" s="47" t="s">
        <v>19</v>
      </c>
      <c r="B36" s="48">
        <v>19</v>
      </c>
      <c r="C36" s="49">
        <v>10</v>
      </c>
      <c r="D36" s="49">
        <v>9</v>
      </c>
      <c r="E36" s="49">
        <v>1</v>
      </c>
      <c r="F36" s="55">
        <v>1</v>
      </c>
      <c r="G36" s="55"/>
      <c r="H36" s="50">
        <v>5.2631578947368416</v>
      </c>
      <c r="I36" s="50">
        <v>10</v>
      </c>
      <c r="J36" s="50">
        <v>0</v>
      </c>
      <c r="L36" s="51" t="str">
        <f>CONCATENATE("10～14ppb","(n=",M36,")")</f>
        <v>10～14ppb(n=)</v>
      </c>
      <c r="M36" s="52"/>
      <c r="N36" s="53"/>
      <c r="O36" s="53"/>
      <c r="P36" s="53"/>
      <c r="Q36" s="56"/>
      <c r="R36" s="56"/>
      <c r="S36" s="54" t="str">
        <f t="shared" si="4"/>
        <v/>
      </c>
      <c r="T36" s="54" t="str">
        <f t="shared" si="4"/>
        <v/>
      </c>
      <c r="U36" s="54" t="str">
        <f t="shared" si="4"/>
        <v/>
      </c>
      <c r="W36" s="123" t="s">
        <v>87</v>
      </c>
      <c r="X36" s="124"/>
      <c r="Y36" s="125"/>
      <c r="Z36" s="125"/>
      <c r="AA36" s="125"/>
      <c r="AB36" s="127"/>
      <c r="AC36" s="127"/>
      <c r="AD36" s="126" t="s">
        <v>66</v>
      </c>
      <c r="AE36" s="126" t="s">
        <v>66</v>
      </c>
      <c r="AF36" s="126" t="s">
        <v>66</v>
      </c>
    </row>
    <row r="37" spans="1:32">
      <c r="A37" s="47" t="s">
        <v>69</v>
      </c>
      <c r="B37" s="48">
        <v>1652</v>
      </c>
      <c r="C37" s="49">
        <v>812</v>
      </c>
      <c r="D37" s="49">
        <v>840</v>
      </c>
      <c r="E37" s="49">
        <v>103</v>
      </c>
      <c r="F37" s="55">
        <v>62</v>
      </c>
      <c r="G37" s="55">
        <v>41</v>
      </c>
      <c r="H37" s="50">
        <v>6.2348668280871671</v>
      </c>
      <c r="I37" s="50">
        <v>7.6354679802955667</v>
      </c>
      <c r="J37" s="50">
        <v>4.8809523809523814</v>
      </c>
      <c r="L37" s="51" t="str">
        <f>CONCATENATE("不明","(n=",M37,")")</f>
        <v>不明(n=1790)</v>
      </c>
      <c r="M37" s="52">
        <v>1790</v>
      </c>
      <c r="N37" s="53">
        <v>882</v>
      </c>
      <c r="O37" s="53">
        <v>908</v>
      </c>
      <c r="P37" s="53">
        <v>76</v>
      </c>
      <c r="Q37" s="56">
        <v>47</v>
      </c>
      <c r="R37" s="56">
        <v>29</v>
      </c>
      <c r="S37" s="54">
        <f t="shared" si="4"/>
        <v>4.2458100558659213</v>
      </c>
      <c r="T37" s="54">
        <f t="shared" si="4"/>
        <v>5.3287981859410429</v>
      </c>
      <c r="U37" s="54">
        <f t="shared" si="4"/>
        <v>3.1938325991189425</v>
      </c>
      <c r="W37" s="123" t="s">
        <v>141</v>
      </c>
      <c r="X37" s="124">
        <v>1239</v>
      </c>
      <c r="Y37" s="125">
        <v>627</v>
      </c>
      <c r="Z37" s="125">
        <v>612</v>
      </c>
      <c r="AA37" s="125">
        <v>52</v>
      </c>
      <c r="AB37" s="127">
        <v>33</v>
      </c>
      <c r="AC37" s="127">
        <v>19</v>
      </c>
      <c r="AD37" s="126">
        <v>4.1969330104923328</v>
      </c>
      <c r="AE37" s="126">
        <v>5.2631578947368416</v>
      </c>
      <c r="AF37" s="126">
        <v>3.1045751633986929</v>
      </c>
    </row>
    <row r="38" spans="1:32">
      <c r="A38" s="57" t="s">
        <v>70</v>
      </c>
      <c r="B38" s="58">
        <v>126431</v>
      </c>
      <c r="C38" s="58">
        <v>64382</v>
      </c>
      <c r="D38" s="58">
        <v>62049</v>
      </c>
      <c r="E38" s="58">
        <v>7148</v>
      </c>
      <c r="F38" s="58">
        <v>4502</v>
      </c>
      <c r="G38" s="58">
        <v>2646</v>
      </c>
      <c r="H38" s="50">
        <v>5.6536767090349676</v>
      </c>
      <c r="I38" s="50">
        <v>6.9926376937653387</v>
      </c>
      <c r="J38" s="50">
        <v>4.2643717062321711</v>
      </c>
      <c r="L38" s="59" t="s">
        <v>70</v>
      </c>
      <c r="M38" s="60">
        <f t="shared" ref="M38:R38" si="5">SUM(M34:M37)</f>
        <v>157569</v>
      </c>
      <c r="N38" s="60">
        <f t="shared" si="5"/>
        <v>80154</v>
      </c>
      <c r="O38" s="60">
        <f t="shared" si="5"/>
        <v>77415</v>
      </c>
      <c r="P38" s="60">
        <f t="shared" si="5"/>
        <v>7519</v>
      </c>
      <c r="Q38" s="60">
        <f t="shared" si="5"/>
        <v>4660</v>
      </c>
      <c r="R38" s="60">
        <f t="shared" si="5"/>
        <v>2859</v>
      </c>
      <c r="S38" s="54">
        <f t="shared" si="4"/>
        <v>4.7718777170636359</v>
      </c>
      <c r="T38" s="54">
        <f t="shared" si="4"/>
        <v>5.8138084187938217</v>
      </c>
      <c r="U38" s="54">
        <f t="shared" si="4"/>
        <v>3.6930827359038942</v>
      </c>
      <c r="W38" s="128" t="s">
        <v>70</v>
      </c>
      <c r="X38" s="1">
        <v>213460</v>
      </c>
      <c r="Y38" s="1">
        <v>108673</v>
      </c>
      <c r="Z38" s="1">
        <v>104787</v>
      </c>
      <c r="AA38" s="1">
        <v>9295</v>
      </c>
      <c r="AB38" s="1">
        <v>5814</v>
      </c>
      <c r="AC38" s="1">
        <v>3481</v>
      </c>
      <c r="AD38" s="126">
        <v>4.3544457978075517</v>
      </c>
      <c r="AE38" s="126">
        <v>5.3499949389452759</v>
      </c>
      <c r="AF38" s="126">
        <v>3.3219769627911857</v>
      </c>
    </row>
    <row r="39" spans="1:32">
      <c r="A39" s="65"/>
      <c r="B39" s="62"/>
      <c r="C39" s="62"/>
      <c r="D39" s="62"/>
      <c r="E39" s="62"/>
      <c r="F39" s="62"/>
      <c r="G39" s="62"/>
      <c r="H39" s="62"/>
      <c r="I39" s="62"/>
      <c r="J39" s="62"/>
      <c r="L39" s="66"/>
      <c r="M39" s="64"/>
      <c r="N39" s="64"/>
      <c r="O39" s="64"/>
      <c r="P39" s="64"/>
      <c r="Q39" s="64"/>
      <c r="R39" s="64"/>
      <c r="S39" s="64"/>
      <c r="T39" s="64"/>
      <c r="U39" s="64"/>
      <c r="W39" s="32"/>
      <c r="X39" s="129"/>
      <c r="Y39" s="129"/>
      <c r="Z39" s="129"/>
      <c r="AA39" s="129"/>
      <c r="AB39" s="129"/>
      <c r="AC39" s="129"/>
      <c r="AD39" s="129"/>
      <c r="AE39" s="129"/>
      <c r="AF39" s="129"/>
    </row>
    <row r="40" spans="1:32">
      <c r="A40" s="140" t="s">
        <v>4</v>
      </c>
      <c r="B40" s="142" t="s">
        <v>0</v>
      </c>
      <c r="C40" s="143"/>
      <c r="D40" s="144"/>
      <c r="E40" s="142" t="s">
        <v>5</v>
      </c>
      <c r="F40" s="143"/>
      <c r="G40" s="144"/>
      <c r="H40" s="142" t="s">
        <v>54</v>
      </c>
      <c r="I40" s="143"/>
      <c r="J40" s="144"/>
      <c r="L40" s="145" t="s">
        <v>88</v>
      </c>
      <c r="M40" s="147" t="s">
        <v>0</v>
      </c>
      <c r="N40" s="148"/>
      <c r="O40" s="149"/>
      <c r="P40" s="147" t="s">
        <v>5</v>
      </c>
      <c r="Q40" s="148"/>
      <c r="R40" s="149"/>
      <c r="S40" s="147" t="s">
        <v>89</v>
      </c>
      <c r="T40" s="148"/>
      <c r="U40" s="149"/>
      <c r="W40" s="150" t="s">
        <v>132</v>
      </c>
      <c r="X40" s="152" t="s">
        <v>0</v>
      </c>
      <c r="Y40" s="153"/>
      <c r="Z40" s="154"/>
      <c r="AA40" s="152" t="s">
        <v>5</v>
      </c>
      <c r="AB40" s="153"/>
      <c r="AC40" s="154"/>
      <c r="AD40" s="137" t="s">
        <v>133</v>
      </c>
      <c r="AE40" s="138"/>
      <c r="AF40" s="139"/>
    </row>
    <row r="41" spans="1:32">
      <c r="A41" s="141"/>
      <c r="B41" s="45" t="s">
        <v>1</v>
      </c>
      <c r="C41" s="45" t="s">
        <v>2</v>
      </c>
      <c r="D41" s="45" t="s">
        <v>3</v>
      </c>
      <c r="E41" s="45" t="s">
        <v>1</v>
      </c>
      <c r="F41" s="45" t="s">
        <v>2</v>
      </c>
      <c r="G41" s="45" t="s">
        <v>3</v>
      </c>
      <c r="H41" s="45" t="s">
        <v>1</v>
      </c>
      <c r="I41" s="45" t="s">
        <v>2</v>
      </c>
      <c r="J41" s="45" t="s">
        <v>3</v>
      </c>
      <c r="L41" s="146"/>
      <c r="M41" s="46" t="s">
        <v>1</v>
      </c>
      <c r="N41" s="46" t="s">
        <v>2</v>
      </c>
      <c r="O41" s="46" t="s">
        <v>3</v>
      </c>
      <c r="P41" s="46" t="s">
        <v>1</v>
      </c>
      <c r="Q41" s="46" t="s">
        <v>2</v>
      </c>
      <c r="R41" s="46" t="s">
        <v>3</v>
      </c>
      <c r="S41" s="46" t="s">
        <v>1</v>
      </c>
      <c r="T41" s="46" t="s">
        <v>2</v>
      </c>
      <c r="U41" s="46" t="s">
        <v>3</v>
      </c>
      <c r="W41" s="151"/>
      <c r="X41" s="31" t="s">
        <v>1</v>
      </c>
      <c r="Y41" s="31" t="s">
        <v>2</v>
      </c>
      <c r="Z41" s="31" t="s">
        <v>3</v>
      </c>
      <c r="AA41" s="31" t="s">
        <v>1</v>
      </c>
      <c r="AB41" s="31" t="s">
        <v>2</v>
      </c>
      <c r="AC41" s="31" t="s">
        <v>3</v>
      </c>
      <c r="AD41" s="31" t="s">
        <v>1</v>
      </c>
      <c r="AE41" s="31" t="s">
        <v>2</v>
      </c>
      <c r="AF41" s="31" t="s">
        <v>3</v>
      </c>
    </row>
    <row r="42" spans="1:32">
      <c r="A42" s="47" t="s">
        <v>90</v>
      </c>
      <c r="B42" s="48"/>
      <c r="C42" s="55"/>
      <c r="D42" s="55"/>
      <c r="E42" s="55"/>
      <c r="F42" s="55"/>
      <c r="G42" s="55"/>
      <c r="H42" s="50" t="s">
        <v>66</v>
      </c>
      <c r="I42" s="50" t="s">
        <v>66</v>
      </c>
      <c r="J42" s="50" t="s">
        <v>66</v>
      </c>
      <c r="L42" s="51" t="str">
        <f>CONCATENATE("0～4μg/m3","(n=",M42,")")</f>
        <v>0～4μg/m3(n=)</v>
      </c>
      <c r="M42" s="52"/>
      <c r="N42" s="56"/>
      <c r="O42" s="56"/>
      <c r="P42" s="56"/>
      <c r="Q42" s="56"/>
      <c r="R42" s="56"/>
      <c r="S42" s="54" t="str">
        <f t="shared" ref="S42:U52" si="6">IF(ISERROR(P42/M42*100),"",P42/M42*100)</f>
        <v/>
      </c>
      <c r="T42" s="54" t="str">
        <f t="shared" si="6"/>
        <v/>
      </c>
      <c r="U42" s="54" t="str">
        <f t="shared" si="6"/>
        <v/>
      </c>
      <c r="W42" s="123" t="s">
        <v>90</v>
      </c>
      <c r="X42" s="124"/>
      <c r="Y42" s="127"/>
      <c r="Z42" s="127"/>
      <c r="AA42" s="127"/>
      <c r="AB42" s="127"/>
      <c r="AC42" s="127"/>
      <c r="AD42" s="126" t="s">
        <v>66</v>
      </c>
      <c r="AE42" s="126" t="s">
        <v>66</v>
      </c>
      <c r="AF42" s="126" t="s">
        <v>66</v>
      </c>
    </row>
    <row r="43" spans="1:32">
      <c r="A43" s="47" t="s">
        <v>91</v>
      </c>
      <c r="B43" s="48">
        <v>213</v>
      </c>
      <c r="C43" s="55">
        <v>113</v>
      </c>
      <c r="D43" s="55">
        <v>100</v>
      </c>
      <c r="E43" s="55">
        <v>16</v>
      </c>
      <c r="F43" s="55">
        <v>13</v>
      </c>
      <c r="G43" s="55">
        <v>3</v>
      </c>
      <c r="H43" s="50">
        <v>7.511737089201878</v>
      </c>
      <c r="I43" s="50">
        <v>11.504424778761061</v>
      </c>
      <c r="J43" s="50">
        <v>3</v>
      </c>
      <c r="L43" s="51" t="str">
        <f>CONCATENATE("5～9μg/m3","(n=",M43,")")</f>
        <v>5～9μg/m3(n=381)</v>
      </c>
      <c r="M43" s="52">
        <v>381</v>
      </c>
      <c r="N43" s="56">
        <v>222</v>
      </c>
      <c r="O43" s="56">
        <v>159</v>
      </c>
      <c r="P43" s="56">
        <v>17</v>
      </c>
      <c r="Q43" s="56">
        <v>14</v>
      </c>
      <c r="R43" s="56">
        <v>3</v>
      </c>
      <c r="S43" s="54">
        <f t="shared" si="6"/>
        <v>4.4619422572178475</v>
      </c>
      <c r="T43" s="54">
        <f t="shared" si="6"/>
        <v>6.3063063063063058</v>
      </c>
      <c r="U43" s="54">
        <f t="shared" si="6"/>
        <v>1.8867924528301887</v>
      </c>
      <c r="W43" s="123" t="s">
        <v>92</v>
      </c>
      <c r="X43" s="124"/>
      <c r="Y43" s="127"/>
      <c r="Z43" s="127"/>
      <c r="AA43" s="127"/>
      <c r="AB43" s="127"/>
      <c r="AC43" s="127"/>
      <c r="AD43" s="126" t="s">
        <v>66</v>
      </c>
      <c r="AE43" s="126" t="s">
        <v>66</v>
      </c>
      <c r="AF43" s="126" t="s">
        <v>66</v>
      </c>
    </row>
    <row r="44" spans="1:32">
      <c r="A44" s="47" t="s">
        <v>93</v>
      </c>
      <c r="B44" s="48">
        <v>2205</v>
      </c>
      <c r="C44" s="55">
        <v>1126</v>
      </c>
      <c r="D44" s="55">
        <v>1079</v>
      </c>
      <c r="E44" s="55">
        <v>159</v>
      </c>
      <c r="F44" s="55">
        <v>117</v>
      </c>
      <c r="G44" s="55">
        <v>42</v>
      </c>
      <c r="H44" s="50">
        <v>7.2108843537414966</v>
      </c>
      <c r="I44" s="50">
        <v>10.390763765541742</v>
      </c>
      <c r="J44" s="50">
        <v>3.8924930491195555</v>
      </c>
      <c r="L44" s="51" t="str">
        <f>CONCATENATE("10～14μg/m3","(n=",M44,")")</f>
        <v>10～14μg/m3(n=3444)</v>
      </c>
      <c r="M44" s="52">
        <v>3444</v>
      </c>
      <c r="N44" s="56">
        <v>1777</v>
      </c>
      <c r="O44" s="56">
        <v>1667</v>
      </c>
      <c r="P44" s="56">
        <v>180</v>
      </c>
      <c r="Q44" s="56">
        <v>104</v>
      </c>
      <c r="R44" s="56">
        <v>76</v>
      </c>
      <c r="S44" s="54">
        <f t="shared" si="6"/>
        <v>5.2264808362369335</v>
      </c>
      <c r="T44" s="54">
        <f t="shared" si="6"/>
        <v>5.8525604952166566</v>
      </c>
      <c r="U44" s="54">
        <f t="shared" si="6"/>
        <v>4.559088182363527</v>
      </c>
      <c r="W44" s="123" t="s">
        <v>148</v>
      </c>
      <c r="X44" s="124">
        <v>3930</v>
      </c>
      <c r="Y44" s="127">
        <v>1986</v>
      </c>
      <c r="Z44" s="127">
        <v>1944</v>
      </c>
      <c r="AA44" s="127">
        <v>178</v>
      </c>
      <c r="AB44" s="127">
        <v>106</v>
      </c>
      <c r="AC44" s="127">
        <v>72</v>
      </c>
      <c r="AD44" s="126">
        <v>4.5292620865139952</v>
      </c>
      <c r="AE44" s="126">
        <v>5.3373615307150049</v>
      </c>
      <c r="AF44" s="126">
        <v>3.7037037037037033</v>
      </c>
    </row>
    <row r="45" spans="1:32">
      <c r="A45" s="47" t="s">
        <v>94</v>
      </c>
      <c r="B45" s="48">
        <v>6694</v>
      </c>
      <c r="C45" s="55">
        <v>3437</v>
      </c>
      <c r="D45" s="55">
        <v>3257</v>
      </c>
      <c r="E45" s="55">
        <v>377</v>
      </c>
      <c r="F45" s="67">
        <v>240</v>
      </c>
      <c r="G45" s="67">
        <v>137</v>
      </c>
      <c r="H45" s="50">
        <v>5.631909172393188</v>
      </c>
      <c r="I45" s="50">
        <v>6.9828338667442535</v>
      </c>
      <c r="J45" s="50">
        <v>4.2063248388087198</v>
      </c>
      <c r="L45" s="51" t="str">
        <f>CONCATENATE("15～19μg/m3","(n=",M45,")")</f>
        <v>15～19μg/m3(n=14239)</v>
      </c>
      <c r="M45" s="52">
        <v>14239</v>
      </c>
      <c r="N45" s="56">
        <v>7225</v>
      </c>
      <c r="O45" s="56">
        <v>7014</v>
      </c>
      <c r="P45" s="56">
        <v>712</v>
      </c>
      <c r="Q45" s="68">
        <v>424</v>
      </c>
      <c r="R45" s="68">
        <v>288</v>
      </c>
      <c r="S45" s="54">
        <f t="shared" si="6"/>
        <v>5.0003511482547935</v>
      </c>
      <c r="T45" s="54">
        <f t="shared" si="6"/>
        <v>5.8685121107266438</v>
      </c>
      <c r="U45" s="54">
        <f t="shared" si="6"/>
        <v>4.1060735671514115</v>
      </c>
      <c r="W45" s="123" t="s">
        <v>149</v>
      </c>
      <c r="X45" s="124">
        <v>49989</v>
      </c>
      <c r="Y45" s="127">
        <v>25484</v>
      </c>
      <c r="Z45" s="127">
        <v>24505</v>
      </c>
      <c r="AA45" s="127">
        <v>2060</v>
      </c>
      <c r="AB45" s="130">
        <v>1308</v>
      </c>
      <c r="AC45" s="130">
        <v>752</v>
      </c>
      <c r="AD45" s="126">
        <v>4.1209065994518799</v>
      </c>
      <c r="AE45" s="126">
        <v>5.1326322398367603</v>
      </c>
      <c r="AF45" s="126">
        <v>3.0687614772495411</v>
      </c>
    </row>
    <row r="46" spans="1:32">
      <c r="A46" s="47" t="s">
        <v>95</v>
      </c>
      <c r="B46" s="48">
        <v>22918</v>
      </c>
      <c r="C46" s="55">
        <v>11616</v>
      </c>
      <c r="D46" s="55">
        <v>11302</v>
      </c>
      <c r="E46" s="55">
        <v>1229</v>
      </c>
      <c r="F46" s="67">
        <v>776</v>
      </c>
      <c r="G46" s="67">
        <v>453</v>
      </c>
      <c r="H46" s="50">
        <v>5.3625970852604938</v>
      </c>
      <c r="I46" s="50">
        <v>6.6804407713498621</v>
      </c>
      <c r="J46" s="50">
        <v>4.0081401521854545</v>
      </c>
      <c r="L46" s="51" t="str">
        <f>CONCATENATE("20～24μg/m3","(n=",M46,")")</f>
        <v>20～24μg/m3(n=28147)</v>
      </c>
      <c r="M46" s="52">
        <v>28147</v>
      </c>
      <c r="N46" s="56">
        <v>14611</v>
      </c>
      <c r="O46" s="56">
        <v>13536</v>
      </c>
      <c r="P46" s="56">
        <v>1227</v>
      </c>
      <c r="Q46" s="68">
        <v>789</v>
      </c>
      <c r="R46" s="68">
        <v>438</v>
      </c>
      <c r="S46" s="54">
        <f t="shared" si="6"/>
        <v>4.3592567591572813</v>
      </c>
      <c r="T46" s="54">
        <f t="shared" si="6"/>
        <v>5.4000410649510648</v>
      </c>
      <c r="U46" s="54">
        <f t="shared" si="6"/>
        <v>3.2358156028368792</v>
      </c>
      <c r="W46" s="123" t="s">
        <v>150</v>
      </c>
      <c r="X46" s="124">
        <v>113142</v>
      </c>
      <c r="Y46" s="127">
        <v>57556</v>
      </c>
      <c r="Z46" s="127">
        <v>55586</v>
      </c>
      <c r="AA46" s="127">
        <v>4944</v>
      </c>
      <c r="AB46" s="130">
        <v>3075</v>
      </c>
      <c r="AC46" s="130">
        <v>1869</v>
      </c>
      <c r="AD46" s="126">
        <v>4.3697300737126801</v>
      </c>
      <c r="AE46" s="126">
        <v>5.3426228368892899</v>
      </c>
      <c r="AF46" s="126">
        <v>3.3623574281293851</v>
      </c>
    </row>
    <row r="47" spans="1:32">
      <c r="A47" s="47" t="s">
        <v>96</v>
      </c>
      <c r="B47" s="48">
        <v>42180</v>
      </c>
      <c r="C47" s="55">
        <v>21475</v>
      </c>
      <c r="D47" s="55">
        <v>20705</v>
      </c>
      <c r="E47" s="55">
        <v>2189</v>
      </c>
      <c r="F47" s="67">
        <v>1402</v>
      </c>
      <c r="G47" s="67">
        <v>787</v>
      </c>
      <c r="H47" s="50">
        <v>5.189663347558084</v>
      </c>
      <c r="I47" s="50">
        <v>6.5285215366705467</v>
      </c>
      <c r="J47" s="50">
        <v>3.8010142477662399</v>
      </c>
      <c r="L47" s="51" t="str">
        <f>CONCATENATE("25～29μg/m3","(n=",M47,")")</f>
        <v>25～29μg/m3(n=67474)</v>
      </c>
      <c r="M47" s="52">
        <v>67474</v>
      </c>
      <c r="N47" s="56">
        <v>34066</v>
      </c>
      <c r="O47" s="56">
        <v>33408</v>
      </c>
      <c r="P47" s="56">
        <v>3209</v>
      </c>
      <c r="Q47" s="68">
        <v>1995</v>
      </c>
      <c r="R47" s="68">
        <v>1214</v>
      </c>
      <c r="S47" s="54">
        <f t="shared" si="6"/>
        <v>4.7559059785991638</v>
      </c>
      <c r="T47" s="54">
        <f t="shared" si="6"/>
        <v>5.8562789878471202</v>
      </c>
      <c r="U47" s="54">
        <f t="shared" si="6"/>
        <v>3.633860153256705</v>
      </c>
      <c r="W47" s="123" t="s">
        <v>151</v>
      </c>
      <c r="X47" s="124">
        <v>34453</v>
      </c>
      <c r="Y47" s="127">
        <v>17592</v>
      </c>
      <c r="Z47" s="127">
        <v>16861</v>
      </c>
      <c r="AA47" s="127">
        <v>1515</v>
      </c>
      <c r="AB47" s="130">
        <v>965</v>
      </c>
      <c r="AC47" s="130">
        <v>550</v>
      </c>
      <c r="AD47" s="126">
        <v>4.3972948654688997</v>
      </c>
      <c r="AE47" s="126">
        <v>5.4854479308776716</v>
      </c>
      <c r="AF47" s="126">
        <v>3.2619654824743494</v>
      </c>
    </row>
    <row r="48" spans="1:32">
      <c r="A48" s="47" t="s">
        <v>97</v>
      </c>
      <c r="B48" s="48">
        <v>35667</v>
      </c>
      <c r="C48" s="55">
        <v>18187</v>
      </c>
      <c r="D48" s="55">
        <v>17480</v>
      </c>
      <c r="E48" s="55">
        <v>2190</v>
      </c>
      <c r="F48" s="67">
        <v>1339</v>
      </c>
      <c r="G48" s="67">
        <v>851</v>
      </c>
      <c r="H48" s="50">
        <v>6.1401295314997055</v>
      </c>
      <c r="I48" s="50">
        <v>7.3624017155110799</v>
      </c>
      <c r="J48" s="50">
        <v>4.8684210526315788</v>
      </c>
      <c r="L48" s="51" t="str">
        <f>CONCATENATE("30～34μg/m3","(n=",M48,")")</f>
        <v>30～34μg/m3(n=32093)</v>
      </c>
      <c r="M48" s="52">
        <v>32093</v>
      </c>
      <c r="N48" s="56">
        <v>16295</v>
      </c>
      <c r="O48" s="56">
        <v>15798</v>
      </c>
      <c r="P48" s="56">
        <v>1597</v>
      </c>
      <c r="Q48" s="68">
        <v>992</v>
      </c>
      <c r="R48" s="68">
        <v>605</v>
      </c>
      <c r="S48" s="54">
        <f t="shared" si="6"/>
        <v>4.976163026205092</v>
      </c>
      <c r="T48" s="54">
        <f t="shared" si="6"/>
        <v>6.0877569806689165</v>
      </c>
      <c r="U48" s="54">
        <f t="shared" si="6"/>
        <v>3.8295986833776428</v>
      </c>
      <c r="W48" s="123" t="s">
        <v>152</v>
      </c>
      <c r="X48" s="124">
        <v>3603</v>
      </c>
      <c r="Y48" s="127">
        <v>1882</v>
      </c>
      <c r="Z48" s="127">
        <v>1721</v>
      </c>
      <c r="AA48" s="127">
        <v>157</v>
      </c>
      <c r="AB48" s="130">
        <v>100</v>
      </c>
      <c r="AC48" s="130">
        <v>57</v>
      </c>
      <c r="AD48" s="126">
        <v>4.3574798778795447</v>
      </c>
      <c r="AE48" s="126">
        <v>5.3134962805526031</v>
      </c>
      <c r="AF48" s="126">
        <v>3.3120278907611858</v>
      </c>
    </row>
    <row r="49" spans="1:32">
      <c r="A49" s="47" t="s">
        <v>98</v>
      </c>
      <c r="B49" s="48">
        <v>12547</v>
      </c>
      <c r="C49" s="55">
        <v>6426</v>
      </c>
      <c r="D49" s="55">
        <v>6121</v>
      </c>
      <c r="E49" s="55">
        <v>758</v>
      </c>
      <c r="F49" s="55">
        <v>467</v>
      </c>
      <c r="G49" s="55">
        <v>291</v>
      </c>
      <c r="H49" s="50">
        <v>6.0412847692675538</v>
      </c>
      <c r="I49" s="50">
        <v>7.2673513849984435</v>
      </c>
      <c r="J49" s="50">
        <v>4.7541251429504978</v>
      </c>
      <c r="L49" s="51" t="str">
        <f>CONCATENATE("35～39μg/m3","(n=",M49,")")</f>
        <v>35～39μg/m3(n=8673)</v>
      </c>
      <c r="M49" s="52">
        <v>8673</v>
      </c>
      <c r="N49" s="56">
        <v>4404</v>
      </c>
      <c r="O49" s="56">
        <v>4269</v>
      </c>
      <c r="P49" s="56">
        <v>423</v>
      </c>
      <c r="Q49" s="56">
        <v>250</v>
      </c>
      <c r="R49" s="56">
        <v>173</v>
      </c>
      <c r="S49" s="54">
        <f t="shared" si="6"/>
        <v>4.8772051193358701</v>
      </c>
      <c r="T49" s="54">
        <f t="shared" si="6"/>
        <v>5.6766575840145324</v>
      </c>
      <c r="U49" s="54">
        <f t="shared" si="6"/>
        <v>4.0524713047552119</v>
      </c>
      <c r="W49" s="123" t="s">
        <v>99</v>
      </c>
      <c r="X49" s="124">
        <v>162</v>
      </c>
      <c r="Y49" s="127">
        <v>76</v>
      </c>
      <c r="Z49" s="127">
        <v>86</v>
      </c>
      <c r="AA49" s="127">
        <v>5</v>
      </c>
      <c r="AB49" s="127">
        <v>4</v>
      </c>
      <c r="AC49" s="127">
        <v>1</v>
      </c>
      <c r="AD49" s="126">
        <v>3.0864197530864197</v>
      </c>
      <c r="AE49" s="126">
        <v>5.2631578947368416</v>
      </c>
      <c r="AF49" s="126">
        <v>1.1627906976744187</v>
      </c>
    </row>
    <row r="50" spans="1:32">
      <c r="A50" s="47" t="s">
        <v>100</v>
      </c>
      <c r="B50" s="48">
        <v>2308</v>
      </c>
      <c r="C50" s="55">
        <v>1170</v>
      </c>
      <c r="D50" s="55">
        <v>1138</v>
      </c>
      <c r="E50" s="55">
        <v>123</v>
      </c>
      <c r="F50" s="55">
        <v>86</v>
      </c>
      <c r="G50" s="55">
        <v>37</v>
      </c>
      <c r="H50" s="50">
        <v>5.3292894280762564</v>
      </c>
      <c r="I50" s="50">
        <v>7.350427350427351</v>
      </c>
      <c r="J50" s="50">
        <v>3.2513181019332165</v>
      </c>
      <c r="L50" s="51" t="str">
        <f>CONCATENATE("40～44μg/m3","(n=",M50,")")</f>
        <v>40～44μg/m3(n=1328)</v>
      </c>
      <c r="M50" s="52">
        <v>1328</v>
      </c>
      <c r="N50" s="56">
        <v>672</v>
      </c>
      <c r="O50" s="56">
        <v>656</v>
      </c>
      <c r="P50" s="56">
        <v>78</v>
      </c>
      <c r="Q50" s="56">
        <v>45</v>
      </c>
      <c r="R50" s="56">
        <v>33</v>
      </c>
      <c r="S50" s="54">
        <f t="shared" si="6"/>
        <v>5.8734939759036147</v>
      </c>
      <c r="T50" s="54">
        <f t="shared" si="6"/>
        <v>6.6964285714285712</v>
      </c>
      <c r="U50" s="54">
        <f t="shared" si="6"/>
        <v>5.0304878048780495</v>
      </c>
      <c r="W50" s="123" t="s">
        <v>101</v>
      </c>
      <c r="X50" s="124"/>
      <c r="Y50" s="127"/>
      <c r="Z50" s="127"/>
      <c r="AA50" s="127"/>
      <c r="AB50" s="127"/>
      <c r="AC50" s="127"/>
      <c r="AD50" s="126" t="s">
        <v>66</v>
      </c>
      <c r="AE50" s="126" t="s">
        <v>66</v>
      </c>
      <c r="AF50" s="126" t="s">
        <v>66</v>
      </c>
    </row>
    <row r="51" spans="1:32">
      <c r="A51" s="47" t="s">
        <v>23</v>
      </c>
      <c r="B51" s="48">
        <v>47</v>
      </c>
      <c r="C51" s="69">
        <v>20</v>
      </c>
      <c r="D51" s="69">
        <v>27</v>
      </c>
      <c r="E51" s="55">
        <v>4</v>
      </c>
      <c r="F51" s="69"/>
      <c r="G51" s="69">
        <v>4</v>
      </c>
      <c r="H51" s="50">
        <v>8.5106382978723403</v>
      </c>
      <c r="I51" s="50">
        <v>0</v>
      </c>
      <c r="J51" s="50">
        <v>14.814814814814813</v>
      </c>
      <c r="L51" s="51" t="str">
        <f>CONCATENATE("45～49μg/m3","(n=",M51,")")</f>
        <v>45～49μg/m3(n=)</v>
      </c>
      <c r="M51" s="52"/>
      <c r="N51" s="70"/>
      <c r="O51" s="70"/>
      <c r="P51" s="56"/>
      <c r="Q51" s="70"/>
      <c r="R51" s="70"/>
      <c r="S51" s="54" t="str">
        <f t="shared" si="6"/>
        <v/>
      </c>
      <c r="T51" s="54" t="str">
        <f t="shared" si="6"/>
        <v/>
      </c>
      <c r="U51" s="54" t="str">
        <f t="shared" si="6"/>
        <v/>
      </c>
      <c r="W51" s="123" t="s">
        <v>102</v>
      </c>
      <c r="X51" s="124"/>
      <c r="Y51" s="131"/>
      <c r="Z51" s="131"/>
      <c r="AA51" s="127"/>
      <c r="AB51" s="131"/>
      <c r="AC51" s="131"/>
      <c r="AD51" s="126" t="s">
        <v>66</v>
      </c>
      <c r="AE51" s="126" t="s">
        <v>66</v>
      </c>
      <c r="AF51" s="126" t="s">
        <v>66</v>
      </c>
    </row>
    <row r="52" spans="1:32">
      <c r="A52" s="47" t="s">
        <v>103</v>
      </c>
      <c r="B52" s="48"/>
      <c r="C52" s="69"/>
      <c r="D52" s="69"/>
      <c r="E52" s="55"/>
      <c r="F52" s="69"/>
      <c r="G52" s="69"/>
      <c r="H52" s="50" t="s">
        <v>66</v>
      </c>
      <c r="I52" s="50" t="s">
        <v>66</v>
      </c>
      <c r="J52" s="50" t="s">
        <v>66</v>
      </c>
      <c r="L52" s="51" t="str">
        <f>CONCATENATE("50～54μg/m3","(n=",M52,")")</f>
        <v>50～54μg/m3(n=)</v>
      </c>
      <c r="M52" s="52"/>
      <c r="N52" s="70"/>
      <c r="O52" s="70"/>
      <c r="P52" s="56"/>
      <c r="Q52" s="70"/>
      <c r="R52" s="70"/>
      <c r="S52" s="54" t="str">
        <f t="shared" si="6"/>
        <v/>
      </c>
      <c r="T52" s="54" t="str">
        <f t="shared" si="6"/>
        <v/>
      </c>
      <c r="U52" s="54" t="str">
        <f t="shared" si="6"/>
        <v/>
      </c>
      <c r="W52" s="123" t="s">
        <v>103</v>
      </c>
      <c r="X52" s="124"/>
      <c r="Y52" s="131"/>
      <c r="Z52" s="131"/>
      <c r="AA52" s="127"/>
      <c r="AB52" s="131"/>
      <c r="AC52" s="131"/>
      <c r="AD52" s="126" t="s">
        <v>66</v>
      </c>
      <c r="AE52" s="126" t="s">
        <v>66</v>
      </c>
      <c r="AF52" s="126" t="s">
        <v>66</v>
      </c>
    </row>
    <row r="53" spans="1:32">
      <c r="A53" s="47" t="s">
        <v>104</v>
      </c>
      <c r="B53" s="48"/>
      <c r="C53" s="69"/>
      <c r="D53" s="69"/>
      <c r="E53" s="55"/>
      <c r="F53" s="69"/>
      <c r="G53" s="69"/>
      <c r="H53" s="50" t="s">
        <v>66</v>
      </c>
      <c r="I53" s="50" t="s">
        <v>66</v>
      </c>
      <c r="J53" s="50" t="s">
        <v>66</v>
      </c>
      <c r="L53" s="51" t="str">
        <f>CONCATENATE("55～59μg/m3","(n=",M53,")")</f>
        <v>55～59μg/m3(n=)</v>
      </c>
      <c r="M53" s="52"/>
      <c r="N53" s="70"/>
      <c r="O53" s="70"/>
      <c r="P53" s="71"/>
      <c r="Q53" s="71"/>
      <c r="R53" s="71"/>
      <c r="S53" s="54" t="str">
        <f>IF(ISERROR(P54/M53*100),"",P54/M53*100)</f>
        <v/>
      </c>
      <c r="T53" s="54" t="str">
        <f>IF(ISERROR(Q54/N53*100),"",Q54/N53*100)</f>
        <v/>
      </c>
      <c r="U53" s="54" t="str">
        <f>IF(ISERROR(R54/O53*100),"",R54/O53*100)</f>
        <v/>
      </c>
      <c r="W53" s="123" t="s">
        <v>104</v>
      </c>
      <c r="X53" s="124"/>
      <c r="Y53" s="131"/>
      <c r="Z53" s="131"/>
      <c r="AA53" s="127"/>
      <c r="AB53" s="131"/>
      <c r="AC53" s="131"/>
      <c r="AD53" s="126" t="s">
        <v>66</v>
      </c>
      <c r="AE53" s="126" t="s">
        <v>66</v>
      </c>
      <c r="AF53" s="126" t="s">
        <v>66</v>
      </c>
    </row>
    <row r="54" spans="1:32">
      <c r="A54" s="47" t="s">
        <v>69</v>
      </c>
      <c r="B54" s="48">
        <v>1652</v>
      </c>
      <c r="C54" s="55">
        <v>812</v>
      </c>
      <c r="D54" s="55">
        <v>840</v>
      </c>
      <c r="E54" s="55">
        <v>103</v>
      </c>
      <c r="F54" s="55">
        <v>62</v>
      </c>
      <c r="G54" s="55">
        <v>41</v>
      </c>
      <c r="H54" s="50">
        <v>6.2348668280871671</v>
      </c>
      <c r="I54" s="50">
        <v>7.6354679802955667</v>
      </c>
      <c r="J54" s="50">
        <v>4.8809523809523814</v>
      </c>
      <c r="L54" s="51" t="str">
        <f>CONCATENATE("不明","(n=",M54,")")</f>
        <v>不明(n=1790)</v>
      </c>
      <c r="M54" s="52">
        <v>1790</v>
      </c>
      <c r="N54" s="56">
        <v>882</v>
      </c>
      <c r="O54" s="56">
        <v>908</v>
      </c>
      <c r="P54" s="56">
        <v>76</v>
      </c>
      <c r="Q54" s="70">
        <v>47</v>
      </c>
      <c r="R54" s="70">
        <v>29</v>
      </c>
      <c r="S54" s="54" t="str">
        <f>IF(ISERROR(#REF!/M54*100),"",#REF!/M54*100)</f>
        <v/>
      </c>
      <c r="T54" s="54" t="str">
        <f>IF(ISERROR(#REF!/N54*100),"",#REF!/N54*100)</f>
        <v/>
      </c>
      <c r="U54" s="54" t="str">
        <f>IF(ISERROR(#REF!/O54*100),"",#REF!/O54*100)</f>
        <v/>
      </c>
      <c r="W54" s="123" t="s">
        <v>153</v>
      </c>
      <c r="X54" s="124">
        <v>8181</v>
      </c>
      <c r="Y54" s="127">
        <v>4097</v>
      </c>
      <c r="Z54" s="127">
        <v>4084</v>
      </c>
      <c r="AA54" s="127">
        <v>436</v>
      </c>
      <c r="AB54" s="127">
        <v>256</v>
      </c>
      <c r="AC54" s="127">
        <v>180</v>
      </c>
      <c r="AD54" s="126">
        <v>5.3294218310719961</v>
      </c>
      <c r="AE54" s="126">
        <v>6.2484744935318526</v>
      </c>
      <c r="AF54" s="126">
        <v>4.4074436826640548</v>
      </c>
    </row>
    <row r="55" spans="1:32">
      <c r="A55" s="57" t="s">
        <v>70</v>
      </c>
      <c r="B55" s="58">
        <v>126431</v>
      </c>
      <c r="C55" s="58">
        <v>64382</v>
      </c>
      <c r="D55" s="58">
        <v>62049</v>
      </c>
      <c r="E55" s="58">
        <v>7148</v>
      </c>
      <c r="F55" s="58">
        <v>4502</v>
      </c>
      <c r="G55" s="58">
        <v>2646</v>
      </c>
      <c r="H55" s="50">
        <v>5.6536767090349676</v>
      </c>
      <c r="I55" s="50">
        <v>6.9926376937653387</v>
      </c>
      <c r="J55" s="50">
        <v>4.2643717062321711</v>
      </c>
      <c r="L55" s="59" t="s">
        <v>70</v>
      </c>
      <c r="M55" s="60">
        <f t="shared" ref="M55:R55" si="7">SUM(M42:M54)</f>
        <v>157569</v>
      </c>
      <c r="N55" s="60">
        <f t="shared" si="7"/>
        <v>80154</v>
      </c>
      <c r="O55" s="60">
        <f t="shared" si="7"/>
        <v>77415</v>
      </c>
      <c r="P55" s="60">
        <f t="shared" si="7"/>
        <v>7519</v>
      </c>
      <c r="Q55" s="60">
        <f t="shared" si="7"/>
        <v>4660</v>
      </c>
      <c r="R55" s="60">
        <f t="shared" si="7"/>
        <v>2859</v>
      </c>
      <c r="S55" s="54">
        <f t="shared" ref="S55:U57" si="8">IF(ISERROR(P55/M55*100),"",P55/M55*100)</f>
        <v>4.7718777170636359</v>
      </c>
      <c r="T55" s="54">
        <f t="shared" si="8"/>
        <v>5.8138084187938217</v>
      </c>
      <c r="U55" s="54">
        <f t="shared" si="8"/>
        <v>3.6930827359038942</v>
      </c>
      <c r="W55" s="128" t="s">
        <v>70</v>
      </c>
      <c r="X55" s="1">
        <v>213460</v>
      </c>
      <c r="Y55" s="1">
        <v>108673</v>
      </c>
      <c r="Z55" s="1">
        <v>104787</v>
      </c>
      <c r="AA55" s="1">
        <v>9295</v>
      </c>
      <c r="AB55" s="1">
        <v>5814</v>
      </c>
      <c r="AC55" s="1">
        <v>3481</v>
      </c>
      <c r="AD55" s="126">
        <v>4.3544457978075517</v>
      </c>
      <c r="AE55" s="126">
        <v>5.3499949389452759</v>
      </c>
      <c r="AF55" s="126">
        <v>3.3219769627911857</v>
      </c>
    </row>
    <row r="56" spans="1:32">
      <c r="A56" s="34"/>
      <c r="B56" s="34"/>
      <c r="C56" s="34"/>
      <c r="D56" s="34"/>
      <c r="E56" s="34"/>
      <c r="F56" s="34"/>
      <c r="G56" s="34"/>
      <c r="H56" s="72" t="s">
        <v>66</v>
      </c>
      <c r="I56" s="72" t="s">
        <v>66</v>
      </c>
      <c r="J56" s="72" t="s">
        <v>66</v>
      </c>
      <c r="S56" s="73" t="str">
        <f t="shared" si="8"/>
        <v/>
      </c>
      <c r="T56" s="73" t="str">
        <f t="shared" si="8"/>
        <v/>
      </c>
      <c r="U56" s="73" t="str">
        <f t="shared" si="8"/>
        <v/>
      </c>
      <c r="AD56" s="132" t="s">
        <v>66</v>
      </c>
      <c r="AE56" s="132" t="s">
        <v>66</v>
      </c>
      <c r="AF56" s="132" t="s">
        <v>66</v>
      </c>
    </row>
    <row r="57" spans="1:32">
      <c r="A57" s="34"/>
      <c r="B57" s="34"/>
      <c r="C57" s="34"/>
      <c r="D57" s="34"/>
      <c r="E57" s="34"/>
      <c r="F57" s="34"/>
      <c r="G57" s="34"/>
      <c r="H57" s="74" t="s">
        <v>66</v>
      </c>
      <c r="I57" s="74" t="s">
        <v>66</v>
      </c>
      <c r="J57" s="74" t="s">
        <v>66</v>
      </c>
      <c r="S57" s="75" t="str">
        <f t="shared" si="8"/>
        <v/>
      </c>
      <c r="T57" s="75" t="str">
        <f t="shared" si="8"/>
        <v/>
      </c>
      <c r="U57" s="75" t="str">
        <f t="shared" si="8"/>
        <v/>
      </c>
      <c r="AD57" s="133" t="s">
        <v>66</v>
      </c>
      <c r="AE57" s="133" t="s">
        <v>66</v>
      </c>
      <c r="AF57" s="133" t="s">
        <v>66</v>
      </c>
    </row>
    <row r="58" spans="1:32">
      <c r="A58" s="34"/>
      <c r="B58" s="76" t="s">
        <v>105</v>
      </c>
      <c r="C58" s="34"/>
      <c r="D58" s="34"/>
      <c r="E58" s="34"/>
      <c r="F58" s="34"/>
      <c r="G58" s="34"/>
      <c r="H58" s="34"/>
      <c r="I58" s="34"/>
      <c r="J58" s="34"/>
      <c r="M58" s="37" t="s">
        <v>105</v>
      </c>
      <c r="X58" s="3" t="s">
        <v>105</v>
      </c>
    </row>
  </sheetData>
  <mergeCells count="48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</mergeCells>
  <phoneticPr fontId="4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26</v>
      </c>
    </row>
    <row r="4" spans="2:11" ht="15.95" customHeight="1">
      <c r="B4" s="3" t="s">
        <v>30</v>
      </c>
    </row>
    <row r="6" spans="2:11" ht="15.95" customHeight="1">
      <c r="B6" s="150" t="s">
        <v>7</v>
      </c>
      <c r="C6" s="137" t="s">
        <v>0</v>
      </c>
      <c r="D6" s="138"/>
      <c r="E6" s="139"/>
      <c r="F6" s="137" t="s">
        <v>5</v>
      </c>
      <c r="G6" s="138"/>
      <c r="H6" s="139"/>
      <c r="I6" s="137" t="s">
        <v>6</v>
      </c>
      <c r="J6" s="138"/>
      <c r="K6" s="139"/>
    </row>
    <row r="7" spans="2:11" ht="15.95" customHeight="1">
      <c r="B7" s="155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31</v>
      </c>
      <c r="C8" s="12">
        <v>3769</v>
      </c>
      <c r="D8" s="12">
        <v>1910</v>
      </c>
      <c r="E8" s="12">
        <v>1859</v>
      </c>
      <c r="F8" s="13">
        <v>365</v>
      </c>
      <c r="G8" s="13">
        <v>242</v>
      </c>
      <c r="H8" s="13">
        <v>123</v>
      </c>
      <c r="I8" s="15">
        <v>9.6842663836561425</v>
      </c>
      <c r="J8" s="15">
        <v>12.670157068062826</v>
      </c>
      <c r="K8" s="15">
        <v>6.6164604626143086</v>
      </c>
    </row>
    <row r="9" spans="2:11" ht="15.95" customHeight="1">
      <c r="B9" s="1" t="s">
        <v>32</v>
      </c>
      <c r="C9" s="12">
        <v>60895</v>
      </c>
      <c r="D9" s="12">
        <v>30906</v>
      </c>
      <c r="E9" s="12">
        <v>29989</v>
      </c>
      <c r="F9" s="13">
        <v>4843</v>
      </c>
      <c r="G9" s="13">
        <v>2987</v>
      </c>
      <c r="H9" s="13">
        <v>1856</v>
      </c>
      <c r="I9" s="15">
        <v>7.9530339108301176</v>
      </c>
      <c r="J9" s="15">
        <v>9.6647900084126057</v>
      </c>
      <c r="K9" s="15">
        <v>6.1889359431791657</v>
      </c>
    </row>
    <row r="10" spans="2:11" ht="15.95" customHeight="1">
      <c r="B10" s="1" t="s">
        <v>33</v>
      </c>
      <c r="C10" s="12">
        <v>133616</v>
      </c>
      <c r="D10" s="12">
        <v>67954</v>
      </c>
      <c r="E10" s="12">
        <v>65662</v>
      </c>
      <c r="F10" s="13">
        <v>10073</v>
      </c>
      <c r="G10" s="13">
        <v>6245</v>
      </c>
      <c r="H10" s="13">
        <v>3828</v>
      </c>
      <c r="I10" s="15">
        <v>7.5387678122380546</v>
      </c>
      <c r="J10" s="15">
        <v>9.1900403213938837</v>
      </c>
      <c r="K10" s="15">
        <v>5.829855928847735</v>
      </c>
    </row>
    <row r="11" spans="2:11" ht="15.95" customHeight="1">
      <c r="B11" s="1" t="s">
        <v>34</v>
      </c>
      <c r="C11" s="12">
        <v>141095</v>
      </c>
      <c r="D11" s="12">
        <v>71867</v>
      </c>
      <c r="E11" s="12">
        <v>69228</v>
      </c>
      <c r="F11" s="13">
        <v>10478</v>
      </c>
      <c r="G11" s="13">
        <v>6427</v>
      </c>
      <c r="H11" s="13">
        <v>4051</v>
      </c>
      <c r="I11" s="15">
        <v>7.4262022041886668</v>
      </c>
      <c r="J11" s="15">
        <v>8.9429084280685149</v>
      </c>
      <c r="K11" s="15">
        <v>5.8516785115849075</v>
      </c>
    </row>
    <row r="12" spans="2:11" ht="15.95" customHeight="1">
      <c r="B12" s="1" t="s">
        <v>35</v>
      </c>
      <c r="C12" s="12">
        <v>107531</v>
      </c>
      <c r="D12" s="12">
        <v>54947</v>
      </c>
      <c r="E12" s="12">
        <v>52584</v>
      </c>
      <c r="F12" s="13">
        <v>8193</v>
      </c>
      <c r="G12" s="13">
        <v>5072</v>
      </c>
      <c r="H12" s="13">
        <v>3121</v>
      </c>
      <c r="I12" s="15">
        <v>7.6191981847095258</v>
      </c>
      <c r="J12" s="15">
        <v>9.2307132327515617</v>
      </c>
      <c r="K12" s="15">
        <v>5.9352654799939151</v>
      </c>
    </row>
    <row r="13" spans="2:11" ht="15.95" customHeight="1">
      <c r="B13" s="1" t="s">
        <v>27</v>
      </c>
      <c r="C13" s="12">
        <v>42149</v>
      </c>
      <c r="D13" s="12">
        <v>21393</v>
      </c>
      <c r="E13" s="12">
        <v>20756</v>
      </c>
      <c r="F13" s="13">
        <v>3640</v>
      </c>
      <c r="G13" s="12">
        <v>2224</v>
      </c>
      <c r="H13" s="12">
        <v>1416</v>
      </c>
      <c r="I13" s="15">
        <v>8.6360293245391357</v>
      </c>
      <c r="J13" s="15">
        <v>10.395923900341234</v>
      </c>
      <c r="K13" s="15">
        <v>6.8221237232607441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344</v>
      </c>
      <c r="G14" s="12">
        <v>197</v>
      </c>
      <c r="H14" s="12">
        <v>147</v>
      </c>
      <c r="I14" s="15">
        <v>9.2373791621911927</v>
      </c>
      <c r="J14" s="15">
        <v>10.308738880167452</v>
      </c>
      <c r="K14" s="15">
        <v>8.1081081081081088</v>
      </c>
    </row>
    <row r="15" spans="2:11" ht="15.95" customHeight="1">
      <c r="B15" s="1" t="s">
        <v>12</v>
      </c>
      <c r="C15" s="12"/>
      <c r="D15" s="12"/>
      <c r="E15" s="12"/>
      <c r="F15" s="13"/>
      <c r="G15" s="12"/>
      <c r="H15" s="12"/>
      <c r="I15" s="15"/>
      <c r="J15" s="15"/>
      <c r="K15" s="15"/>
    </row>
    <row r="16" spans="2:11" ht="15.95" customHeight="1">
      <c r="B16" s="1" t="s">
        <v>13</v>
      </c>
      <c r="C16" s="12"/>
      <c r="D16" s="12"/>
      <c r="E16" s="12"/>
      <c r="F16" s="13"/>
      <c r="G16" s="13"/>
      <c r="H16" s="13"/>
      <c r="I16" s="15"/>
      <c r="J16" s="15"/>
      <c r="K16" s="15"/>
    </row>
    <row r="17" spans="2:11" ht="15.95" customHeight="1">
      <c r="B17" s="1" t="s">
        <v>36</v>
      </c>
      <c r="C17" s="12">
        <v>4681</v>
      </c>
      <c r="D17" s="12">
        <v>2321</v>
      </c>
      <c r="E17" s="12">
        <v>2360</v>
      </c>
      <c r="F17" s="13">
        <v>365</v>
      </c>
      <c r="G17" s="12">
        <v>217</v>
      </c>
      <c r="H17" s="12">
        <v>148</v>
      </c>
      <c r="I17" s="15">
        <v>7.7974791711172831</v>
      </c>
      <c r="J17" s="15">
        <v>9.3494183541576898</v>
      </c>
      <c r="K17" s="15">
        <v>6.2711864406779654</v>
      </c>
    </row>
    <row r="18" spans="2:11" s="6" customFormat="1" ht="15.95" customHeight="1">
      <c r="B18" s="2" t="s">
        <v>14</v>
      </c>
      <c r="C18" s="14">
        <v>497460</v>
      </c>
      <c r="D18" s="14">
        <v>253209</v>
      </c>
      <c r="E18" s="14">
        <v>244251</v>
      </c>
      <c r="F18" s="14">
        <v>38301</v>
      </c>
      <c r="G18" s="14">
        <v>23611</v>
      </c>
      <c r="H18" s="14">
        <v>14690</v>
      </c>
      <c r="I18" s="15">
        <v>7.6993125075382949</v>
      </c>
      <c r="J18" s="15">
        <v>9.324708047502261</v>
      </c>
      <c r="K18" s="15">
        <v>6.0143049567862565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150" t="s">
        <v>8</v>
      </c>
      <c r="C20" s="137" t="s">
        <v>0</v>
      </c>
      <c r="D20" s="138"/>
      <c r="E20" s="139"/>
      <c r="F20" s="137" t="s">
        <v>5</v>
      </c>
      <c r="G20" s="138"/>
      <c r="H20" s="139"/>
      <c r="I20" s="137" t="s">
        <v>6</v>
      </c>
      <c r="J20" s="138"/>
      <c r="K20" s="139"/>
    </row>
    <row r="21" spans="2:11" ht="15.95" customHeight="1">
      <c r="B21" s="155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6">
        <v>19148</v>
      </c>
      <c r="D22" s="17">
        <v>9719</v>
      </c>
      <c r="E22" s="17">
        <v>9429</v>
      </c>
      <c r="F22" s="17">
        <v>1587</v>
      </c>
      <c r="G22" s="17">
        <v>1001</v>
      </c>
      <c r="H22" s="17">
        <v>586</v>
      </c>
      <c r="I22" s="15">
        <v>8.2880718612909963</v>
      </c>
      <c r="J22" s="15">
        <v>10.299413519909455</v>
      </c>
      <c r="K22" s="15">
        <v>6.214869021105101</v>
      </c>
    </row>
    <row r="23" spans="2:11" ht="15.95" customHeight="1">
      <c r="B23" s="1" t="s">
        <v>38</v>
      </c>
      <c r="C23" s="16">
        <v>164615</v>
      </c>
      <c r="D23" s="17">
        <v>83602</v>
      </c>
      <c r="E23" s="17">
        <v>81013</v>
      </c>
      <c r="F23" s="17">
        <v>12492</v>
      </c>
      <c r="G23" s="17">
        <v>7758</v>
      </c>
      <c r="H23" s="17">
        <v>4734</v>
      </c>
      <c r="I23" s="15">
        <v>7.5886158612520127</v>
      </c>
      <c r="J23" s="15">
        <v>9.2796823042510947</v>
      </c>
      <c r="K23" s="15">
        <v>5.8435065977065408</v>
      </c>
    </row>
    <row r="24" spans="2:11" ht="15.95" customHeight="1">
      <c r="B24" s="1" t="s">
        <v>39</v>
      </c>
      <c r="C24" s="16">
        <v>173955</v>
      </c>
      <c r="D24" s="17">
        <v>88756</v>
      </c>
      <c r="E24" s="17">
        <v>85199</v>
      </c>
      <c r="F24" s="17">
        <v>13083</v>
      </c>
      <c r="G24" s="17">
        <v>8035</v>
      </c>
      <c r="H24" s="17">
        <v>5048</v>
      </c>
      <c r="I24" s="15">
        <v>7.5209105803224974</v>
      </c>
      <c r="J24" s="15">
        <v>9.0529090991031591</v>
      </c>
      <c r="K24" s="15">
        <v>5.9249521708001271</v>
      </c>
    </row>
    <row r="25" spans="2:11" ht="15.95" customHeight="1">
      <c r="B25" s="1" t="s">
        <v>40</v>
      </c>
      <c r="C25" s="16">
        <v>99732</v>
      </c>
      <c r="D25" s="17">
        <v>50894</v>
      </c>
      <c r="E25" s="17">
        <v>48838</v>
      </c>
      <c r="F25" s="17">
        <v>7731</v>
      </c>
      <c r="G25" s="17">
        <v>4779</v>
      </c>
      <c r="H25" s="17">
        <v>2952</v>
      </c>
      <c r="I25" s="15">
        <v>7.7517747563470101</v>
      </c>
      <c r="J25" s="15">
        <v>9.3901049239596031</v>
      </c>
      <c r="K25" s="15">
        <v>6.0444735656660793</v>
      </c>
    </row>
    <row r="26" spans="2:11" ht="15.95" customHeight="1">
      <c r="B26" s="1" t="s">
        <v>28</v>
      </c>
      <c r="C26" s="16">
        <v>32621</v>
      </c>
      <c r="D26" s="17">
        <v>16532</v>
      </c>
      <c r="E26" s="17">
        <v>16089</v>
      </c>
      <c r="F26" s="17">
        <v>2807</v>
      </c>
      <c r="G26" s="16">
        <v>1690</v>
      </c>
      <c r="H26" s="16">
        <v>1117</v>
      </c>
      <c r="I26" s="15">
        <v>8.6048864228564419</v>
      </c>
      <c r="J26" s="15">
        <v>10.222598596661021</v>
      </c>
      <c r="K26" s="15">
        <v>6.9426316116601408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236</v>
      </c>
      <c r="G27" s="16">
        <v>131</v>
      </c>
      <c r="H27" s="16">
        <v>105</v>
      </c>
      <c r="I27" s="15">
        <v>8.7149187592319066</v>
      </c>
      <c r="J27" s="15">
        <v>9.4584837545126348</v>
      </c>
      <c r="K27" s="15">
        <v>7.9365079365079358</v>
      </c>
    </row>
    <row r="28" spans="2:11" ht="15.95" customHeight="1">
      <c r="B28" s="7" t="s">
        <v>16</v>
      </c>
      <c r="C28" s="16"/>
      <c r="D28" s="16"/>
      <c r="E28" s="17"/>
      <c r="F28" s="17"/>
      <c r="G28" s="17"/>
      <c r="H28" s="17"/>
      <c r="I28" s="15"/>
      <c r="J28" s="15"/>
      <c r="K28" s="15"/>
    </row>
    <row r="29" spans="2:11" ht="15.95" customHeight="1">
      <c r="B29" s="7" t="s">
        <v>17</v>
      </c>
      <c r="C29" s="16"/>
      <c r="D29" s="16"/>
      <c r="E29" s="17"/>
      <c r="F29" s="17"/>
      <c r="G29" s="17"/>
      <c r="H29" s="17"/>
      <c r="I29" s="15"/>
      <c r="J29" s="15"/>
      <c r="K29" s="15"/>
    </row>
    <row r="30" spans="2:11" ht="15.95" customHeight="1">
      <c r="B30" s="7" t="s">
        <v>18</v>
      </c>
      <c r="C30" s="16"/>
      <c r="D30" s="16"/>
      <c r="E30" s="17"/>
      <c r="F30" s="17"/>
      <c r="G30" s="17"/>
      <c r="H30" s="17"/>
      <c r="I30" s="15"/>
      <c r="J30" s="15"/>
      <c r="K30" s="15"/>
    </row>
    <row r="31" spans="2:11" s="6" customFormat="1" ht="15.95" customHeight="1">
      <c r="B31" s="1" t="s">
        <v>36</v>
      </c>
      <c r="C31" s="16">
        <v>4681</v>
      </c>
      <c r="D31" s="17">
        <v>2321</v>
      </c>
      <c r="E31" s="17">
        <v>2360</v>
      </c>
      <c r="F31" s="17">
        <v>365</v>
      </c>
      <c r="G31" s="16">
        <v>217</v>
      </c>
      <c r="H31" s="16">
        <v>148</v>
      </c>
      <c r="I31" s="15">
        <v>7.7974791711172831</v>
      </c>
      <c r="J31" s="15">
        <v>9.3494183541576898</v>
      </c>
      <c r="K31" s="15">
        <v>6.2711864406779654</v>
      </c>
    </row>
    <row r="32" spans="2:11" ht="15.95" customHeight="1">
      <c r="B32" s="2" t="s">
        <v>14</v>
      </c>
      <c r="C32" s="18">
        <v>497460</v>
      </c>
      <c r="D32" s="18">
        <v>253209</v>
      </c>
      <c r="E32" s="18">
        <v>244251</v>
      </c>
      <c r="F32" s="18">
        <v>38301</v>
      </c>
      <c r="G32" s="18">
        <v>23611</v>
      </c>
      <c r="H32" s="18">
        <v>14690</v>
      </c>
      <c r="I32" s="15">
        <v>7.6993125075382949</v>
      </c>
      <c r="J32" s="15">
        <v>9.324708047502261</v>
      </c>
      <c r="K32" s="15">
        <v>6.0143049567862565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150" t="s">
        <v>9</v>
      </c>
      <c r="C34" s="137" t="s">
        <v>0</v>
      </c>
      <c r="D34" s="138"/>
      <c r="E34" s="139"/>
      <c r="F34" s="137" t="s">
        <v>5</v>
      </c>
      <c r="G34" s="138"/>
      <c r="H34" s="139"/>
      <c r="I34" s="137" t="s">
        <v>6</v>
      </c>
      <c r="J34" s="138"/>
      <c r="K34" s="139"/>
    </row>
    <row r="35" spans="2:11" ht="15.95" customHeight="1">
      <c r="B35" s="155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6">
        <v>380011</v>
      </c>
      <c r="D36" s="17">
        <v>193744</v>
      </c>
      <c r="E36" s="17">
        <v>186267</v>
      </c>
      <c r="F36" s="17">
        <v>29374</v>
      </c>
      <c r="G36" s="17">
        <v>18161</v>
      </c>
      <c r="H36" s="17">
        <v>11213</v>
      </c>
      <c r="I36" s="15">
        <v>7.7297762433192725</v>
      </c>
      <c r="J36" s="15">
        <v>9.37370963745974</v>
      </c>
      <c r="K36" s="15">
        <v>6.0198532214509282</v>
      </c>
    </row>
    <row r="37" spans="2:11" ht="15.95" customHeight="1">
      <c r="B37" s="1" t="s">
        <v>42</v>
      </c>
      <c r="C37" s="16">
        <v>112749</v>
      </c>
      <c r="D37" s="17">
        <v>57134</v>
      </c>
      <c r="E37" s="17">
        <v>55615</v>
      </c>
      <c r="F37" s="17">
        <v>8558</v>
      </c>
      <c r="G37" s="17">
        <v>5231</v>
      </c>
      <c r="H37" s="17">
        <v>3327</v>
      </c>
      <c r="I37" s="15">
        <v>7.590311222272482</v>
      </c>
      <c r="J37" s="15">
        <v>9.1556691287149512</v>
      </c>
      <c r="K37" s="15">
        <v>5.9821990470196891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4</v>
      </c>
      <c r="G38" s="16">
        <v>2</v>
      </c>
      <c r="H38" s="16">
        <v>2</v>
      </c>
      <c r="I38" s="15">
        <v>21.052631578947366</v>
      </c>
      <c r="J38" s="15">
        <v>20</v>
      </c>
      <c r="K38" s="15">
        <v>22.222222222222221</v>
      </c>
    </row>
    <row r="39" spans="2:11" s="6" customFormat="1" ht="15.95" customHeight="1">
      <c r="B39" s="1" t="s">
        <v>36</v>
      </c>
      <c r="C39" s="16">
        <v>4681</v>
      </c>
      <c r="D39" s="17">
        <v>2321</v>
      </c>
      <c r="E39" s="17">
        <v>2360</v>
      </c>
      <c r="F39" s="17">
        <v>365</v>
      </c>
      <c r="G39" s="16">
        <v>217</v>
      </c>
      <c r="H39" s="16">
        <v>148</v>
      </c>
      <c r="I39" s="15">
        <v>7.7974791711172831</v>
      </c>
      <c r="J39" s="15">
        <v>9.3494183541576898</v>
      </c>
      <c r="K39" s="15">
        <v>6.2711864406779654</v>
      </c>
    </row>
    <row r="40" spans="2:11" ht="15.95" customHeight="1">
      <c r="B40" s="2" t="s">
        <v>14</v>
      </c>
      <c r="C40" s="18">
        <v>497460</v>
      </c>
      <c r="D40" s="18">
        <v>253209</v>
      </c>
      <c r="E40" s="18">
        <v>244251</v>
      </c>
      <c r="F40" s="18">
        <v>38301</v>
      </c>
      <c r="G40" s="18">
        <v>23611</v>
      </c>
      <c r="H40" s="18">
        <v>14690</v>
      </c>
      <c r="I40" s="15">
        <v>7.6993125075382949</v>
      </c>
      <c r="J40" s="15">
        <v>9.324708047502261</v>
      </c>
      <c r="K40" s="15">
        <v>6.0143049567862565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150" t="s">
        <v>4</v>
      </c>
      <c r="C42" s="137" t="s">
        <v>0</v>
      </c>
      <c r="D42" s="138"/>
      <c r="E42" s="139"/>
      <c r="F42" s="137" t="s">
        <v>5</v>
      </c>
      <c r="G42" s="138"/>
      <c r="H42" s="139"/>
      <c r="I42" s="137" t="s">
        <v>6</v>
      </c>
      <c r="J42" s="138"/>
      <c r="K42" s="139"/>
    </row>
    <row r="43" spans="2:11" ht="15.95" customHeight="1">
      <c r="B43" s="155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27" t="s">
        <v>29</v>
      </c>
      <c r="C44" s="24"/>
      <c r="D44" s="24"/>
      <c r="E44" s="24"/>
      <c r="F44" s="24"/>
      <c r="G44" s="24"/>
      <c r="H44" s="24"/>
      <c r="I44" s="29"/>
      <c r="J44" s="29"/>
      <c r="K44" s="29"/>
    </row>
    <row r="45" spans="2:11" ht="15.95" customHeight="1">
      <c r="B45" s="28" t="s">
        <v>20</v>
      </c>
      <c r="C45" s="25">
        <v>594</v>
      </c>
      <c r="D45" s="25">
        <v>335</v>
      </c>
      <c r="E45" s="25">
        <v>259</v>
      </c>
      <c r="F45" s="25">
        <v>58</v>
      </c>
      <c r="G45" s="25">
        <v>44</v>
      </c>
      <c r="H45" s="25">
        <v>14</v>
      </c>
      <c r="I45" s="30">
        <v>9.7643097643097647</v>
      </c>
      <c r="J45" s="30">
        <v>13.134328358208954</v>
      </c>
      <c r="K45" s="30">
        <v>5.4054054054054053</v>
      </c>
    </row>
    <row r="46" spans="2:11" ht="15.95" customHeight="1">
      <c r="B46" s="28" t="s">
        <v>43</v>
      </c>
      <c r="C46" s="25">
        <v>9579</v>
      </c>
      <c r="D46" s="25">
        <v>4889</v>
      </c>
      <c r="E46" s="25">
        <v>4690</v>
      </c>
      <c r="F46" s="25">
        <v>853</v>
      </c>
      <c r="G46" s="23">
        <v>539</v>
      </c>
      <c r="H46" s="23">
        <v>314</v>
      </c>
      <c r="I46" s="30">
        <v>8.9048961269443581</v>
      </c>
      <c r="J46" s="30">
        <v>11.024749437512783</v>
      </c>
      <c r="K46" s="30">
        <v>6.6950959488272925</v>
      </c>
    </row>
    <row r="47" spans="2:11" ht="15.95" customHeight="1">
      <c r="B47" s="28" t="s">
        <v>44</v>
      </c>
      <c r="C47" s="25">
        <v>70922</v>
      </c>
      <c r="D47" s="25">
        <v>36146</v>
      </c>
      <c r="E47" s="25">
        <v>34776</v>
      </c>
      <c r="F47" s="25">
        <v>5299</v>
      </c>
      <c r="G47" s="23">
        <v>3268</v>
      </c>
      <c r="H47" s="23">
        <v>2031</v>
      </c>
      <c r="I47" s="30">
        <v>7.4715885056822984</v>
      </c>
      <c r="J47" s="30">
        <v>9.0411110496320468</v>
      </c>
      <c r="K47" s="30">
        <v>5.8402346445824707</v>
      </c>
    </row>
    <row r="48" spans="2:11" ht="15.95" customHeight="1">
      <c r="B48" s="28" t="s">
        <v>45</v>
      </c>
      <c r="C48" s="25">
        <v>164207</v>
      </c>
      <c r="D48" s="25">
        <v>83783</v>
      </c>
      <c r="E48" s="25">
        <v>80424</v>
      </c>
      <c r="F48" s="25">
        <v>12226</v>
      </c>
      <c r="G48" s="23">
        <v>7555</v>
      </c>
      <c r="H48" s="23">
        <v>4671</v>
      </c>
      <c r="I48" s="30">
        <v>7.4454803997393526</v>
      </c>
      <c r="J48" s="30">
        <v>9.0173424203000607</v>
      </c>
      <c r="K48" s="30">
        <v>5.807967770814682</v>
      </c>
    </row>
    <row r="49" spans="2:11" ht="15.95" customHeight="1">
      <c r="B49" s="28" t="s">
        <v>46</v>
      </c>
      <c r="C49" s="25">
        <v>144107</v>
      </c>
      <c r="D49" s="25">
        <v>73133</v>
      </c>
      <c r="E49" s="25">
        <v>70974</v>
      </c>
      <c r="F49" s="25">
        <v>11005</v>
      </c>
      <c r="G49" s="23">
        <v>6808</v>
      </c>
      <c r="H49" s="23">
        <v>4197</v>
      </c>
      <c r="I49" s="30">
        <v>7.636686628685629</v>
      </c>
      <c r="J49" s="30">
        <v>9.3090670422381141</v>
      </c>
      <c r="K49" s="30">
        <v>5.9134330881731341</v>
      </c>
    </row>
    <row r="50" spans="2:11" ht="15.95" customHeight="1">
      <c r="B50" s="28" t="s">
        <v>47</v>
      </c>
      <c r="C50" s="25">
        <v>71363</v>
      </c>
      <c r="D50" s="25">
        <v>36364</v>
      </c>
      <c r="E50" s="25">
        <v>34999</v>
      </c>
      <c r="F50" s="25">
        <v>5880</v>
      </c>
      <c r="G50" s="23">
        <v>3589</v>
      </c>
      <c r="H50" s="23">
        <v>2291</v>
      </c>
      <c r="I50" s="30">
        <v>8.2395639196782646</v>
      </c>
      <c r="J50" s="30">
        <v>9.8696513034869646</v>
      </c>
      <c r="K50" s="30">
        <v>6.545901311466042</v>
      </c>
    </row>
    <row r="51" spans="2:11" ht="15.95" customHeight="1">
      <c r="B51" s="28" t="s">
        <v>21</v>
      </c>
      <c r="C51" s="25">
        <v>21382</v>
      </c>
      <c r="D51" s="25">
        <v>10906</v>
      </c>
      <c r="E51" s="25">
        <v>10476</v>
      </c>
      <c r="F51" s="25">
        <v>1697</v>
      </c>
      <c r="G51" s="25">
        <v>1029</v>
      </c>
      <c r="H51" s="25">
        <v>668</v>
      </c>
      <c r="I51" s="30">
        <v>7.936582171920306</v>
      </c>
      <c r="J51" s="30">
        <v>9.4351732991014128</v>
      </c>
      <c r="K51" s="30">
        <v>6.3764795723558612</v>
      </c>
    </row>
    <row r="52" spans="2:11" ht="15.95" customHeight="1">
      <c r="B52" s="28" t="s">
        <v>22</v>
      </c>
      <c r="C52" s="25">
        <v>3636</v>
      </c>
      <c r="D52" s="25">
        <v>1842</v>
      </c>
      <c r="E52" s="25">
        <v>1794</v>
      </c>
      <c r="F52" s="25">
        <v>285</v>
      </c>
      <c r="G52" s="25">
        <v>187</v>
      </c>
      <c r="H52" s="25">
        <v>98</v>
      </c>
      <c r="I52" s="30">
        <v>7.8382838283828384</v>
      </c>
      <c r="J52" s="30">
        <v>10.152008686210641</v>
      </c>
      <c r="K52" s="30">
        <v>5.4626532887402455</v>
      </c>
    </row>
    <row r="53" spans="2:11" ht="15.95" customHeight="1">
      <c r="B53" s="28" t="s">
        <v>23</v>
      </c>
      <c r="C53" s="25">
        <v>47</v>
      </c>
      <c r="D53" s="26">
        <v>20</v>
      </c>
      <c r="E53" s="26">
        <v>27</v>
      </c>
      <c r="F53" s="25">
        <v>4</v>
      </c>
      <c r="G53" s="26">
        <v>0</v>
      </c>
      <c r="H53" s="26">
        <v>4</v>
      </c>
      <c r="I53" s="30">
        <v>8.5106382978723403</v>
      </c>
      <c r="J53" s="30">
        <v>0</v>
      </c>
      <c r="K53" s="30">
        <v>14.814814814814813</v>
      </c>
    </row>
    <row r="54" spans="2:11" ht="15.95" customHeight="1">
      <c r="B54" s="28" t="s">
        <v>24</v>
      </c>
      <c r="C54" s="25"/>
      <c r="D54" s="26"/>
      <c r="E54" s="26"/>
      <c r="F54" s="25"/>
      <c r="G54" s="26"/>
      <c r="H54" s="26"/>
      <c r="I54" s="30"/>
      <c r="J54" s="30"/>
      <c r="K54" s="30"/>
    </row>
    <row r="55" spans="2:11" ht="15.95" customHeight="1">
      <c r="B55" s="28" t="s">
        <v>25</v>
      </c>
      <c r="C55" s="25"/>
      <c r="D55" s="26"/>
      <c r="E55" s="26"/>
      <c r="F55" s="25"/>
      <c r="G55" s="26"/>
      <c r="H55" s="26"/>
      <c r="I55" s="30"/>
      <c r="J55" s="30"/>
      <c r="K55" s="30"/>
    </row>
    <row r="56" spans="2:11" ht="15.95" customHeight="1">
      <c r="B56" s="28" t="s">
        <v>48</v>
      </c>
      <c r="C56" s="25">
        <v>11623</v>
      </c>
      <c r="D56" s="25">
        <v>5791</v>
      </c>
      <c r="E56" s="25">
        <v>5832</v>
      </c>
      <c r="F56" s="25">
        <v>994</v>
      </c>
      <c r="G56" s="25">
        <v>592</v>
      </c>
      <c r="H56" s="25">
        <v>402</v>
      </c>
      <c r="I56" s="30">
        <v>8.5520089477759615</v>
      </c>
      <c r="J56" s="30">
        <v>10.222759454325677</v>
      </c>
      <c r="K56" s="30">
        <v>6.8930041152263382</v>
      </c>
    </row>
    <row r="57" spans="2:11" ht="15.95" customHeight="1">
      <c r="B57" s="24" t="s">
        <v>14</v>
      </c>
      <c r="C57" s="24">
        <v>497460</v>
      </c>
      <c r="D57" s="24">
        <v>253209</v>
      </c>
      <c r="E57" s="24">
        <v>244251</v>
      </c>
      <c r="F57" s="24">
        <v>38301</v>
      </c>
      <c r="G57" s="24">
        <v>23611</v>
      </c>
      <c r="H57" s="24">
        <v>14690</v>
      </c>
      <c r="I57" s="30">
        <v>7.6993125075382949</v>
      </c>
      <c r="J57" s="30">
        <v>9.324708047502261</v>
      </c>
      <c r="K57" s="30">
        <v>6.0143049567862565</v>
      </c>
    </row>
    <row r="58" spans="2:11" ht="15.95" customHeight="1">
      <c r="B58" s="11"/>
      <c r="C58" s="11"/>
      <c r="D58" s="11"/>
      <c r="E58" s="11"/>
      <c r="F58" s="11"/>
      <c r="G58" s="11"/>
      <c r="H58" s="11"/>
      <c r="I58" s="11"/>
      <c r="J58" s="11"/>
      <c r="K58" s="11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/>
  </sheetViews>
  <sheetFormatPr defaultRowHeight="13.5"/>
  <cols>
    <col min="1" max="1" width="26" style="79" bestFit="1" customWidth="1"/>
    <col min="2" max="11" width="9" style="79"/>
    <col min="12" max="12" width="26" style="79" bestFit="1" customWidth="1"/>
    <col min="13" max="22" width="9" style="79"/>
    <col min="23" max="23" width="24.625" style="3" customWidth="1"/>
    <col min="24" max="32" width="8.625" style="3" customWidth="1"/>
    <col min="33" max="16384" width="9" style="79"/>
  </cols>
  <sheetData>
    <row r="1" spans="1:32" ht="17.25">
      <c r="A1" s="77" t="s">
        <v>49</v>
      </c>
      <c r="B1" s="78"/>
      <c r="C1" s="78"/>
      <c r="D1" s="78"/>
      <c r="E1" s="78"/>
      <c r="F1" s="78"/>
      <c r="G1" s="78"/>
      <c r="H1" s="78"/>
      <c r="I1" s="78"/>
      <c r="J1" s="78"/>
      <c r="L1" s="80" t="s">
        <v>50</v>
      </c>
      <c r="M1" s="81"/>
      <c r="N1" s="81"/>
      <c r="O1" s="81"/>
      <c r="P1" s="81"/>
      <c r="Q1" s="81"/>
      <c r="R1" s="81"/>
      <c r="S1" s="81"/>
      <c r="T1" s="81"/>
      <c r="U1" s="81"/>
      <c r="W1" s="121" t="s">
        <v>130</v>
      </c>
    </row>
    <row r="2" spans="1:32" ht="14.25">
      <c r="A2" s="82"/>
      <c r="B2" s="83"/>
      <c r="C2" s="78"/>
      <c r="D2" s="83"/>
      <c r="E2" s="83"/>
      <c r="F2" s="83"/>
      <c r="G2" s="83"/>
      <c r="H2" s="83"/>
      <c r="I2" s="83"/>
      <c r="J2" s="83"/>
      <c r="L2" s="84"/>
      <c r="M2" s="85"/>
      <c r="N2" s="81"/>
      <c r="O2" s="85"/>
      <c r="P2" s="85"/>
      <c r="Q2" s="85"/>
      <c r="R2" s="85"/>
      <c r="S2" s="85"/>
      <c r="T2" s="85"/>
      <c r="U2" s="85"/>
      <c r="W2" s="4"/>
      <c r="X2" s="122"/>
      <c r="Z2" s="122"/>
      <c r="AA2" s="122"/>
      <c r="AB2" s="122"/>
      <c r="AC2" s="122"/>
      <c r="AD2" s="122"/>
      <c r="AE2" s="122"/>
      <c r="AF2" s="122"/>
    </row>
    <row r="3" spans="1:32" s="87" customFormat="1" ht="14.25">
      <c r="A3" s="82" t="s">
        <v>106</v>
      </c>
      <c r="B3" s="86"/>
      <c r="C3" s="86"/>
      <c r="D3" s="86"/>
      <c r="E3" s="86"/>
      <c r="F3" s="86"/>
      <c r="G3" s="86"/>
      <c r="H3" s="86"/>
      <c r="I3" s="86"/>
      <c r="J3" s="86"/>
      <c r="L3" s="84" t="s">
        <v>106</v>
      </c>
      <c r="M3" s="88"/>
      <c r="N3" s="88"/>
      <c r="O3" s="88"/>
      <c r="P3" s="88"/>
      <c r="Q3" s="88"/>
      <c r="R3" s="88"/>
      <c r="S3" s="88"/>
      <c r="T3" s="88"/>
      <c r="U3" s="88"/>
      <c r="W3" s="4" t="s">
        <v>106</v>
      </c>
      <c r="X3" s="122"/>
      <c r="Y3" s="122"/>
      <c r="Z3" s="122"/>
      <c r="AA3" s="122"/>
      <c r="AB3" s="122"/>
      <c r="AC3" s="122"/>
      <c r="AD3" s="122"/>
      <c r="AE3" s="122"/>
      <c r="AF3" s="122"/>
    </row>
    <row r="4" spans="1:32">
      <c r="A4" s="156" t="s">
        <v>53</v>
      </c>
      <c r="B4" s="158" t="s">
        <v>0</v>
      </c>
      <c r="C4" s="159"/>
      <c r="D4" s="160"/>
      <c r="E4" s="158" t="s">
        <v>5</v>
      </c>
      <c r="F4" s="159"/>
      <c r="G4" s="160"/>
      <c r="H4" s="161" t="s">
        <v>54</v>
      </c>
      <c r="I4" s="162"/>
      <c r="J4" s="163"/>
      <c r="L4" s="164" t="s">
        <v>53</v>
      </c>
      <c r="M4" s="166" t="s">
        <v>0</v>
      </c>
      <c r="N4" s="167"/>
      <c r="O4" s="168"/>
      <c r="P4" s="166" t="s">
        <v>5</v>
      </c>
      <c r="Q4" s="167"/>
      <c r="R4" s="168"/>
      <c r="S4" s="169" t="s">
        <v>54</v>
      </c>
      <c r="T4" s="170"/>
      <c r="U4" s="171"/>
      <c r="W4" s="150" t="s">
        <v>55</v>
      </c>
      <c r="X4" s="152" t="s">
        <v>0</v>
      </c>
      <c r="Y4" s="153"/>
      <c r="Z4" s="154"/>
      <c r="AA4" s="152" t="s">
        <v>5</v>
      </c>
      <c r="AB4" s="153"/>
      <c r="AC4" s="154"/>
      <c r="AD4" s="137" t="s">
        <v>56</v>
      </c>
      <c r="AE4" s="138"/>
      <c r="AF4" s="139"/>
    </row>
    <row r="5" spans="1:32">
      <c r="A5" s="157"/>
      <c r="B5" s="89" t="s">
        <v>1</v>
      </c>
      <c r="C5" s="89" t="s">
        <v>2</v>
      </c>
      <c r="D5" s="89" t="s">
        <v>3</v>
      </c>
      <c r="E5" s="89" t="s">
        <v>1</v>
      </c>
      <c r="F5" s="89" t="s">
        <v>2</v>
      </c>
      <c r="G5" s="89" t="s">
        <v>3</v>
      </c>
      <c r="H5" s="89" t="s">
        <v>1</v>
      </c>
      <c r="I5" s="89" t="s">
        <v>2</v>
      </c>
      <c r="J5" s="89" t="s">
        <v>3</v>
      </c>
      <c r="L5" s="165"/>
      <c r="M5" s="90" t="s">
        <v>1</v>
      </c>
      <c r="N5" s="90" t="s">
        <v>2</v>
      </c>
      <c r="O5" s="90" t="s">
        <v>3</v>
      </c>
      <c r="P5" s="90" t="s">
        <v>1</v>
      </c>
      <c r="Q5" s="90" t="s">
        <v>2</v>
      </c>
      <c r="R5" s="90" t="s">
        <v>3</v>
      </c>
      <c r="S5" s="90" t="s">
        <v>1</v>
      </c>
      <c r="T5" s="90" t="s">
        <v>2</v>
      </c>
      <c r="U5" s="90" t="s">
        <v>3</v>
      </c>
      <c r="W5" s="155"/>
      <c r="X5" s="31" t="s">
        <v>1</v>
      </c>
      <c r="Y5" s="31" t="s">
        <v>2</v>
      </c>
      <c r="Z5" s="31" t="s">
        <v>3</v>
      </c>
      <c r="AA5" s="31" t="s">
        <v>1</v>
      </c>
      <c r="AB5" s="31" t="s">
        <v>2</v>
      </c>
      <c r="AC5" s="31" t="s">
        <v>3</v>
      </c>
      <c r="AD5" s="31" t="s">
        <v>1</v>
      </c>
      <c r="AE5" s="31" t="s">
        <v>2</v>
      </c>
      <c r="AF5" s="31" t="s">
        <v>3</v>
      </c>
    </row>
    <row r="6" spans="1:32">
      <c r="A6" s="91" t="s">
        <v>57</v>
      </c>
      <c r="B6" s="92">
        <v>750</v>
      </c>
      <c r="C6" s="92">
        <v>381</v>
      </c>
      <c r="D6" s="92">
        <v>369</v>
      </c>
      <c r="E6" s="93">
        <v>75</v>
      </c>
      <c r="F6" s="93">
        <v>54</v>
      </c>
      <c r="G6" s="93">
        <v>21</v>
      </c>
      <c r="H6" s="94">
        <v>10</v>
      </c>
      <c r="I6" s="94">
        <v>14.173228346456693</v>
      </c>
      <c r="J6" s="94">
        <v>5.6910569105691051</v>
      </c>
      <c r="L6" s="95" t="s">
        <v>107</v>
      </c>
      <c r="M6" s="96">
        <v>517</v>
      </c>
      <c r="N6" s="96">
        <v>270</v>
      </c>
      <c r="O6" s="96">
        <v>247</v>
      </c>
      <c r="P6" s="97">
        <v>55</v>
      </c>
      <c r="Q6" s="97">
        <v>40</v>
      </c>
      <c r="R6" s="97">
        <v>15</v>
      </c>
      <c r="S6" s="98">
        <v>10.638297872340425</v>
      </c>
      <c r="T6" s="98">
        <v>14.814814814814813</v>
      </c>
      <c r="U6" s="98">
        <v>6.0728744939271255</v>
      </c>
      <c r="W6" s="123" t="s">
        <v>136</v>
      </c>
      <c r="X6" s="124">
        <v>2502</v>
      </c>
      <c r="Y6" s="124">
        <v>1259</v>
      </c>
      <c r="Z6" s="124">
        <v>1243</v>
      </c>
      <c r="AA6" s="125">
        <v>235</v>
      </c>
      <c r="AB6" s="125">
        <v>148</v>
      </c>
      <c r="AC6" s="125">
        <v>87</v>
      </c>
      <c r="AD6" s="126">
        <v>9.3924860111910462</v>
      </c>
      <c r="AE6" s="126">
        <v>11.755361397934868</v>
      </c>
      <c r="AF6" s="126">
        <v>6.9991954947707153</v>
      </c>
    </row>
    <row r="7" spans="1:32">
      <c r="A7" s="91" t="s">
        <v>58</v>
      </c>
      <c r="B7" s="92">
        <v>7851</v>
      </c>
      <c r="C7" s="92">
        <v>3951</v>
      </c>
      <c r="D7" s="92">
        <v>3900</v>
      </c>
      <c r="E7" s="93">
        <v>705</v>
      </c>
      <c r="F7" s="93">
        <v>431</v>
      </c>
      <c r="G7" s="93">
        <v>274</v>
      </c>
      <c r="H7" s="94">
        <v>8.9797478028276654</v>
      </c>
      <c r="I7" s="94">
        <v>10.90863072639838</v>
      </c>
      <c r="J7" s="94">
        <v>7.0256410256410255</v>
      </c>
      <c r="L7" s="95" t="s">
        <v>108</v>
      </c>
      <c r="M7" s="96">
        <v>15835</v>
      </c>
      <c r="N7" s="96">
        <v>8067</v>
      </c>
      <c r="O7" s="96">
        <v>7768</v>
      </c>
      <c r="P7" s="97">
        <v>1303</v>
      </c>
      <c r="Q7" s="97">
        <v>790</v>
      </c>
      <c r="R7" s="97">
        <v>513</v>
      </c>
      <c r="S7" s="98">
        <v>8.228607514998421</v>
      </c>
      <c r="T7" s="98">
        <v>9.7929837610016115</v>
      </c>
      <c r="U7" s="98">
        <v>6.6040164778578783</v>
      </c>
      <c r="W7" s="123" t="s">
        <v>137</v>
      </c>
      <c r="X7" s="124">
        <v>37209</v>
      </c>
      <c r="Y7" s="124">
        <v>18888</v>
      </c>
      <c r="Z7" s="124">
        <v>18321</v>
      </c>
      <c r="AA7" s="125">
        <v>2835</v>
      </c>
      <c r="AB7" s="125">
        <v>1766</v>
      </c>
      <c r="AC7" s="125">
        <v>1069</v>
      </c>
      <c r="AD7" s="126">
        <v>7.6191244053857936</v>
      </c>
      <c r="AE7" s="126">
        <v>9.3498517577297751</v>
      </c>
      <c r="AF7" s="126">
        <v>5.8348343431035428</v>
      </c>
    </row>
    <row r="8" spans="1:32">
      <c r="A8" s="91" t="s">
        <v>59</v>
      </c>
      <c r="B8" s="99">
        <v>26165</v>
      </c>
      <c r="C8" s="99">
        <v>13369</v>
      </c>
      <c r="D8" s="99">
        <v>12796</v>
      </c>
      <c r="E8" s="93">
        <v>2189</v>
      </c>
      <c r="F8" s="93">
        <v>1400</v>
      </c>
      <c r="G8" s="93">
        <v>789</v>
      </c>
      <c r="H8" s="94">
        <v>8.3661379705713745</v>
      </c>
      <c r="I8" s="94">
        <v>10.471987433615078</v>
      </c>
      <c r="J8" s="94">
        <v>6.1659893716786502</v>
      </c>
      <c r="L8" s="95" t="s">
        <v>109</v>
      </c>
      <c r="M8" s="100">
        <v>38752</v>
      </c>
      <c r="N8" s="100">
        <v>19773</v>
      </c>
      <c r="O8" s="100">
        <v>18979</v>
      </c>
      <c r="P8" s="97">
        <v>2997</v>
      </c>
      <c r="Q8" s="97">
        <v>1815</v>
      </c>
      <c r="R8" s="97">
        <v>1182</v>
      </c>
      <c r="S8" s="98">
        <v>7.7337943848059449</v>
      </c>
      <c r="T8" s="98">
        <v>9.1791837353967534</v>
      </c>
      <c r="U8" s="98">
        <v>6.2279361399441484</v>
      </c>
      <c r="W8" s="123" t="s">
        <v>138</v>
      </c>
      <c r="X8" s="127">
        <v>68699</v>
      </c>
      <c r="Y8" s="127">
        <v>34812</v>
      </c>
      <c r="Z8" s="127">
        <v>33887</v>
      </c>
      <c r="AA8" s="125">
        <v>4887</v>
      </c>
      <c r="AB8" s="125">
        <v>3030</v>
      </c>
      <c r="AC8" s="125">
        <v>1857</v>
      </c>
      <c r="AD8" s="126">
        <v>7.1136406643473702</v>
      </c>
      <c r="AE8" s="126">
        <v>8.7038952085487757</v>
      </c>
      <c r="AF8" s="126">
        <v>5.4799775725204354</v>
      </c>
    </row>
    <row r="9" spans="1:32">
      <c r="A9" s="91" t="s">
        <v>60</v>
      </c>
      <c r="B9" s="99">
        <v>32753</v>
      </c>
      <c r="C9" s="99">
        <v>16731</v>
      </c>
      <c r="D9" s="99">
        <v>16022</v>
      </c>
      <c r="E9" s="93">
        <v>2627</v>
      </c>
      <c r="F9" s="93">
        <v>1604</v>
      </c>
      <c r="G9" s="93">
        <v>1023</v>
      </c>
      <c r="H9" s="94">
        <v>8.0206393307483292</v>
      </c>
      <c r="I9" s="94">
        <v>9.5869942023788184</v>
      </c>
      <c r="J9" s="94">
        <v>6.3849706653351639</v>
      </c>
      <c r="L9" s="95" t="s">
        <v>110</v>
      </c>
      <c r="M9" s="100">
        <v>42911</v>
      </c>
      <c r="N9" s="100">
        <v>21785</v>
      </c>
      <c r="O9" s="100">
        <v>21126</v>
      </c>
      <c r="P9" s="97">
        <v>3135</v>
      </c>
      <c r="Q9" s="97">
        <v>1934</v>
      </c>
      <c r="R9" s="97">
        <v>1201</v>
      </c>
      <c r="S9" s="98">
        <v>7.3058190207639067</v>
      </c>
      <c r="T9" s="98">
        <v>8.8776681202662378</v>
      </c>
      <c r="U9" s="98">
        <v>5.6849379911010125</v>
      </c>
      <c r="W9" s="123" t="s">
        <v>139</v>
      </c>
      <c r="X9" s="127">
        <v>65431</v>
      </c>
      <c r="Y9" s="127">
        <v>33351</v>
      </c>
      <c r="Z9" s="127">
        <v>32080</v>
      </c>
      <c r="AA9" s="125">
        <v>4716</v>
      </c>
      <c r="AB9" s="125">
        <v>2889</v>
      </c>
      <c r="AC9" s="125">
        <v>1827</v>
      </c>
      <c r="AD9" s="126">
        <v>7.2075927312741666</v>
      </c>
      <c r="AE9" s="126">
        <v>8.6624089232706663</v>
      </c>
      <c r="AF9" s="126">
        <v>5.695137157107232</v>
      </c>
    </row>
    <row r="10" spans="1:32">
      <c r="A10" s="91" t="s">
        <v>61</v>
      </c>
      <c r="B10" s="99">
        <v>30360</v>
      </c>
      <c r="C10" s="99">
        <v>15435</v>
      </c>
      <c r="D10" s="99">
        <v>14925</v>
      </c>
      <c r="E10" s="93">
        <v>2424</v>
      </c>
      <c r="F10" s="93">
        <v>1499</v>
      </c>
      <c r="G10" s="93">
        <v>925</v>
      </c>
      <c r="H10" s="94">
        <v>7.9841897233201582</v>
      </c>
      <c r="I10" s="94">
        <v>9.7116942014901202</v>
      </c>
      <c r="J10" s="94">
        <v>6.1976549413735347</v>
      </c>
      <c r="L10" s="95" t="s">
        <v>111</v>
      </c>
      <c r="M10" s="100">
        <v>40239</v>
      </c>
      <c r="N10" s="100">
        <v>20543</v>
      </c>
      <c r="O10" s="100">
        <v>19696</v>
      </c>
      <c r="P10" s="97">
        <v>3138</v>
      </c>
      <c r="Q10" s="97">
        <v>1911</v>
      </c>
      <c r="R10" s="97">
        <v>1227</v>
      </c>
      <c r="S10" s="98">
        <v>7.7984045329158285</v>
      </c>
      <c r="T10" s="98">
        <v>9.3024387869347223</v>
      </c>
      <c r="U10" s="98">
        <v>6.2296913078797731</v>
      </c>
      <c r="W10" s="123" t="s">
        <v>140</v>
      </c>
      <c r="X10" s="127">
        <v>36932</v>
      </c>
      <c r="Y10" s="127">
        <v>18969</v>
      </c>
      <c r="Z10" s="127">
        <v>17963</v>
      </c>
      <c r="AA10" s="125">
        <v>2631</v>
      </c>
      <c r="AB10" s="125">
        <v>1662</v>
      </c>
      <c r="AC10" s="125">
        <v>969</v>
      </c>
      <c r="AD10" s="126">
        <v>7.12390339001408</v>
      </c>
      <c r="AE10" s="126">
        <v>8.7616637671991136</v>
      </c>
      <c r="AF10" s="126">
        <v>5.3944218671714079</v>
      </c>
    </row>
    <row r="11" spans="1:32">
      <c r="A11" s="91" t="s">
        <v>62</v>
      </c>
      <c r="B11" s="92">
        <v>23530</v>
      </c>
      <c r="C11" s="92">
        <v>11972</v>
      </c>
      <c r="D11" s="92">
        <v>11558</v>
      </c>
      <c r="E11" s="93">
        <v>2010</v>
      </c>
      <c r="F11" s="99">
        <v>1224</v>
      </c>
      <c r="G11" s="99">
        <v>786</v>
      </c>
      <c r="H11" s="94">
        <v>8.5422864428389289</v>
      </c>
      <c r="I11" s="94">
        <v>10.223855663214167</v>
      </c>
      <c r="J11" s="94">
        <v>6.8004845128915044</v>
      </c>
      <c r="L11" s="95" t="s">
        <v>112</v>
      </c>
      <c r="M11" s="96">
        <v>17171</v>
      </c>
      <c r="N11" s="96">
        <v>8654</v>
      </c>
      <c r="O11" s="96">
        <v>8517</v>
      </c>
      <c r="P11" s="97">
        <v>1509</v>
      </c>
      <c r="Q11" s="100">
        <v>923</v>
      </c>
      <c r="R11" s="100">
        <v>586</v>
      </c>
      <c r="S11" s="98">
        <v>8.7880729136334512</v>
      </c>
      <c r="T11" s="98">
        <v>10.66558816732147</v>
      </c>
      <c r="U11" s="98">
        <v>6.8803569331924388</v>
      </c>
      <c r="W11" s="123" t="s">
        <v>63</v>
      </c>
      <c r="X11" s="124">
        <v>1448</v>
      </c>
      <c r="Y11" s="124">
        <v>767</v>
      </c>
      <c r="Z11" s="124">
        <v>681</v>
      </c>
      <c r="AA11" s="125">
        <v>121</v>
      </c>
      <c r="AB11" s="127">
        <v>77</v>
      </c>
      <c r="AC11" s="127">
        <v>44</v>
      </c>
      <c r="AD11" s="126">
        <v>8.3563535911602198</v>
      </c>
      <c r="AE11" s="126">
        <v>10.039113428943937</v>
      </c>
      <c r="AF11" s="126">
        <v>6.4610866372980915</v>
      </c>
    </row>
    <row r="12" spans="1:32">
      <c r="A12" s="91" t="s">
        <v>64</v>
      </c>
      <c r="B12" s="92">
        <v>3370</v>
      </c>
      <c r="C12" s="92">
        <v>1731</v>
      </c>
      <c r="D12" s="92">
        <v>1639</v>
      </c>
      <c r="E12" s="93">
        <v>314</v>
      </c>
      <c r="F12" s="99">
        <v>176</v>
      </c>
      <c r="G12" s="99">
        <v>138</v>
      </c>
      <c r="H12" s="94">
        <v>9.3175074183976268</v>
      </c>
      <c r="I12" s="94">
        <v>10.167533217793183</v>
      </c>
      <c r="J12" s="94">
        <v>8.419768151311775</v>
      </c>
      <c r="L12" s="95" t="s">
        <v>113</v>
      </c>
      <c r="M12" s="96">
        <v>354</v>
      </c>
      <c r="N12" s="96">
        <v>180</v>
      </c>
      <c r="O12" s="96">
        <v>174</v>
      </c>
      <c r="P12" s="97">
        <v>30</v>
      </c>
      <c r="Q12" s="100">
        <v>21</v>
      </c>
      <c r="R12" s="100">
        <v>9</v>
      </c>
      <c r="S12" s="98">
        <v>8.4745762711864394</v>
      </c>
      <c r="T12" s="98">
        <v>11.666666666666666</v>
      </c>
      <c r="U12" s="98">
        <v>5.1724137931034484</v>
      </c>
      <c r="W12" s="123" t="s">
        <v>65</v>
      </c>
      <c r="X12" s="124"/>
      <c r="Y12" s="124"/>
      <c r="Z12" s="124"/>
      <c r="AA12" s="125"/>
      <c r="AB12" s="127"/>
      <c r="AC12" s="127"/>
      <c r="AD12" s="126" t="s">
        <v>66</v>
      </c>
      <c r="AE12" s="126" t="s">
        <v>66</v>
      </c>
      <c r="AF12" s="126" t="s">
        <v>66</v>
      </c>
    </row>
    <row r="13" spans="1:32">
      <c r="A13" s="91" t="s">
        <v>67</v>
      </c>
      <c r="B13" s="92"/>
      <c r="C13" s="92"/>
      <c r="D13" s="92"/>
      <c r="E13" s="93"/>
      <c r="F13" s="99"/>
      <c r="G13" s="99"/>
      <c r="H13" s="94" t="s">
        <v>66</v>
      </c>
      <c r="I13" s="94" t="s">
        <v>66</v>
      </c>
      <c r="J13" s="94" t="s">
        <v>66</v>
      </c>
      <c r="L13" s="95" t="s">
        <v>67</v>
      </c>
      <c r="M13" s="96"/>
      <c r="N13" s="96"/>
      <c r="O13" s="96"/>
      <c r="P13" s="97"/>
      <c r="Q13" s="100"/>
      <c r="R13" s="100"/>
      <c r="S13" s="98" t="s">
        <v>66</v>
      </c>
      <c r="T13" s="98" t="s">
        <v>66</v>
      </c>
      <c r="U13" s="98" t="s">
        <v>66</v>
      </c>
      <c r="W13" s="123" t="s">
        <v>67</v>
      </c>
      <c r="X13" s="124"/>
      <c r="Y13" s="124"/>
      <c r="Z13" s="124"/>
      <c r="AA13" s="125"/>
      <c r="AB13" s="127"/>
      <c r="AC13" s="127"/>
      <c r="AD13" s="126" t="s">
        <v>66</v>
      </c>
      <c r="AE13" s="126" t="s">
        <v>66</v>
      </c>
      <c r="AF13" s="126" t="s">
        <v>66</v>
      </c>
    </row>
    <row r="14" spans="1:32">
      <c r="A14" s="91" t="s">
        <v>68</v>
      </c>
      <c r="B14" s="92"/>
      <c r="C14" s="92"/>
      <c r="D14" s="92"/>
      <c r="E14" s="93"/>
      <c r="F14" s="93"/>
      <c r="G14" s="93"/>
      <c r="H14" s="94" t="s">
        <v>66</v>
      </c>
      <c r="I14" s="94" t="s">
        <v>66</v>
      </c>
      <c r="J14" s="94" t="s">
        <v>66</v>
      </c>
      <c r="L14" s="95" t="s">
        <v>68</v>
      </c>
      <c r="M14" s="96"/>
      <c r="N14" s="96"/>
      <c r="O14" s="96"/>
      <c r="P14" s="97"/>
      <c r="Q14" s="97"/>
      <c r="R14" s="97"/>
      <c r="S14" s="98" t="s">
        <v>66</v>
      </c>
      <c r="T14" s="98" t="s">
        <v>66</v>
      </c>
      <c r="U14" s="98" t="s">
        <v>66</v>
      </c>
      <c r="W14" s="123" t="s">
        <v>68</v>
      </c>
      <c r="X14" s="124"/>
      <c r="Y14" s="124"/>
      <c r="Z14" s="124"/>
      <c r="AA14" s="125"/>
      <c r="AB14" s="125"/>
      <c r="AC14" s="125"/>
      <c r="AD14" s="126" t="s">
        <v>66</v>
      </c>
      <c r="AE14" s="126" t="s">
        <v>66</v>
      </c>
      <c r="AF14" s="126" t="s">
        <v>66</v>
      </c>
    </row>
    <row r="15" spans="1:32">
      <c r="A15" s="91" t="s">
        <v>69</v>
      </c>
      <c r="B15" s="92">
        <v>1652</v>
      </c>
      <c r="C15" s="92">
        <v>812</v>
      </c>
      <c r="D15" s="92">
        <v>840</v>
      </c>
      <c r="E15" s="93">
        <v>159</v>
      </c>
      <c r="F15" s="99">
        <v>90</v>
      </c>
      <c r="G15" s="99">
        <v>69</v>
      </c>
      <c r="H15" s="94">
        <v>9.6246973365617432</v>
      </c>
      <c r="I15" s="94">
        <v>11.083743842364532</v>
      </c>
      <c r="J15" s="94">
        <v>8.2142857142857135</v>
      </c>
      <c r="L15" s="95" t="s">
        <v>114</v>
      </c>
      <c r="M15" s="96">
        <v>1790</v>
      </c>
      <c r="N15" s="96">
        <v>882</v>
      </c>
      <c r="O15" s="96">
        <v>908</v>
      </c>
      <c r="P15" s="97">
        <v>118</v>
      </c>
      <c r="Q15" s="100">
        <v>71</v>
      </c>
      <c r="R15" s="100">
        <v>47</v>
      </c>
      <c r="S15" s="98">
        <v>6.5921787709497206</v>
      </c>
      <c r="T15" s="98">
        <v>8.0498866213151921</v>
      </c>
      <c r="U15" s="98">
        <v>5.176211453744493</v>
      </c>
      <c r="W15" s="123" t="s">
        <v>141</v>
      </c>
      <c r="X15" s="124">
        <v>1239</v>
      </c>
      <c r="Y15" s="124">
        <v>627</v>
      </c>
      <c r="Z15" s="124">
        <v>612</v>
      </c>
      <c r="AA15" s="125">
        <v>88</v>
      </c>
      <c r="AB15" s="127">
        <v>56</v>
      </c>
      <c r="AC15" s="127">
        <v>32</v>
      </c>
      <c r="AD15" s="126">
        <v>7.1025020177562554</v>
      </c>
      <c r="AE15" s="126">
        <v>8.931419457735247</v>
      </c>
      <c r="AF15" s="126">
        <v>5.2287581699346406</v>
      </c>
    </row>
    <row r="16" spans="1:32">
      <c r="A16" s="101" t="s">
        <v>70</v>
      </c>
      <c r="B16" s="102">
        <v>126431</v>
      </c>
      <c r="C16" s="102">
        <v>64382</v>
      </c>
      <c r="D16" s="102">
        <v>62049</v>
      </c>
      <c r="E16" s="102">
        <v>10503</v>
      </c>
      <c r="F16" s="102">
        <v>6478</v>
      </c>
      <c r="G16" s="102">
        <v>4025</v>
      </c>
      <c r="H16" s="94">
        <v>8.307298051901828</v>
      </c>
      <c r="I16" s="94">
        <v>10.061818520704545</v>
      </c>
      <c r="J16" s="94">
        <v>6.4868088123902075</v>
      </c>
      <c r="L16" s="103" t="s">
        <v>70</v>
      </c>
      <c r="M16" s="104">
        <v>157569</v>
      </c>
      <c r="N16" s="104">
        <v>80154</v>
      </c>
      <c r="O16" s="104">
        <v>77415</v>
      </c>
      <c r="P16" s="104">
        <v>12285</v>
      </c>
      <c r="Q16" s="104">
        <v>7505</v>
      </c>
      <c r="R16" s="104">
        <v>4780</v>
      </c>
      <c r="S16" s="98">
        <v>7.7965843535213146</v>
      </c>
      <c r="T16" s="98">
        <v>9.3632257903535692</v>
      </c>
      <c r="U16" s="98">
        <v>6.1745139830782145</v>
      </c>
      <c r="W16" s="128" t="s">
        <v>70</v>
      </c>
      <c r="X16" s="1">
        <v>213460</v>
      </c>
      <c r="Y16" s="1">
        <v>108673</v>
      </c>
      <c r="Z16" s="1">
        <v>104787</v>
      </c>
      <c r="AA16" s="1">
        <v>15513</v>
      </c>
      <c r="AB16" s="1">
        <v>9628</v>
      </c>
      <c r="AC16" s="1">
        <v>5885</v>
      </c>
      <c r="AD16" s="126">
        <v>7.2674037290358848</v>
      </c>
      <c r="AE16" s="126">
        <v>8.8596063419616655</v>
      </c>
      <c r="AF16" s="126">
        <v>5.6161546756754177</v>
      </c>
    </row>
    <row r="17" spans="1:32">
      <c r="A17" s="105"/>
      <c r="B17" s="106"/>
      <c r="C17" s="106"/>
      <c r="D17" s="106"/>
      <c r="E17" s="106"/>
      <c r="F17" s="106"/>
      <c r="G17" s="106"/>
      <c r="H17" s="106"/>
      <c r="I17" s="106"/>
      <c r="J17" s="106"/>
      <c r="L17" s="107"/>
      <c r="M17" s="108"/>
      <c r="N17" s="108"/>
      <c r="O17" s="108"/>
      <c r="P17" s="108"/>
      <c r="Q17" s="108"/>
      <c r="R17" s="108"/>
      <c r="S17" s="108"/>
      <c r="T17" s="108"/>
      <c r="U17" s="108"/>
      <c r="W17" s="9"/>
      <c r="X17" s="129"/>
      <c r="Y17" s="129"/>
      <c r="Z17" s="129"/>
      <c r="AA17" s="129"/>
      <c r="AB17" s="129"/>
      <c r="AC17" s="129"/>
      <c r="AD17" s="129"/>
      <c r="AE17" s="129"/>
      <c r="AF17" s="129"/>
    </row>
    <row r="18" spans="1:32">
      <c r="A18" s="156" t="s">
        <v>71</v>
      </c>
      <c r="B18" s="158" t="s">
        <v>0</v>
      </c>
      <c r="C18" s="159"/>
      <c r="D18" s="160"/>
      <c r="E18" s="158" t="s">
        <v>5</v>
      </c>
      <c r="F18" s="159"/>
      <c r="G18" s="160"/>
      <c r="H18" s="161" t="s">
        <v>54</v>
      </c>
      <c r="I18" s="162"/>
      <c r="J18" s="163"/>
      <c r="L18" s="164" t="s">
        <v>71</v>
      </c>
      <c r="M18" s="166" t="s">
        <v>0</v>
      </c>
      <c r="N18" s="167"/>
      <c r="O18" s="168"/>
      <c r="P18" s="166" t="s">
        <v>5</v>
      </c>
      <c r="Q18" s="167"/>
      <c r="R18" s="168"/>
      <c r="S18" s="169" t="s">
        <v>54</v>
      </c>
      <c r="T18" s="170"/>
      <c r="U18" s="171"/>
      <c r="W18" s="150" t="s">
        <v>134</v>
      </c>
      <c r="X18" s="152" t="s">
        <v>0</v>
      </c>
      <c r="Y18" s="153"/>
      <c r="Z18" s="154"/>
      <c r="AA18" s="152" t="s">
        <v>5</v>
      </c>
      <c r="AB18" s="153"/>
      <c r="AC18" s="154"/>
      <c r="AD18" s="137" t="s">
        <v>56</v>
      </c>
      <c r="AE18" s="138"/>
      <c r="AF18" s="139"/>
    </row>
    <row r="19" spans="1:32">
      <c r="A19" s="157"/>
      <c r="B19" s="89" t="s">
        <v>1</v>
      </c>
      <c r="C19" s="89" t="s">
        <v>2</v>
      </c>
      <c r="D19" s="89" t="s">
        <v>3</v>
      </c>
      <c r="E19" s="89" t="s">
        <v>1</v>
      </c>
      <c r="F19" s="89" t="s">
        <v>2</v>
      </c>
      <c r="G19" s="89" t="s">
        <v>3</v>
      </c>
      <c r="H19" s="89" t="s">
        <v>1</v>
      </c>
      <c r="I19" s="89" t="s">
        <v>2</v>
      </c>
      <c r="J19" s="89" t="s">
        <v>3</v>
      </c>
      <c r="L19" s="165"/>
      <c r="M19" s="90" t="s">
        <v>1</v>
      </c>
      <c r="N19" s="90" t="s">
        <v>2</v>
      </c>
      <c r="O19" s="90" t="s">
        <v>3</v>
      </c>
      <c r="P19" s="90" t="s">
        <v>1</v>
      </c>
      <c r="Q19" s="90" t="s">
        <v>2</v>
      </c>
      <c r="R19" s="90" t="s">
        <v>3</v>
      </c>
      <c r="S19" s="90" t="s">
        <v>1</v>
      </c>
      <c r="T19" s="90" t="s">
        <v>2</v>
      </c>
      <c r="U19" s="90" t="s">
        <v>3</v>
      </c>
      <c r="W19" s="155"/>
      <c r="X19" s="31" t="s">
        <v>1</v>
      </c>
      <c r="Y19" s="31" t="s">
        <v>2</v>
      </c>
      <c r="Z19" s="31" t="s">
        <v>3</v>
      </c>
      <c r="AA19" s="31" t="s">
        <v>1</v>
      </c>
      <c r="AB19" s="31" t="s">
        <v>2</v>
      </c>
      <c r="AC19" s="31" t="s">
        <v>3</v>
      </c>
      <c r="AD19" s="31" t="s">
        <v>1</v>
      </c>
      <c r="AE19" s="31" t="s">
        <v>2</v>
      </c>
      <c r="AF19" s="31" t="s">
        <v>3</v>
      </c>
    </row>
    <row r="20" spans="1:32">
      <c r="A20" s="91" t="s">
        <v>73</v>
      </c>
      <c r="B20" s="99">
        <v>2264</v>
      </c>
      <c r="C20" s="93">
        <v>1157</v>
      </c>
      <c r="D20" s="93">
        <v>1107</v>
      </c>
      <c r="E20" s="93">
        <v>209</v>
      </c>
      <c r="F20" s="93">
        <v>137</v>
      </c>
      <c r="G20" s="93">
        <v>72</v>
      </c>
      <c r="H20" s="94">
        <v>9.2314487632508833</v>
      </c>
      <c r="I20" s="94">
        <v>11.840968020743302</v>
      </c>
      <c r="J20" s="94">
        <v>6.5040650406504072</v>
      </c>
      <c r="L20" s="95" t="s">
        <v>115</v>
      </c>
      <c r="M20" s="100">
        <v>4704</v>
      </c>
      <c r="N20" s="97">
        <v>2409</v>
      </c>
      <c r="O20" s="97">
        <v>2295</v>
      </c>
      <c r="P20" s="97">
        <v>401</v>
      </c>
      <c r="Q20" s="97">
        <v>250</v>
      </c>
      <c r="R20" s="97">
        <v>151</v>
      </c>
      <c r="S20" s="98">
        <v>8.524659863945578</v>
      </c>
      <c r="T20" s="98">
        <v>10.377750103777501</v>
      </c>
      <c r="U20" s="98">
        <v>6.5795206971677569</v>
      </c>
      <c r="W20" s="123" t="s">
        <v>142</v>
      </c>
      <c r="X20" s="127">
        <v>12180</v>
      </c>
      <c r="Y20" s="125">
        <v>6153</v>
      </c>
      <c r="Z20" s="125">
        <v>6027</v>
      </c>
      <c r="AA20" s="125">
        <v>977</v>
      </c>
      <c r="AB20" s="125">
        <v>614</v>
      </c>
      <c r="AC20" s="125">
        <v>363</v>
      </c>
      <c r="AD20" s="126">
        <v>8.0213464696223316</v>
      </c>
      <c r="AE20" s="126">
        <v>9.9788720949130507</v>
      </c>
      <c r="AF20" s="126">
        <v>6.0228969636635137</v>
      </c>
    </row>
    <row r="21" spans="1:32">
      <c r="A21" s="91" t="s">
        <v>74</v>
      </c>
      <c r="B21" s="99">
        <v>23689</v>
      </c>
      <c r="C21" s="93">
        <v>12060</v>
      </c>
      <c r="D21" s="93">
        <v>11629</v>
      </c>
      <c r="E21" s="93">
        <v>2118</v>
      </c>
      <c r="F21" s="93">
        <v>1345</v>
      </c>
      <c r="G21" s="93">
        <v>773</v>
      </c>
      <c r="H21" s="94">
        <v>8.9408586263666692</v>
      </c>
      <c r="I21" s="94">
        <v>11.15257048092869</v>
      </c>
      <c r="J21" s="94">
        <v>6.6471751655344402</v>
      </c>
      <c r="L21" s="95" t="s">
        <v>116</v>
      </c>
      <c r="M21" s="100">
        <v>44471</v>
      </c>
      <c r="N21" s="97">
        <v>22593</v>
      </c>
      <c r="O21" s="97">
        <v>21878</v>
      </c>
      <c r="P21" s="97">
        <v>3427</v>
      </c>
      <c r="Q21" s="97">
        <v>2097</v>
      </c>
      <c r="R21" s="97">
        <v>1330</v>
      </c>
      <c r="S21" s="98">
        <v>7.7061455780171348</v>
      </c>
      <c r="T21" s="98">
        <v>9.2816359049263042</v>
      </c>
      <c r="U21" s="98">
        <v>6.0791662857665232</v>
      </c>
      <c r="W21" s="123" t="s">
        <v>143</v>
      </c>
      <c r="X21" s="127">
        <v>96455</v>
      </c>
      <c r="Y21" s="125">
        <v>48949</v>
      </c>
      <c r="Z21" s="125">
        <v>47506</v>
      </c>
      <c r="AA21" s="125">
        <v>6947</v>
      </c>
      <c r="AB21" s="125">
        <v>4316</v>
      </c>
      <c r="AC21" s="125">
        <v>2631</v>
      </c>
      <c r="AD21" s="126">
        <v>7.2023223264734852</v>
      </c>
      <c r="AE21" s="126">
        <v>8.8173404972522427</v>
      </c>
      <c r="AF21" s="126">
        <v>5.5382478002778592</v>
      </c>
    </row>
    <row r="22" spans="1:32">
      <c r="A22" s="91" t="s">
        <v>75</v>
      </c>
      <c r="B22" s="99">
        <v>42315</v>
      </c>
      <c r="C22" s="93">
        <v>21561</v>
      </c>
      <c r="D22" s="93">
        <v>20754</v>
      </c>
      <c r="E22" s="93">
        <v>3334</v>
      </c>
      <c r="F22" s="93">
        <v>2047</v>
      </c>
      <c r="G22" s="93">
        <v>1287</v>
      </c>
      <c r="H22" s="94">
        <v>7.8790027177123951</v>
      </c>
      <c r="I22" s="94">
        <v>9.4939937850749043</v>
      </c>
      <c r="J22" s="94">
        <v>6.2012142237640937</v>
      </c>
      <c r="L22" s="95" t="s">
        <v>117</v>
      </c>
      <c r="M22" s="100">
        <v>51438</v>
      </c>
      <c r="N22" s="97">
        <v>26244</v>
      </c>
      <c r="O22" s="97">
        <v>25194</v>
      </c>
      <c r="P22" s="97">
        <v>3918</v>
      </c>
      <c r="Q22" s="97">
        <v>2388</v>
      </c>
      <c r="R22" s="97">
        <v>1530</v>
      </c>
      <c r="S22" s="98">
        <v>7.6169368949026008</v>
      </c>
      <c r="T22" s="98">
        <v>9.0992226794695927</v>
      </c>
      <c r="U22" s="98">
        <v>6.0728744939271255</v>
      </c>
      <c r="W22" s="123" t="s">
        <v>144</v>
      </c>
      <c r="X22" s="127">
        <v>80202</v>
      </c>
      <c r="Y22" s="125">
        <v>40951</v>
      </c>
      <c r="Z22" s="125">
        <v>39251</v>
      </c>
      <c r="AA22" s="125">
        <v>5831</v>
      </c>
      <c r="AB22" s="125">
        <v>3600</v>
      </c>
      <c r="AC22" s="125">
        <v>2231</v>
      </c>
      <c r="AD22" s="126">
        <v>7.27039225954465</v>
      </c>
      <c r="AE22" s="126">
        <v>8.7909941149178294</v>
      </c>
      <c r="AF22" s="126">
        <v>5.6839316195765708</v>
      </c>
    </row>
    <row r="23" spans="1:32">
      <c r="A23" s="91" t="s">
        <v>76</v>
      </c>
      <c r="B23" s="92">
        <v>30958</v>
      </c>
      <c r="C23" s="93">
        <v>15774</v>
      </c>
      <c r="D23" s="93">
        <v>15184</v>
      </c>
      <c r="E23" s="93">
        <v>2515</v>
      </c>
      <c r="F23" s="93">
        <v>1563</v>
      </c>
      <c r="G23" s="93">
        <v>952</v>
      </c>
      <c r="H23" s="94">
        <v>8.1239098132954322</v>
      </c>
      <c r="I23" s="94">
        <v>9.9087105363255983</v>
      </c>
      <c r="J23" s="94">
        <v>6.2697576396206527</v>
      </c>
      <c r="L23" s="95" t="s">
        <v>118</v>
      </c>
      <c r="M23" s="96">
        <v>45590</v>
      </c>
      <c r="N23" s="97">
        <v>23225</v>
      </c>
      <c r="O23" s="97">
        <v>22365</v>
      </c>
      <c r="P23" s="97">
        <v>3554</v>
      </c>
      <c r="Q23" s="97">
        <v>2181</v>
      </c>
      <c r="R23" s="97">
        <v>1373</v>
      </c>
      <c r="S23" s="98">
        <v>7.7955692037727582</v>
      </c>
      <c r="T23" s="98">
        <v>9.3907427341227123</v>
      </c>
      <c r="U23" s="98">
        <v>6.1390565615917732</v>
      </c>
      <c r="W23" s="123" t="s">
        <v>145</v>
      </c>
      <c r="X23" s="124">
        <v>23184</v>
      </c>
      <c r="Y23" s="125">
        <v>11895</v>
      </c>
      <c r="Z23" s="125">
        <v>11289</v>
      </c>
      <c r="AA23" s="125">
        <v>1662</v>
      </c>
      <c r="AB23" s="125">
        <v>1035</v>
      </c>
      <c r="AC23" s="125">
        <v>627</v>
      </c>
      <c r="AD23" s="126">
        <v>7.1687370600414084</v>
      </c>
      <c r="AE23" s="126">
        <v>8.7011349306431267</v>
      </c>
      <c r="AF23" s="126">
        <v>5.5540791921339361</v>
      </c>
    </row>
    <row r="24" spans="1:32">
      <c r="A24" s="91" t="s">
        <v>77</v>
      </c>
      <c r="B24" s="92">
        <v>22845</v>
      </c>
      <c r="C24" s="93">
        <v>11633</v>
      </c>
      <c r="D24" s="93">
        <v>11212</v>
      </c>
      <c r="E24" s="93">
        <v>1932</v>
      </c>
      <c r="F24" s="99">
        <v>1165</v>
      </c>
      <c r="G24" s="99">
        <v>767</v>
      </c>
      <c r="H24" s="94">
        <v>8.4569927774130011</v>
      </c>
      <c r="I24" s="94">
        <v>10.014613599243532</v>
      </c>
      <c r="J24" s="94">
        <v>6.840884766321798</v>
      </c>
      <c r="L24" s="95" t="s">
        <v>119</v>
      </c>
      <c r="M24" s="96">
        <v>9576</v>
      </c>
      <c r="N24" s="97">
        <v>4801</v>
      </c>
      <c r="O24" s="97">
        <v>4775</v>
      </c>
      <c r="P24" s="97">
        <v>867</v>
      </c>
      <c r="Q24" s="100">
        <v>518</v>
      </c>
      <c r="R24" s="100">
        <v>349</v>
      </c>
      <c r="S24" s="98">
        <v>9.0538847117794496</v>
      </c>
      <c r="T24" s="98">
        <v>10.789418871068527</v>
      </c>
      <c r="U24" s="98">
        <v>7.3089005235602089</v>
      </c>
      <c r="W24" s="123" t="s">
        <v>78</v>
      </c>
      <c r="X24" s="124">
        <v>200</v>
      </c>
      <c r="Y24" s="125">
        <v>98</v>
      </c>
      <c r="Z24" s="125">
        <v>102</v>
      </c>
      <c r="AA24" s="125">
        <v>8</v>
      </c>
      <c r="AB24" s="127">
        <v>7</v>
      </c>
      <c r="AC24" s="127">
        <v>1</v>
      </c>
      <c r="AD24" s="126">
        <v>4</v>
      </c>
      <c r="AE24" s="126">
        <v>7.1428571428571423</v>
      </c>
      <c r="AF24" s="126">
        <v>0.98039215686274506</v>
      </c>
    </row>
    <row r="25" spans="1:32">
      <c r="A25" s="91" t="s">
        <v>15</v>
      </c>
      <c r="B25" s="92">
        <v>2708</v>
      </c>
      <c r="C25" s="93">
        <v>1385</v>
      </c>
      <c r="D25" s="93">
        <v>1323</v>
      </c>
      <c r="E25" s="93">
        <v>236</v>
      </c>
      <c r="F25" s="99">
        <v>131</v>
      </c>
      <c r="G25" s="99">
        <v>105</v>
      </c>
      <c r="H25" s="94">
        <v>8.7149187592319066</v>
      </c>
      <c r="I25" s="94">
        <v>9.4584837545126348</v>
      </c>
      <c r="J25" s="94">
        <v>7.9365079365079358</v>
      </c>
      <c r="L25" s="95" t="s">
        <v>79</v>
      </c>
      <c r="M25" s="96"/>
      <c r="N25" s="97"/>
      <c r="O25" s="97"/>
      <c r="P25" s="97"/>
      <c r="Q25" s="100"/>
      <c r="R25" s="100"/>
      <c r="S25" s="98" t="s">
        <v>66</v>
      </c>
      <c r="T25" s="98" t="s">
        <v>66</v>
      </c>
      <c r="U25" s="98" t="s">
        <v>66</v>
      </c>
      <c r="W25" s="123" t="s">
        <v>79</v>
      </c>
      <c r="X25" s="124"/>
      <c r="Y25" s="125"/>
      <c r="Z25" s="125"/>
      <c r="AA25" s="125"/>
      <c r="AB25" s="127"/>
      <c r="AC25" s="127"/>
      <c r="AD25" s="126" t="s">
        <v>66</v>
      </c>
      <c r="AE25" s="126" t="s">
        <v>66</v>
      </c>
      <c r="AF25" s="126" t="s">
        <v>66</v>
      </c>
    </row>
    <row r="26" spans="1:32">
      <c r="A26" s="91" t="s">
        <v>80</v>
      </c>
      <c r="B26" s="92"/>
      <c r="C26" s="92"/>
      <c r="D26" s="93"/>
      <c r="E26" s="93"/>
      <c r="F26" s="93"/>
      <c r="G26" s="93"/>
      <c r="H26" s="94" t="s">
        <v>66</v>
      </c>
      <c r="I26" s="94" t="s">
        <v>66</v>
      </c>
      <c r="J26" s="94" t="s">
        <v>66</v>
      </c>
      <c r="L26" s="95" t="s">
        <v>80</v>
      </c>
      <c r="M26" s="96"/>
      <c r="N26" s="96"/>
      <c r="O26" s="97"/>
      <c r="P26" s="97"/>
      <c r="Q26" s="97"/>
      <c r="R26" s="97"/>
      <c r="S26" s="98" t="s">
        <v>66</v>
      </c>
      <c r="T26" s="98" t="s">
        <v>66</v>
      </c>
      <c r="U26" s="98" t="s">
        <v>66</v>
      </c>
      <c r="W26" s="123" t="s">
        <v>80</v>
      </c>
      <c r="X26" s="124"/>
      <c r="Y26" s="124"/>
      <c r="Z26" s="125"/>
      <c r="AA26" s="125"/>
      <c r="AB26" s="125"/>
      <c r="AC26" s="125"/>
      <c r="AD26" s="126" t="s">
        <v>66</v>
      </c>
      <c r="AE26" s="126" t="s">
        <v>66</v>
      </c>
      <c r="AF26" s="126" t="s">
        <v>66</v>
      </c>
    </row>
    <row r="27" spans="1:32">
      <c r="A27" s="91" t="s">
        <v>81</v>
      </c>
      <c r="B27" s="92"/>
      <c r="C27" s="92"/>
      <c r="D27" s="93"/>
      <c r="E27" s="93"/>
      <c r="F27" s="93"/>
      <c r="G27" s="93"/>
      <c r="H27" s="94" t="s">
        <v>66</v>
      </c>
      <c r="I27" s="94" t="s">
        <v>66</v>
      </c>
      <c r="J27" s="94" t="s">
        <v>66</v>
      </c>
      <c r="L27" s="95" t="s">
        <v>81</v>
      </c>
      <c r="M27" s="96"/>
      <c r="N27" s="96"/>
      <c r="O27" s="97"/>
      <c r="P27" s="97"/>
      <c r="Q27" s="97"/>
      <c r="R27" s="97"/>
      <c r="S27" s="98" t="s">
        <v>66</v>
      </c>
      <c r="T27" s="98" t="s">
        <v>66</v>
      </c>
      <c r="U27" s="98" t="s">
        <v>66</v>
      </c>
      <c r="W27" s="123" t="s">
        <v>81</v>
      </c>
      <c r="X27" s="124"/>
      <c r="Y27" s="124"/>
      <c r="Z27" s="125"/>
      <c r="AA27" s="125"/>
      <c r="AB27" s="125"/>
      <c r="AC27" s="125"/>
      <c r="AD27" s="126" t="s">
        <v>66</v>
      </c>
      <c r="AE27" s="126" t="s">
        <v>66</v>
      </c>
      <c r="AF27" s="126" t="s">
        <v>66</v>
      </c>
    </row>
    <row r="28" spans="1:32">
      <c r="A28" s="91" t="s">
        <v>82</v>
      </c>
      <c r="B28" s="92"/>
      <c r="C28" s="92"/>
      <c r="D28" s="93"/>
      <c r="E28" s="93"/>
      <c r="F28" s="93"/>
      <c r="G28" s="93"/>
      <c r="H28" s="94" t="s">
        <v>66</v>
      </c>
      <c r="I28" s="94" t="s">
        <v>66</v>
      </c>
      <c r="J28" s="94" t="s">
        <v>66</v>
      </c>
      <c r="L28" s="95" t="s">
        <v>82</v>
      </c>
      <c r="M28" s="96"/>
      <c r="N28" s="96"/>
      <c r="O28" s="97"/>
      <c r="P28" s="97"/>
      <c r="Q28" s="97"/>
      <c r="R28" s="97"/>
      <c r="S28" s="98" t="s">
        <v>66</v>
      </c>
      <c r="T28" s="98" t="s">
        <v>66</v>
      </c>
      <c r="U28" s="98" t="s">
        <v>66</v>
      </c>
      <c r="W28" s="123" t="s">
        <v>82</v>
      </c>
      <c r="X28" s="124"/>
      <c r="Y28" s="124"/>
      <c r="Z28" s="125"/>
      <c r="AA28" s="125"/>
      <c r="AB28" s="125"/>
      <c r="AC28" s="125"/>
      <c r="AD28" s="126" t="s">
        <v>66</v>
      </c>
      <c r="AE28" s="126" t="s">
        <v>66</v>
      </c>
      <c r="AF28" s="126" t="s">
        <v>66</v>
      </c>
    </row>
    <row r="29" spans="1:32">
      <c r="A29" s="91" t="s">
        <v>69</v>
      </c>
      <c r="B29" s="92">
        <v>1652</v>
      </c>
      <c r="C29" s="93">
        <v>812</v>
      </c>
      <c r="D29" s="93">
        <v>840</v>
      </c>
      <c r="E29" s="93">
        <v>159</v>
      </c>
      <c r="F29" s="99">
        <v>90</v>
      </c>
      <c r="G29" s="99">
        <v>69</v>
      </c>
      <c r="H29" s="94">
        <v>9.6246973365617432</v>
      </c>
      <c r="I29" s="94">
        <v>11.083743842364532</v>
      </c>
      <c r="J29" s="94">
        <v>8.2142857142857135</v>
      </c>
      <c r="L29" s="95" t="s">
        <v>114</v>
      </c>
      <c r="M29" s="96">
        <v>1790</v>
      </c>
      <c r="N29" s="97">
        <v>882</v>
      </c>
      <c r="O29" s="97">
        <v>908</v>
      </c>
      <c r="P29" s="97">
        <v>118</v>
      </c>
      <c r="Q29" s="100">
        <v>71</v>
      </c>
      <c r="R29" s="100">
        <v>47</v>
      </c>
      <c r="S29" s="98">
        <v>6.5921787709497206</v>
      </c>
      <c r="T29" s="98">
        <v>8.0498866213151921</v>
      </c>
      <c r="U29" s="98">
        <v>5.176211453744493</v>
      </c>
      <c r="W29" s="123" t="s">
        <v>141</v>
      </c>
      <c r="X29" s="124">
        <v>1239</v>
      </c>
      <c r="Y29" s="125">
        <v>627</v>
      </c>
      <c r="Z29" s="125">
        <v>612</v>
      </c>
      <c r="AA29" s="125">
        <v>88</v>
      </c>
      <c r="AB29" s="127">
        <v>56</v>
      </c>
      <c r="AC29" s="127">
        <v>32</v>
      </c>
      <c r="AD29" s="126">
        <v>7.1025020177562554</v>
      </c>
      <c r="AE29" s="126">
        <v>8.931419457735247</v>
      </c>
      <c r="AF29" s="126">
        <v>5.2287581699346406</v>
      </c>
    </row>
    <row r="30" spans="1:32">
      <c r="A30" s="101" t="s">
        <v>70</v>
      </c>
      <c r="B30" s="102">
        <v>126431</v>
      </c>
      <c r="C30" s="102">
        <v>64382</v>
      </c>
      <c r="D30" s="102">
        <v>62049</v>
      </c>
      <c r="E30" s="102">
        <v>10503</v>
      </c>
      <c r="F30" s="102">
        <v>6478</v>
      </c>
      <c r="G30" s="102">
        <v>4025</v>
      </c>
      <c r="H30" s="102">
        <v>60.971828793832032</v>
      </c>
      <c r="I30" s="94">
        <v>10.061818520704545</v>
      </c>
      <c r="J30" s="94">
        <v>6.4868088123902075</v>
      </c>
      <c r="L30" s="103" t="s">
        <v>70</v>
      </c>
      <c r="M30" s="104">
        <v>157569</v>
      </c>
      <c r="N30" s="104">
        <v>80154</v>
      </c>
      <c r="O30" s="104">
        <v>77415</v>
      </c>
      <c r="P30" s="104">
        <v>12285</v>
      </c>
      <c r="Q30" s="104">
        <v>7505</v>
      </c>
      <c r="R30" s="104">
        <v>4780</v>
      </c>
      <c r="S30" s="104">
        <v>47.289375023367242</v>
      </c>
      <c r="T30" s="98">
        <v>9.3632257903535692</v>
      </c>
      <c r="U30" s="98">
        <v>6.1745139830782145</v>
      </c>
      <c r="W30" s="128" t="s">
        <v>70</v>
      </c>
      <c r="X30" s="1">
        <v>213460</v>
      </c>
      <c r="Y30" s="1">
        <v>108673</v>
      </c>
      <c r="Z30" s="1">
        <v>104787</v>
      </c>
      <c r="AA30" s="1">
        <v>15513</v>
      </c>
      <c r="AB30" s="1">
        <v>9628</v>
      </c>
      <c r="AC30" s="1">
        <v>5885</v>
      </c>
      <c r="AD30" s="134">
        <v>7.2674037290358848</v>
      </c>
      <c r="AE30" s="126">
        <v>8.8596063419616655</v>
      </c>
      <c r="AF30" s="126">
        <v>5.6161546756754177</v>
      </c>
    </row>
    <row r="31" spans="1:32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L31" s="107"/>
      <c r="M31" s="108"/>
      <c r="N31" s="108"/>
      <c r="O31" s="108"/>
      <c r="P31" s="108"/>
      <c r="Q31" s="108"/>
      <c r="R31" s="108"/>
      <c r="S31" s="108"/>
      <c r="T31" s="108"/>
      <c r="U31" s="108"/>
      <c r="W31" s="9"/>
      <c r="X31" s="129"/>
      <c r="Y31" s="129"/>
      <c r="Z31" s="129"/>
      <c r="AA31" s="129"/>
      <c r="AB31" s="129"/>
      <c r="AC31" s="129"/>
      <c r="AD31" s="129"/>
      <c r="AE31" s="129"/>
      <c r="AF31" s="129"/>
    </row>
    <row r="32" spans="1:32">
      <c r="A32" s="156" t="s">
        <v>83</v>
      </c>
      <c r="B32" s="158" t="s">
        <v>0</v>
      </c>
      <c r="C32" s="159"/>
      <c r="D32" s="160"/>
      <c r="E32" s="158" t="s">
        <v>5</v>
      </c>
      <c r="F32" s="159"/>
      <c r="G32" s="160"/>
      <c r="H32" s="161" t="s">
        <v>54</v>
      </c>
      <c r="I32" s="162"/>
      <c r="J32" s="163"/>
      <c r="L32" s="164" t="s">
        <v>83</v>
      </c>
      <c r="M32" s="166" t="s">
        <v>0</v>
      </c>
      <c r="N32" s="167"/>
      <c r="O32" s="168"/>
      <c r="P32" s="166" t="s">
        <v>5</v>
      </c>
      <c r="Q32" s="167"/>
      <c r="R32" s="168"/>
      <c r="S32" s="169" t="s">
        <v>54</v>
      </c>
      <c r="T32" s="170"/>
      <c r="U32" s="171"/>
      <c r="W32" s="150" t="s">
        <v>84</v>
      </c>
      <c r="X32" s="152" t="s">
        <v>0</v>
      </c>
      <c r="Y32" s="153"/>
      <c r="Z32" s="154"/>
      <c r="AA32" s="152" t="s">
        <v>5</v>
      </c>
      <c r="AB32" s="153"/>
      <c r="AC32" s="154"/>
      <c r="AD32" s="137" t="s">
        <v>6</v>
      </c>
      <c r="AE32" s="138"/>
      <c r="AF32" s="139"/>
    </row>
    <row r="33" spans="1:32">
      <c r="A33" s="157"/>
      <c r="B33" s="89" t="s">
        <v>1</v>
      </c>
      <c r="C33" s="89" t="s">
        <v>2</v>
      </c>
      <c r="D33" s="89" t="s">
        <v>3</v>
      </c>
      <c r="E33" s="89" t="s">
        <v>1</v>
      </c>
      <c r="F33" s="89" t="s">
        <v>2</v>
      </c>
      <c r="G33" s="89" t="s">
        <v>3</v>
      </c>
      <c r="H33" s="89" t="s">
        <v>1</v>
      </c>
      <c r="I33" s="89" t="s">
        <v>2</v>
      </c>
      <c r="J33" s="89" t="s">
        <v>3</v>
      </c>
      <c r="L33" s="165"/>
      <c r="M33" s="90" t="s">
        <v>1</v>
      </c>
      <c r="N33" s="90" t="s">
        <v>2</v>
      </c>
      <c r="O33" s="90" t="s">
        <v>3</v>
      </c>
      <c r="P33" s="90" t="s">
        <v>1</v>
      </c>
      <c r="Q33" s="90" t="s">
        <v>2</v>
      </c>
      <c r="R33" s="90" t="s">
        <v>3</v>
      </c>
      <c r="S33" s="90" t="s">
        <v>1</v>
      </c>
      <c r="T33" s="90" t="s">
        <v>2</v>
      </c>
      <c r="U33" s="90" t="s">
        <v>3</v>
      </c>
      <c r="W33" s="155"/>
      <c r="X33" s="31" t="s">
        <v>1</v>
      </c>
      <c r="Y33" s="31" t="s">
        <v>2</v>
      </c>
      <c r="Z33" s="31" t="s">
        <v>3</v>
      </c>
      <c r="AA33" s="31" t="s">
        <v>1</v>
      </c>
      <c r="AB33" s="31" t="s">
        <v>2</v>
      </c>
      <c r="AC33" s="31" t="s">
        <v>3</v>
      </c>
      <c r="AD33" s="31" t="s">
        <v>1</v>
      </c>
      <c r="AE33" s="31" t="s">
        <v>2</v>
      </c>
      <c r="AF33" s="31" t="s">
        <v>3</v>
      </c>
    </row>
    <row r="34" spans="1:32">
      <c r="A34" s="91" t="s">
        <v>85</v>
      </c>
      <c r="B34" s="92">
        <v>69224</v>
      </c>
      <c r="C34" s="93">
        <v>35417</v>
      </c>
      <c r="D34" s="93">
        <v>33807</v>
      </c>
      <c r="E34" s="93">
        <v>5939</v>
      </c>
      <c r="F34" s="93">
        <v>3700</v>
      </c>
      <c r="G34" s="93">
        <v>2239</v>
      </c>
      <c r="H34" s="94">
        <v>8.5793944296775688</v>
      </c>
      <c r="I34" s="94">
        <v>10.446960499195301</v>
      </c>
      <c r="J34" s="94">
        <v>6.6228887508504153</v>
      </c>
      <c r="L34" s="95" t="s">
        <v>120</v>
      </c>
      <c r="M34" s="96">
        <v>117174</v>
      </c>
      <c r="N34" s="97">
        <v>59752</v>
      </c>
      <c r="O34" s="97">
        <v>57422</v>
      </c>
      <c r="P34" s="97">
        <v>9241</v>
      </c>
      <c r="Q34" s="97">
        <v>5669</v>
      </c>
      <c r="R34" s="97">
        <v>3572</v>
      </c>
      <c r="S34" s="98">
        <v>7.8865618652602105</v>
      </c>
      <c r="T34" s="98">
        <v>9.4875485339402861</v>
      </c>
      <c r="U34" s="98">
        <v>6.2206123088711642</v>
      </c>
      <c r="W34" s="123" t="s">
        <v>146</v>
      </c>
      <c r="X34" s="124">
        <v>193613</v>
      </c>
      <c r="Y34" s="125">
        <v>98575</v>
      </c>
      <c r="Z34" s="125">
        <v>95038</v>
      </c>
      <c r="AA34" s="125">
        <v>14194</v>
      </c>
      <c r="AB34" s="125">
        <v>8792</v>
      </c>
      <c r="AC34" s="125">
        <v>5402</v>
      </c>
      <c r="AD34" s="126">
        <v>7.3311192946754602</v>
      </c>
      <c r="AE34" s="126">
        <v>8.9190971341618059</v>
      </c>
      <c r="AF34" s="126">
        <v>5.6840421726046424</v>
      </c>
    </row>
    <row r="35" spans="1:32">
      <c r="A35" s="91" t="s">
        <v>86</v>
      </c>
      <c r="B35" s="92">
        <v>55536</v>
      </c>
      <c r="C35" s="93">
        <v>28143</v>
      </c>
      <c r="D35" s="93">
        <v>27393</v>
      </c>
      <c r="E35" s="93">
        <v>4401</v>
      </c>
      <c r="F35" s="93">
        <v>2686</v>
      </c>
      <c r="G35" s="93">
        <v>1715</v>
      </c>
      <c r="H35" s="94">
        <v>7.9245894554883316</v>
      </c>
      <c r="I35" s="94">
        <v>9.5441139892690909</v>
      </c>
      <c r="J35" s="94">
        <v>6.2607235425108598</v>
      </c>
      <c r="L35" s="95" t="s">
        <v>121</v>
      </c>
      <c r="M35" s="96">
        <v>38605</v>
      </c>
      <c r="N35" s="97">
        <v>19520</v>
      </c>
      <c r="O35" s="97">
        <v>19085</v>
      </c>
      <c r="P35" s="97">
        <v>2926</v>
      </c>
      <c r="Q35" s="97">
        <v>1765</v>
      </c>
      <c r="R35" s="97">
        <v>1161</v>
      </c>
      <c r="S35" s="98">
        <v>7.5793291024478693</v>
      </c>
      <c r="T35" s="98">
        <v>9.0420081967213122</v>
      </c>
      <c r="U35" s="98">
        <v>6.0833115011789358</v>
      </c>
      <c r="W35" s="123" t="s">
        <v>147</v>
      </c>
      <c r="X35" s="124">
        <v>18608</v>
      </c>
      <c r="Y35" s="125">
        <v>9471</v>
      </c>
      <c r="Z35" s="125">
        <v>9137</v>
      </c>
      <c r="AA35" s="125">
        <v>1231</v>
      </c>
      <c r="AB35" s="125">
        <v>780</v>
      </c>
      <c r="AC35" s="125">
        <v>451</v>
      </c>
      <c r="AD35" s="126">
        <v>6.6154342218400695</v>
      </c>
      <c r="AE35" s="126">
        <v>8.2356667722521379</v>
      </c>
      <c r="AF35" s="126">
        <v>4.9359746087337202</v>
      </c>
    </row>
    <row r="36" spans="1:32">
      <c r="A36" s="91" t="s">
        <v>19</v>
      </c>
      <c r="B36" s="92">
        <v>19</v>
      </c>
      <c r="C36" s="93">
        <v>10</v>
      </c>
      <c r="D36" s="93">
        <v>9</v>
      </c>
      <c r="E36" s="93">
        <v>4</v>
      </c>
      <c r="F36" s="99">
        <v>2</v>
      </c>
      <c r="G36" s="99">
        <v>2</v>
      </c>
      <c r="H36" s="94">
        <v>21.052631578947366</v>
      </c>
      <c r="I36" s="94">
        <v>20</v>
      </c>
      <c r="J36" s="94">
        <v>22.222222222222221</v>
      </c>
      <c r="L36" s="95" t="s">
        <v>87</v>
      </c>
      <c r="M36" s="96"/>
      <c r="N36" s="97"/>
      <c r="O36" s="97"/>
      <c r="P36" s="97"/>
      <c r="Q36" s="100"/>
      <c r="R36" s="100"/>
      <c r="S36" s="98" t="s">
        <v>66</v>
      </c>
      <c r="T36" s="98" t="s">
        <v>66</v>
      </c>
      <c r="U36" s="98" t="s">
        <v>66</v>
      </c>
      <c r="W36" s="123" t="s">
        <v>87</v>
      </c>
      <c r="X36" s="124"/>
      <c r="Y36" s="125"/>
      <c r="Z36" s="125"/>
      <c r="AA36" s="125"/>
      <c r="AB36" s="127"/>
      <c r="AC36" s="127"/>
      <c r="AD36" s="126" t="s">
        <v>66</v>
      </c>
      <c r="AE36" s="126" t="s">
        <v>66</v>
      </c>
      <c r="AF36" s="126" t="s">
        <v>66</v>
      </c>
    </row>
    <row r="37" spans="1:32">
      <c r="A37" s="91" t="s">
        <v>69</v>
      </c>
      <c r="B37" s="92">
        <v>1652</v>
      </c>
      <c r="C37" s="93">
        <v>812</v>
      </c>
      <c r="D37" s="93">
        <v>840</v>
      </c>
      <c r="E37" s="93">
        <v>159</v>
      </c>
      <c r="F37" s="99">
        <v>90</v>
      </c>
      <c r="G37" s="99">
        <v>69</v>
      </c>
      <c r="H37" s="94">
        <v>9.6246973365617432</v>
      </c>
      <c r="I37" s="94">
        <v>11.083743842364532</v>
      </c>
      <c r="J37" s="94">
        <v>8.2142857142857135</v>
      </c>
      <c r="L37" s="95" t="s">
        <v>114</v>
      </c>
      <c r="M37" s="96">
        <v>1790</v>
      </c>
      <c r="N37" s="97">
        <v>882</v>
      </c>
      <c r="O37" s="97">
        <v>908</v>
      </c>
      <c r="P37" s="97">
        <v>118</v>
      </c>
      <c r="Q37" s="100">
        <v>71</v>
      </c>
      <c r="R37" s="100">
        <v>47</v>
      </c>
      <c r="S37" s="98">
        <v>6.5921787709497206</v>
      </c>
      <c r="T37" s="98">
        <v>8.0498866213151921</v>
      </c>
      <c r="U37" s="98">
        <v>5.176211453744493</v>
      </c>
      <c r="W37" s="123" t="s">
        <v>141</v>
      </c>
      <c r="X37" s="124">
        <v>1239</v>
      </c>
      <c r="Y37" s="125">
        <v>627</v>
      </c>
      <c r="Z37" s="125">
        <v>612</v>
      </c>
      <c r="AA37" s="125">
        <v>88</v>
      </c>
      <c r="AB37" s="127">
        <v>56</v>
      </c>
      <c r="AC37" s="127">
        <v>32</v>
      </c>
      <c r="AD37" s="126">
        <v>7.1025020177562554</v>
      </c>
      <c r="AE37" s="126">
        <v>8.931419457735247</v>
      </c>
      <c r="AF37" s="126">
        <v>5.2287581699346406</v>
      </c>
    </row>
    <row r="38" spans="1:32">
      <c r="A38" s="101" t="s">
        <v>70</v>
      </c>
      <c r="B38" s="102">
        <v>126431</v>
      </c>
      <c r="C38" s="102">
        <v>64382</v>
      </c>
      <c r="D38" s="102">
        <v>62049</v>
      </c>
      <c r="E38" s="102">
        <v>10503</v>
      </c>
      <c r="F38" s="102">
        <v>6478</v>
      </c>
      <c r="G38" s="102">
        <v>4025</v>
      </c>
      <c r="H38" s="94">
        <v>8.307298051901828</v>
      </c>
      <c r="I38" s="94">
        <v>10.061818520704545</v>
      </c>
      <c r="J38" s="94">
        <v>6.4868088123902075</v>
      </c>
      <c r="L38" s="103" t="s">
        <v>70</v>
      </c>
      <c r="M38" s="104">
        <v>157569</v>
      </c>
      <c r="N38" s="104">
        <v>80154</v>
      </c>
      <c r="O38" s="104">
        <v>77415</v>
      </c>
      <c r="P38" s="104">
        <v>12285</v>
      </c>
      <c r="Q38" s="104">
        <v>7505</v>
      </c>
      <c r="R38" s="104">
        <v>4780</v>
      </c>
      <c r="S38" s="98">
        <v>7.7965843535213146</v>
      </c>
      <c r="T38" s="98">
        <v>9.3632257903535692</v>
      </c>
      <c r="U38" s="98">
        <v>6.1745139830782145</v>
      </c>
      <c r="W38" s="128" t="s">
        <v>70</v>
      </c>
      <c r="X38" s="1">
        <v>213460</v>
      </c>
      <c r="Y38" s="1">
        <v>108673</v>
      </c>
      <c r="Z38" s="1">
        <v>104787</v>
      </c>
      <c r="AA38" s="1">
        <v>15513</v>
      </c>
      <c r="AB38" s="1">
        <v>9628</v>
      </c>
      <c r="AC38" s="1">
        <v>5885</v>
      </c>
      <c r="AD38" s="126">
        <v>7.2674037290358848</v>
      </c>
      <c r="AE38" s="126">
        <v>8.8596063419616655</v>
      </c>
      <c r="AF38" s="126">
        <v>5.6161546756754177</v>
      </c>
    </row>
    <row r="39" spans="1:32">
      <c r="A39" s="109"/>
      <c r="B39" s="106"/>
      <c r="C39" s="106"/>
      <c r="D39" s="106"/>
      <c r="E39" s="106"/>
      <c r="F39" s="106"/>
      <c r="G39" s="106"/>
      <c r="H39" s="106"/>
      <c r="I39" s="106"/>
      <c r="J39" s="106"/>
      <c r="L39" s="110"/>
      <c r="M39" s="108"/>
      <c r="N39" s="108"/>
      <c r="O39" s="108"/>
      <c r="P39" s="108"/>
      <c r="Q39" s="108"/>
      <c r="R39" s="108"/>
      <c r="S39" s="108"/>
      <c r="T39" s="108"/>
      <c r="U39" s="108"/>
      <c r="W39" s="32"/>
      <c r="X39" s="129"/>
      <c r="Y39" s="129"/>
      <c r="Z39" s="129"/>
      <c r="AA39" s="129"/>
      <c r="AB39" s="129"/>
      <c r="AC39" s="129"/>
      <c r="AD39" s="129"/>
      <c r="AE39" s="129"/>
      <c r="AF39" s="129"/>
    </row>
    <row r="40" spans="1:32">
      <c r="A40" s="156" t="s">
        <v>4</v>
      </c>
      <c r="B40" s="158" t="s">
        <v>0</v>
      </c>
      <c r="C40" s="159"/>
      <c r="D40" s="160"/>
      <c r="E40" s="158" t="s">
        <v>5</v>
      </c>
      <c r="F40" s="159"/>
      <c r="G40" s="160"/>
      <c r="H40" s="161" t="s">
        <v>54</v>
      </c>
      <c r="I40" s="162"/>
      <c r="J40" s="163"/>
      <c r="L40" s="164" t="s">
        <v>4</v>
      </c>
      <c r="M40" s="166" t="s">
        <v>0</v>
      </c>
      <c r="N40" s="167"/>
      <c r="O40" s="168"/>
      <c r="P40" s="166" t="s">
        <v>5</v>
      </c>
      <c r="Q40" s="167"/>
      <c r="R40" s="168"/>
      <c r="S40" s="169" t="s">
        <v>54</v>
      </c>
      <c r="T40" s="170"/>
      <c r="U40" s="171"/>
      <c r="W40" s="150" t="s">
        <v>132</v>
      </c>
      <c r="X40" s="152" t="s">
        <v>0</v>
      </c>
      <c r="Y40" s="153"/>
      <c r="Z40" s="154"/>
      <c r="AA40" s="152" t="s">
        <v>5</v>
      </c>
      <c r="AB40" s="153"/>
      <c r="AC40" s="154"/>
      <c r="AD40" s="137" t="s">
        <v>135</v>
      </c>
      <c r="AE40" s="138"/>
      <c r="AF40" s="139"/>
    </row>
    <row r="41" spans="1:32">
      <c r="A41" s="157"/>
      <c r="B41" s="89" t="s">
        <v>1</v>
      </c>
      <c r="C41" s="89" t="s">
        <v>2</v>
      </c>
      <c r="D41" s="89" t="s">
        <v>3</v>
      </c>
      <c r="E41" s="89" t="s">
        <v>1</v>
      </c>
      <c r="F41" s="89" t="s">
        <v>2</v>
      </c>
      <c r="G41" s="89" t="s">
        <v>3</v>
      </c>
      <c r="H41" s="89" t="s">
        <v>1</v>
      </c>
      <c r="I41" s="89" t="s">
        <v>2</v>
      </c>
      <c r="J41" s="89" t="s">
        <v>3</v>
      </c>
      <c r="L41" s="165"/>
      <c r="M41" s="90" t="s">
        <v>1</v>
      </c>
      <c r="N41" s="90" t="s">
        <v>2</v>
      </c>
      <c r="O41" s="90" t="s">
        <v>3</v>
      </c>
      <c r="P41" s="90" t="s">
        <v>1</v>
      </c>
      <c r="Q41" s="90" t="s">
        <v>2</v>
      </c>
      <c r="R41" s="90" t="s">
        <v>3</v>
      </c>
      <c r="S41" s="90" t="s">
        <v>1</v>
      </c>
      <c r="T41" s="90" t="s">
        <v>2</v>
      </c>
      <c r="U41" s="90" t="s">
        <v>3</v>
      </c>
      <c r="W41" s="155"/>
      <c r="X41" s="31" t="s">
        <v>1</v>
      </c>
      <c r="Y41" s="31" t="s">
        <v>2</v>
      </c>
      <c r="Z41" s="31" t="s">
        <v>3</v>
      </c>
      <c r="AA41" s="31" t="s">
        <v>1</v>
      </c>
      <c r="AB41" s="31" t="s">
        <v>2</v>
      </c>
      <c r="AC41" s="31" t="s">
        <v>3</v>
      </c>
      <c r="AD41" s="31" t="s">
        <v>1</v>
      </c>
      <c r="AE41" s="31" t="s">
        <v>2</v>
      </c>
      <c r="AF41" s="31" t="s">
        <v>3</v>
      </c>
    </row>
    <row r="42" spans="1:32">
      <c r="A42" s="91" t="s">
        <v>90</v>
      </c>
      <c r="B42" s="92"/>
      <c r="C42" s="99"/>
      <c r="D42" s="99"/>
      <c r="E42" s="99"/>
      <c r="F42" s="99"/>
      <c r="G42" s="99"/>
      <c r="H42" s="94" t="s">
        <v>66</v>
      </c>
      <c r="I42" s="94" t="s">
        <v>66</v>
      </c>
      <c r="J42" s="94" t="s">
        <v>66</v>
      </c>
      <c r="L42" s="95" t="s">
        <v>90</v>
      </c>
      <c r="M42" s="96"/>
      <c r="N42" s="100"/>
      <c r="O42" s="100"/>
      <c r="P42" s="100"/>
      <c r="Q42" s="100"/>
      <c r="R42" s="100"/>
      <c r="S42" s="98" t="s">
        <v>66</v>
      </c>
      <c r="T42" s="98" t="s">
        <v>66</v>
      </c>
      <c r="U42" s="98" t="s">
        <v>66</v>
      </c>
      <c r="W42" s="123" t="s">
        <v>90</v>
      </c>
      <c r="X42" s="124"/>
      <c r="Y42" s="127"/>
      <c r="Z42" s="127"/>
      <c r="AA42" s="127"/>
      <c r="AB42" s="127"/>
      <c r="AC42" s="127"/>
      <c r="AD42" s="126" t="s">
        <v>66</v>
      </c>
      <c r="AE42" s="126" t="s">
        <v>66</v>
      </c>
      <c r="AF42" s="126" t="s">
        <v>66</v>
      </c>
    </row>
    <row r="43" spans="1:32">
      <c r="A43" s="91" t="s">
        <v>91</v>
      </c>
      <c r="B43" s="92">
        <v>213</v>
      </c>
      <c r="C43" s="99">
        <v>113</v>
      </c>
      <c r="D43" s="99">
        <v>100</v>
      </c>
      <c r="E43" s="99">
        <v>21</v>
      </c>
      <c r="F43" s="99">
        <v>16</v>
      </c>
      <c r="G43" s="99">
        <v>5</v>
      </c>
      <c r="H43" s="94">
        <v>9.8591549295774641</v>
      </c>
      <c r="I43" s="94">
        <v>14.159292035398231</v>
      </c>
      <c r="J43" s="94">
        <v>5</v>
      </c>
      <c r="L43" s="95" t="s">
        <v>122</v>
      </c>
      <c r="M43" s="96">
        <v>381</v>
      </c>
      <c r="N43" s="100">
        <v>222</v>
      </c>
      <c r="O43" s="100">
        <v>159</v>
      </c>
      <c r="P43" s="100">
        <v>37</v>
      </c>
      <c r="Q43" s="100">
        <v>28</v>
      </c>
      <c r="R43" s="100">
        <v>9</v>
      </c>
      <c r="S43" s="98">
        <v>9.7112860892388451</v>
      </c>
      <c r="T43" s="98">
        <v>12.612612612612612</v>
      </c>
      <c r="U43" s="98">
        <v>5.6603773584905666</v>
      </c>
      <c r="W43" s="123" t="s">
        <v>92</v>
      </c>
      <c r="X43" s="124"/>
      <c r="Y43" s="127"/>
      <c r="Z43" s="127"/>
      <c r="AA43" s="127"/>
      <c r="AB43" s="127"/>
      <c r="AC43" s="127"/>
      <c r="AD43" s="126" t="s">
        <v>66</v>
      </c>
      <c r="AE43" s="126" t="s">
        <v>66</v>
      </c>
      <c r="AF43" s="126" t="s">
        <v>66</v>
      </c>
    </row>
    <row r="44" spans="1:32">
      <c r="A44" s="91" t="s">
        <v>93</v>
      </c>
      <c r="B44" s="92">
        <v>2205</v>
      </c>
      <c r="C44" s="99">
        <v>1126</v>
      </c>
      <c r="D44" s="99">
        <v>1079</v>
      </c>
      <c r="E44" s="99">
        <v>235</v>
      </c>
      <c r="F44" s="99">
        <v>165</v>
      </c>
      <c r="G44" s="99">
        <v>70</v>
      </c>
      <c r="H44" s="94">
        <v>10.657596371882086</v>
      </c>
      <c r="I44" s="94">
        <v>14.653641207815276</v>
      </c>
      <c r="J44" s="94">
        <v>6.487488415199258</v>
      </c>
      <c r="L44" s="95" t="s">
        <v>123</v>
      </c>
      <c r="M44" s="96">
        <v>3444</v>
      </c>
      <c r="N44" s="100">
        <v>1777</v>
      </c>
      <c r="O44" s="100">
        <v>1667</v>
      </c>
      <c r="P44" s="100">
        <v>307</v>
      </c>
      <c r="Q44" s="100">
        <v>183</v>
      </c>
      <c r="R44" s="100">
        <v>124</v>
      </c>
      <c r="S44" s="98">
        <v>8.9140534262485485</v>
      </c>
      <c r="T44" s="98">
        <v>10.298255486775464</v>
      </c>
      <c r="U44" s="98">
        <v>7.438512297540492</v>
      </c>
      <c r="W44" s="123" t="s">
        <v>148</v>
      </c>
      <c r="X44" s="124">
        <v>3930</v>
      </c>
      <c r="Y44" s="127">
        <v>1986</v>
      </c>
      <c r="Z44" s="127">
        <v>1944</v>
      </c>
      <c r="AA44" s="127">
        <v>311</v>
      </c>
      <c r="AB44" s="127">
        <v>191</v>
      </c>
      <c r="AC44" s="127">
        <v>120</v>
      </c>
      <c r="AD44" s="126">
        <v>7.9134860050890588</v>
      </c>
      <c r="AE44" s="126">
        <v>9.6173212487411881</v>
      </c>
      <c r="AF44" s="126">
        <v>6.1728395061728394</v>
      </c>
    </row>
    <row r="45" spans="1:32">
      <c r="A45" s="91" t="s">
        <v>94</v>
      </c>
      <c r="B45" s="92">
        <v>6694</v>
      </c>
      <c r="C45" s="99">
        <v>3437</v>
      </c>
      <c r="D45" s="99">
        <v>3257</v>
      </c>
      <c r="E45" s="99">
        <v>570</v>
      </c>
      <c r="F45" s="111">
        <v>357</v>
      </c>
      <c r="G45" s="111">
        <v>213</v>
      </c>
      <c r="H45" s="94">
        <v>8.5150881386316097</v>
      </c>
      <c r="I45" s="94">
        <v>10.386965376782078</v>
      </c>
      <c r="J45" s="94">
        <v>6.5397605158120973</v>
      </c>
      <c r="L45" s="95" t="s">
        <v>124</v>
      </c>
      <c r="M45" s="96">
        <v>14239</v>
      </c>
      <c r="N45" s="100">
        <v>7225</v>
      </c>
      <c r="O45" s="100">
        <v>7014</v>
      </c>
      <c r="P45" s="100">
        <v>1171</v>
      </c>
      <c r="Q45" s="112">
        <v>682</v>
      </c>
      <c r="R45" s="112">
        <v>489</v>
      </c>
      <c r="S45" s="98">
        <v>8.2238921272561267</v>
      </c>
      <c r="T45" s="98">
        <v>9.4394463667820077</v>
      </c>
      <c r="U45" s="98">
        <v>6.9717707442258341</v>
      </c>
      <c r="W45" s="123" t="s">
        <v>149</v>
      </c>
      <c r="X45" s="124">
        <v>49989</v>
      </c>
      <c r="Y45" s="127">
        <v>25484</v>
      </c>
      <c r="Z45" s="127">
        <v>24505</v>
      </c>
      <c r="AA45" s="127">
        <v>3558</v>
      </c>
      <c r="AB45" s="130">
        <v>2229</v>
      </c>
      <c r="AC45" s="130">
        <v>1329</v>
      </c>
      <c r="AD45" s="126">
        <v>7.1175658644901887</v>
      </c>
      <c r="AE45" s="126">
        <v>8.7466645738502589</v>
      </c>
      <c r="AF45" s="126">
        <v>5.4233829830646805</v>
      </c>
    </row>
    <row r="46" spans="1:32">
      <c r="A46" s="91" t="s">
        <v>95</v>
      </c>
      <c r="B46" s="92">
        <v>22918</v>
      </c>
      <c r="C46" s="99">
        <v>11616</v>
      </c>
      <c r="D46" s="99">
        <v>11302</v>
      </c>
      <c r="E46" s="99">
        <v>1854</v>
      </c>
      <c r="F46" s="111">
        <v>1162</v>
      </c>
      <c r="G46" s="111">
        <v>692</v>
      </c>
      <c r="H46" s="94">
        <v>8.0897111440788905</v>
      </c>
      <c r="I46" s="94">
        <v>10.0034435261708</v>
      </c>
      <c r="J46" s="94">
        <v>6.1228101221022824</v>
      </c>
      <c r="L46" s="95" t="s">
        <v>125</v>
      </c>
      <c r="M46" s="96">
        <v>28147</v>
      </c>
      <c r="N46" s="100">
        <v>14611</v>
      </c>
      <c r="O46" s="100">
        <v>13536</v>
      </c>
      <c r="P46" s="100">
        <v>2140</v>
      </c>
      <c r="Q46" s="112">
        <v>1336</v>
      </c>
      <c r="R46" s="112">
        <v>804</v>
      </c>
      <c r="S46" s="98">
        <v>7.6029416989377197</v>
      </c>
      <c r="T46" s="98">
        <v>9.1437957703100405</v>
      </c>
      <c r="U46" s="98">
        <v>5.9397163120567376</v>
      </c>
      <c r="W46" s="123" t="s">
        <v>150</v>
      </c>
      <c r="X46" s="124">
        <v>113142</v>
      </c>
      <c r="Y46" s="127">
        <v>57556</v>
      </c>
      <c r="Z46" s="127">
        <v>55586</v>
      </c>
      <c r="AA46" s="127">
        <v>8232</v>
      </c>
      <c r="AB46" s="130">
        <v>5057</v>
      </c>
      <c r="AC46" s="130">
        <v>3175</v>
      </c>
      <c r="AD46" s="126">
        <v>7.2758126955507239</v>
      </c>
      <c r="AE46" s="126">
        <v>8.7862255889915897</v>
      </c>
      <c r="AF46" s="126">
        <v>5.7118698952973768</v>
      </c>
    </row>
    <row r="47" spans="1:32">
      <c r="A47" s="91" t="s">
        <v>96</v>
      </c>
      <c r="B47" s="92">
        <v>42180</v>
      </c>
      <c r="C47" s="99">
        <v>21475</v>
      </c>
      <c r="D47" s="99">
        <v>20705</v>
      </c>
      <c r="E47" s="99">
        <v>3364</v>
      </c>
      <c r="F47" s="111">
        <v>2064</v>
      </c>
      <c r="G47" s="111">
        <v>1300</v>
      </c>
      <c r="H47" s="94">
        <v>7.9753437648174499</v>
      </c>
      <c r="I47" s="94">
        <v>9.6111757857974389</v>
      </c>
      <c r="J47" s="94">
        <v>6.2786766481526204</v>
      </c>
      <c r="L47" s="95" t="s">
        <v>126</v>
      </c>
      <c r="M47" s="96">
        <v>67474</v>
      </c>
      <c r="N47" s="100">
        <v>34066</v>
      </c>
      <c r="O47" s="100">
        <v>33408</v>
      </c>
      <c r="P47" s="100">
        <v>5196</v>
      </c>
      <c r="Q47" s="112">
        <v>3177</v>
      </c>
      <c r="R47" s="112">
        <v>2019</v>
      </c>
      <c r="S47" s="98">
        <v>7.7007439902777364</v>
      </c>
      <c r="T47" s="98">
        <v>9.3260142077144366</v>
      </c>
      <c r="U47" s="98">
        <v>6.0434626436781613</v>
      </c>
      <c r="W47" s="123" t="s">
        <v>151</v>
      </c>
      <c r="X47" s="124">
        <v>34453</v>
      </c>
      <c r="Y47" s="127">
        <v>17592</v>
      </c>
      <c r="Z47" s="127">
        <v>16861</v>
      </c>
      <c r="AA47" s="127">
        <v>2445</v>
      </c>
      <c r="AB47" s="130">
        <v>1567</v>
      </c>
      <c r="AC47" s="130">
        <v>878</v>
      </c>
      <c r="AD47" s="126">
        <v>7.0966243868458481</v>
      </c>
      <c r="AE47" s="126">
        <v>8.9074579354251942</v>
      </c>
      <c r="AF47" s="126">
        <v>5.207283079295415</v>
      </c>
    </row>
    <row r="48" spans="1:32">
      <c r="A48" s="91" t="s">
        <v>97</v>
      </c>
      <c r="B48" s="92">
        <v>35667</v>
      </c>
      <c r="C48" s="99">
        <v>18187</v>
      </c>
      <c r="D48" s="99">
        <v>17480</v>
      </c>
      <c r="E48" s="99">
        <v>3102</v>
      </c>
      <c r="F48" s="111">
        <v>1875</v>
      </c>
      <c r="G48" s="111">
        <v>1227</v>
      </c>
      <c r="H48" s="94">
        <v>8.6971149802338292</v>
      </c>
      <c r="I48" s="94">
        <v>10.309561774894155</v>
      </c>
      <c r="J48" s="94">
        <v>7.0194508009153322</v>
      </c>
      <c r="L48" s="95" t="s">
        <v>127</v>
      </c>
      <c r="M48" s="96">
        <v>32093</v>
      </c>
      <c r="N48" s="100">
        <v>16295</v>
      </c>
      <c r="O48" s="100">
        <v>15798</v>
      </c>
      <c r="P48" s="100">
        <v>2538</v>
      </c>
      <c r="Q48" s="112">
        <v>1568</v>
      </c>
      <c r="R48" s="112">
        <v>970</v>
      </c>
      <c r="S48" s="98">
        <v>7.9082666001931878</v>
      </c>
      <c r="T48" s="98">
        <v>9.6225836146057073</v>
      </c>
      <c r="U48" s="98">
        <v>6.1400177237625018</v>
      </c>
      <c r="W48" s="123" t="s">
        <v>152</v>
      </c>
      <c r="X48" s="124">
        <v>3603</v>
      </c>
      <c r="Y48" s="127">
        <v>1882</v>
      </c>
      <c r="Z48" s="127">
        <v>1721</v>
      </c>
      <c r="AA48" s="127">
        <v>240</v>
      </c>
      <c r="AB48" s="130">
        <v>146</v>
      </c>
      <c r="AC48" s="130">
        <v>94</v>
      </c>
      <c r="AD48" s="126">
        <v>6.661115736885928</v>
      </c>
      <c r="AE48" s="126">
        <v>7.7577045696068003</v>
      </c>
      <c r="AF48" s="126">
        <v>5.4619407321324811</v>
      </c>
    </row>
    <row r="49" spans="1:32">
      <c r="A49" s="91" t="s">
        <v>98</v>
      </c>
      <c r="B49" s="92">
        <v>12547</v>
      </c>
      <c r="C49" s="99">
        <v>6426</v>
      </c>
      <c r="D49" s="99">
        <v>6121</v>
      </c>
      <c r="E49" s="99">
        <v>1019</v>
      </c>
      <c r="F49" s="99">
        <v>628</v>
      </c>
      <c r="G49" s="99">
        <v>391</v>
      </c>
      <c r="H49" s="94">
        <v>8.1214632979995223</v>
      </c>
      <c r="I49" s="94">
        <v>9.772798008092126</v>
      </c>
      <c r="J49" s="94">
        <v>6.3878451233458584</v>
      </c>
      <c r="L49" s="95" t="s">
        <v>128</v>
      </c>
      <c r="M49" s="96">
        <v>8673</v>
      </c>
      <c r="N49" s="100">
        <v>4404</v>
      </c>
      <c r="O49" s="100">
        <v>4269</v>
      </c>
      <c r="P49" s="100">
        <v>668</v>
      </c>
      <c r="Q49" s="100">
        <v>394</v>
      </c>
      <c r="R49" s="100">
        <v>274</v>
      </c>
      <c r="S49" s="98">
        <v>7.7020638763980172</v>
      </c>
      <c r="T49" s="98">
        <v>8.9464123524069024</v>
      </c>
      <c r="U49" s="98">
        <v>6.4183649566643242</v>
      </c>
      <c r="W49" s="123" t="s">
        <v>99</v>
      </c>
      <c r="X49" s="124">
        <v>162</v>
      </c>
      <c r="Y49" s="127">
        <v>76</v>
      </c>
      <c r="Z49" s="127">
        <v>86</v>
      </c>
      <c r="AA49" s="127">
        <v>10</v>
      </c>
      <c r="AB49" s="127">
        <v>7</v>
      </c>
      <c r="AC49" s="127">
        <v>3</v>
      </c>
      <c r="AD49" s="126">
        <v>6.1728395061728394</v>
      </c>
      <c r="AE49" s="126">
        <v>9.2105263157894726</v>
      </c>
      <c r="AF49" s="126">
        <v>3.4883720930232558</v>
      </c>
    </row>
    <row r="50" spans="1:32">
      <c r="A50" s="91" t="s">
        <v>100</v>
      </c>
      <c r="B50" s="92">
        <v>2308</v>
      </c>
      <c r="C50" s="99">
        <v>1170</v>
      </c>
      <c r="D50" s="99">
        <v>1138</v>
      </c>
      <c r="E50" s="99">
        <v>175</v>
      </c>
      <c r="F50" s="99">
        <v>121</v>
      </c>
      <c r="G50" s="99">
        <v>54</v>
      </c>
      <c r="H50" s="94">
        <v>7.5823223570190637</v>
      </c>
      <c r="I50" s="94">
        <v>10.341880341880341</v>
      </c>
      <c r="J50" s="94">
        <v>4.7451669595782073</v>
      </c>
      <c r="L50" s="95" t="s">
        <v>129</v>
      </c>
      <c r="M50" s="96">
        <v>1328</v>
      </c>
      <c r="N50" s="100">
        <v>672</v>
      </c>
      <c r="O50" s="100">
        <v>656</v>
      </c>
      <c r="P50" s="100">
        <v>110</v>
      </c>
      <c r="Q50" s="100">
        <v>66</v>
      </c>
      <c r="R50" s="100">
        <v>44</v>
      </c>
      <c r="S50" s="98">
        <v>8.2831325301204828</v>
      </c>
      <c r="T50" s="98">
        <v>9.8214285714285712</v>
      </c>
      <c r="U50" s="98">
        <v>6.7073170731707323</v>
      </c>
      <c r="W50" s="123" t="s">
        <v>101</v>
      </c>
      <c r="X50" s="124"/>
      <c r="Y50" s="127"/>
      <c r="Z50" s="127"/>
      <c r="AA50" s="127"/>
      <c r="AB50" s="127"/>
      <c r="AC50" s="127"/>
      <c r="AD50" s="126" t="s">
        <v>66</v>
      </c>
      <c r="AE50" s="126" t="s">
        <v>66</v>
      </c>
      <c r="AF50" s="126" t="s">
        <v>66</v>
      </c>
    </row>
    <row r="51" spans="1:32">
      <c r="A51" s="91" t="s">
        <v>23</v>
      </c>
      <c r="B51" s="92">
        <v>47</v>
      </c>
      <c r="C51" s="113">
        <v>20</v>
      </c>
      <c r="D51" s="113">
        <v>27</v>
      </c>
      <c r="E51" s="99">
        <v>4</v>
      </c>
      <c r="F51" s="113">
        <v>0</v>
      </c>
      <c r="G51" s="113">
        <v>4</v>
      </c>
      <c r="H51" s="94">
        <v>8.5106382978723403</v>
      </c>
      <c r="I51" s="94"/>
      <c r="J51" s="94">
        <v>14.814814814814813</v>
      </c>
      <c r="L51" s="95" t="s">
        <v>102</v>
      </c>
      <c r="M51" s="96"/>
      <c r="N51" s="114"/>
      <c r="O51" s="114"/>
      <c r="P51" s="100"/>
      <c r="Q51" s="114"/>
      <c r="R51" s="114"/>
      <c r="S51" s="98" t="s">
        <v>66</v>
      </c>
      <c r="T51" s="98" t="s">
        <v>66</v>
      </c>
      <c r="U51" s="98" t="s">
        <v>66</v>
      </c>
      <c r="W51" s="123" t="s">
        <v>102</v>
      </c>
      <c r="X51" s="124"/>
      <c r="Y51" s="131"/>
      <c r="Z51" s="131"/>
      <c r="AA51" s="127"/>
      <c r="AB51" s="131"/>
      <c r="AC51" s="131"/>
      <c r="AD51" s="126" t="s">
        <v>66</v>
      </c>
      <c r="AE51" s="126" t="s">
        <v>66</v>
      </c>
      <c r="AF51" s="126" t="s">
        <v>66</v>
      </c>
    </row>
    <row r="52" spans="1:32">
      <c r="A52" s="91" t="s">
        <v>103</v>
      </c>
      <c r="B52" s="92"/>
      <c r="C52" s="113"/>
      <c r="D52" s="113"/>
      <c r="E52" s="99"/>
      <c r="F52" s="113"/>
      <c r="G52" s="113"/>
      <c r="H52" s="94" t="s">
        <v>66</v>
      </c>
      <c r="I52" s="94" t="s">
        <v>66</v>
      </c>
      <c r="J52" s="94" t="s">
        <v>66</v>
      </c>
      <c r="L52" s="95" t="s">
        <v>103</v>
      </c>
      <c r="M52" s="96"/>
      <c r="N52" s="114"/>
      <c r="O52" s="114"/>
      <c r="P52" s="100"/>
      <c r="Q52" s="114"/>
      <c r="R52" s="114"/>
      <c r="S52" s="98" t="s">
        <v>66</v>
      </c>
      <c r="T52" s="98" t="s">
        <v>66</v>
      </c>
      <c r="U52" s="98" t="s">
        <v>66</v>
      </c>
      <c r="W52" s="123" t="s">
        <v>103</v>
      </c>
      <c r="X52" s="124"/>
      <c r="Y52" s="131"/>
      <c r="Z52" s="131"/>
      <c r="AA52" s="127"/>
      <c r="AB52" s="131"/>
      <c r="AC52" s="131"/>
      <c r="AD52" s="126" t="s">
        <v>66</v>
      </c>
      <c r="AE52" s="126" t="s">
        <v>66</v>
      </c>
      <c r="AF52" s="126" t="s">
        <v>66</v>
      </c>
    </row>
    <row r="53" spans="1:32">
      <c r="A53" s="91" t="s">
        <v>104</v>
      </c>
      <c r="B53" s="92"/>
      <c r="C53" s="113"/>
      <c r="D53" s="113"/>
      <c r="E53" s="99"/>
      <c r="F53" s="113"/>
      <c r="G53" s="113"/>
      <c r="H53" s="94" t="s">
        <v>66</v>
      </c>
      <c r="I53" s="94" t="s">
        <v>66</v>
      </c>
      <c r="J53" s="94" t="s">
        <v>66</v>
      </c>
      <c r="L53" s="95" t="s">
        <v>104</v>
      </c>
      <c r="M53" s="96"/>
      <c r="N53" s="114"/>
      <c r="O53" s="114"/>
      <c r="P53" s="100"/>
      <c r="Q53" s="114"/>
      <c r="R53" s="114"/>
      <c r="S53" s="98" t="s">
        <v>66</v>
      </c>
      <c r="T53" s="98" t="s">
        <v>66</v>
      </c>
      <c r="U53" s="98" t="s">
        <v>66</v>
      </c>
      <c r="W53" s="123" t="s">
        <v>104</v>
      </c>
      <c r="X53" s="124"/>
      <c r="Y53" s="131"/>
      <c r="Z53" s="131"/>
      <c r="AA53" s="127"/>
      <c r="AB53" s="131"/>
      <c r="AC53" s="131"/>
      <c r="AD53" s="126" t="s">
        <v>66</v>
      </c>
      <c r="AE53" s="126" t="s">
        <v>66</v>
      </c>
      <c r="AF53" s="126" t="s">
        <v>66</v>
      </c>
    </row>
    <row r="54" spans="1:32">
      <c r="A54" s="91" t="s">
        <v>69</v>
      </c>
      <c r="B54" s="92">
        <v>1652</v>
      </c>
      <c r="C54" s="99">
        <v>812</v>
      </c>
      <c r="D54" s="99">
        <v>840</v>
      </c>
      <c r="E54" s="99">
        <v>159</v>
      </c>
      <c r="F54" s="99">
        <v>90</v>
      </c>
      <c r="G54" s="99">
        <v>69</v>
      </c>
      <c r="H54" s="94">
        <v>9.6246973365617432</v>
      </c>
      <c r="I54" s="94">
        <v>11.083743842364532</v>
      </c>
      <c r="J54" s="94">
        <v>8.2142857142857135</v>
      </c>
      <c r="L54" s="95" t="s">
        <v>114</v>
      </c>
      <c r="M54" s="96">
        <v>1790</v>
      </c>
      <c r="N54" s="100">
        <v>882</v>
      </c>
      <c r="O54" s="100">
        <v>908</v>
      </c>
      <c r="P54" s="100">
        <v>118</v>
      </c>
      <c r="Q54" s="100">
        <v>71</v>
      </c>
      <c r="R54" s="100">
        <v>47</v>
      </c>
      <c r="S54" s="98">
        <v>6.5921787709497206</v>
      </c>
      <c r="T54" s="98">
        <v>8.0498866213151921</v>
      </c>
      <c r="U54" s="98">
        <v>5.176211453744493</v>
      </c>
      <c r="W54" s="123" t="s">
        <v>153</v>
      </c>
      <c r="X54" s="124">
        <v>8181</v>
      </c>
      <c r="Y54" s="127">
        <v>4097</v>
      </c>
      <c r="Z54" s="127">
        <v>4084</v>
      </c>
      <c r="AA54" s="127">
        <v>717</v>
      </c>
      <c r="AB54" s="127">
        <v>431</v>
      </c>
      <c r="AC54" s="127">
        <v>286</v>
      </c>
      <c r="AD54" s="126">
        <v>8.764209754308764</v>
      </c>
      <c r="AE54" s="126">
        <v>10.519892604344642</v>
      </c>
      <c r="AF54" s="126">
        <v>7.002938295788443</v>
      </c>
    </row>
    <row r="55" spans="1:32">
      <c r="A55" s="101" t="s">
        <v>70</v>
      </c>
      <c r="B55" s="102">
        <v>126431</v>
      </c>
      <c r="C55" s="102">
        <v>64382</v>
      </c>
      <c r="D55" s="102">
        <v>62049</v>
      </c>
      <c r="E55" s="102">
        <v>10503</v>
      </c>
      <c r="F55" s="102">
        <v>6478</v>
      </c>
      <c r="G55" s="102">
        <v>4025</v>
      </c>
      <c r="H55" s="94">
        <v>8.307298051901828</v>
      </c>
      <c r="I55" s="94">
        <v>10.061818520704545</v>
      </c>
      <c r="J55" s="94">
        <v>6.4868088123902075</v>
      </c>
      <c r="L55" s="103" t="s">
        <v>70</v>
      </c>
      <c r="M55" s="104">
        <v>157569</v>
      </c>
      <c r="N55" s="104">
        <v>80154</v>
      </c>
      <c r="O55" s="104">
        <v>77415</v>
      </c>
      <c r="P55" s="104">
        <v>12285</v>
      </c>
      <c r="Q55" s="104">
        <v>7505</v>
      </c>
      <c r="R55" s="104">
        <v>4780</v>
      </c>
      <c r="S55" s="98">
        <v>7.7965843535213146</v>
      </c>
      <c r="T55" s="98">
        <v>9.3632257903535692</v>
      </c>
      <c r="U55" s="98">
        <v>6.1745139830782145</v>
      </c>
      <c r="W55" s="128" t="s">
        <v>70</v>
      </c>
      <c r="X55" s="1">
        <v>213460</v>
      </c>
      <c r="Y55" s="1">
        <v>108673</v>
      </c>
      <c r="Z55" s="1">
        <v>104787</v>
      </c>
      <c r="AA55" s="1">
        <v>15513</v>
      </c>
      <c r="AB55" s="1">
        <v>9628</v>
      </c>
      <c r="AC55" s="1">
        <v>5885</v>
      </c>
      <c r="AD55" s="126">
        <v>7.2674037290358848</v>
      </c>
      <c r="AE55" s="126">
        <v>8.8596063419616655</v>
      </c>
      <c r="AF55" s="126">
        <v>5.6161546756754177</v>
      </c>
    </row>
    <row r="56" spans="1:32">
      <c r="A56" s="78"/>
      <c r="B56" s="78"/>
      <c r="C56" s="78"/>
      <c r="D56" s="78"/>
      <c r="E56" s="78"/>
      <c r="F56" s="78"/>
      <c r="G56" s="78"/>
      <c r="H56" s="115" t="s">
        <v>66</v>
      </c>
      <c r="I56" s="115" t="s">
        <v>66</v>
      </c>
      <c r="J56" s="115" t="s">
        <v>66</v>
      </c>
      <c r="L56" s="81"/>
      <c r="M56" s="81"/>
      <c r="N56" s="81"/>
      <c r="O56" s="81"/>
      <c r="P56" s="81"/>
      <c r="Q56" s="81"/>
      <c r="R56" s="81"/>
      <c r="S56" s="116" t="s">
        <v>66</v>
      </c>
      <c r="T56" s="116" t="s">
        <v>66</v>
      </c>
      <c r="U56" s="116" t="s">
        <v>66</v>
      </c>
      <c r="AD56" s="132" t="s">
        <v>66</v>
      </c>
      <c r="AE56" s="132" t="s">
        <v>66</v>
      </c>
      <c r="AF56" s="132" t="s">
        <v>66</v>
      </c>
    </row>
    <row r="57" spans="1:32">
      <c r="A57" s="78"/>
      <c r="B57" s="78"/>
      <c r="C57" s="78"/>
      <c r="D57" s="78"/>
      <c r="E57" s="78"/>
      <c r="F57" s="78"/>
      <c r="G57" s="78"/>
      <c r="H57" s="117" t="s">
        <v>66</v>
      </c>
      <c r="I57" s="117" t="s">
        <v>66</v>
      </c>
      <c r="J57" s="117" t="s">
        <v>66</v>
      </c>
      <c r="L57" s="81"/>
      <c r="M57" s="81"/>
      <c r="N57" s="81"/>
      <c r="O57" s="81"/>
      <c r="P57" s="81"/>
      <c r="Q57" s="81"/>
      <c r="R57" s="81"/>
      <c r="S57" s="118" t="s">
        <v>66</v>
      </c>
      <c r="T57" s="118" t="s">
        <v>66</v>
      </c>
      <c r="U57" s="118" t="s">
        <v>66</v>
      </c>
      <c r="AD57" s="133" t="s">
        <v>66</v>
      </c>
      <c r="AE57" s="133" t="s">
        <v>66</v>
      </c>
      <c r="AF57" s="133" t="s">
        <v>66</v>
      </c>
    </row>
    <row r="58" spans="1:32">
      <c r="A58" s="78"/>
      <c r="B58" s="119" t="s">
        <v>105</v>
      </c>
      <c r="C58" s="78"/>
      <c r="D58" s="78"/>
      <c r="E58" s="78"/>
      <c r="F58" s="78"/>
      <c r="G58" s="78"/>
      <c r="H58" s="78"/>
      <c r="I58" s="78"/>
      <c r="J58" s="78"/>
      <c r="L58" s="81"/>
      <c r="M58" s="120" t="s">
        <v>105</v>
      </c>
      <c r="N58" s="81"/>
      <c r="O58" s="81"/>
      <c r="P58" s="81"/>
      <c r="Q58" s="81"/>
      <c r="R58" s="81"/>
      <c r="S58" s="81"/>
      <c r="T58" s="81"/>
      <c r="U58" s="81"/>
      <c r="X58" s="3" t="s">
        <v>105</v>
      </c>
    </row>
  </sheetData>
  <mergeCells count="48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（１）ぜん息（10年間まとめ）</vt:lpstr>
      <vt:lpstr>（１）ぜん息（３年度毎）</vt:lpstr>
      <vt:lpstr>（２）ぜん鳴（かぜなし）＋ぜん息（10年間まとめ）</vt:lpstr>
      <vt:lpstr>（２）ぜん鳴（かぜなし）＋ぜん息（３年度毎）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2016-01-28T02:46:41Z</dcterms:created>
  <dcterms:modified xsi:type="dcterms:W3CDTF">2016-01-28T02:46:44Z</dcterms:modified>
</cp:coreProperties>
</file>