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O:\【新】07参事官（高齢社会対策担当）\090高齢社会対策\広報・啓発（フォーラム、意識調査）\高齢者の意識に関する調査（政策、総合）\R3「高齢者の日常生活・地域社会への参加に関する調査」\17_HP・e-stat\"/>
    </mc:Choice>
  </mc:AlternateContent>
  <bookViews>
    <workbookView xWindow="480" yWindow="60" windowWidth="18072" windowHeight="9900" activeTab="1"/>
  </bookViews>
  <sheets>
    <sheet name="目次" sheetId="1" r:id="rId1"/>
    <sheet name="NP" sheetId="2" r:id="rId2"/>
  </sheets>
  <definedNames>
    <definedName name="_xlnm.Print_Area" localSheetId="1">NP!$A:$F</definedName>
    <definedName name="_xlnm.Print_Titles" localSheetId="1">NP!$1:$4</definedName>
    <definedName name="_xlnm.Print_Titles" localSheetId="0">目次!$1:$5</definedName>
  </definedNames>
  <calcPr calcId="162913"/>
</workbook>
</file>

<file path=xl/calcChain.xml><?xml version="1.0" encoding="utf-8"?>
<calcChain xmlns="http://schemas.openxmlformats.org/spreadsheetml/2006/main">
  <c r="B1045" i="2" l="1"/>
  <c r="B1034" i="2"/>
  <c r="B1013" i="2"/>
  <c r="B992" i="2"/>
  <c r="B965" i="2"/>
  <c r="B947" i="2"/>
  <c r="B935" i="2"/>
  <c r="B923" i="2"/>
  <c r="B911" i="2"/>
  <c r="B901" i="2"/>
  <c r="B879" i="2"/>
  <c r="B865" i="2"/>
  <c r="B849" i="2"/>
  <c r="B833" i="2"/>
  <c r="B821" i="2"/>
  <c r="B809" i="2"/>
  <c r="B792" i="2"/>
  <c r="B780" i="2"/>
  <c r="B762" i="2"/>
  <c r="B744" i="2"/>
  <c r="B731" i="2"/>
  <c r="B707" i="2"/>
  <c r="B691" i="2"/>
  <c r="B675" i="2"/>
  <c r="B655" i="2"/>
  <c r="B636" i="2"/>
  <c r="B620" i="2"/>
  <c r="B603" i="2"/>
  <c r="B583" i="2"/>
  <c r="B567" i="2"/>
  <c r="B555" i="2"/>
  <c r="B540" i="2"/>
  <c r="B521" i="2"/>
  <c r="B494" i="2"/>
  <c r="B471" i="2"/>
  <c r="B459" i="2"/>
  <c r="B448" i="2"/>
  <c r="B433" i="2"/>
  <c r="B409" i="2"/>
  <c r="B397" i="2"/>
  <c r="B385" i="2"/>
  <c r="B364" i="2"/>
  <c r="B354" i="2"/>
  <c r="B343" i="2"/>
  <c r="B332" i="2"/>
  <c r="B321" i="2"/>
  <c r="B310" i="2"/>
  <c r="B299" i="2"/>
  <c r="B288" i="2"/>
  <c r="B277" i="2"/>
  <c r="B266" i="2"/>
  <c r="B244" i="2"/>
  <c r="B228" i="2"/>
  <c r="B216" i="2"/>
  <c r="B203" i="2"/>
  <c r="B186" i="2"/>
  <c r="B174" i="2"/>
  <c r="B161" i="2"/>
  <c r="B142" i="2"/>
  <c r="B130" i="2"/>
  <c r="B113" i="2"/>
  <c r="B98" i="2"/>
  <c r="B83" i="2"/>
  <c r="B67" i="2"/>
  <c r="B55" i="2"/>
  <c r="B43" i="2"/>
  <c r="B29" i="2"/>
  <c r="B15" i="2"/>
  <c r="B6" i="2"/>
  <c r="C74" i="1"/>
  <c r="C73" i="1"/>
  <c r="C72" i="1"/>
  <c r="C71" i="1"/>
  <c r="C70" i="1"/>
  <c r="C69" i="1"/>
  <c r="C68" i="1"/>
  <c r="C67" i="1"/>
  <c r="C66" i="1"/>
  <c r="C65" i="1"/>
  <c r="C64" i="1"/>
  <c r="C63" i="1"/>
  <c r="C62" i="1"/>
  <c r="C61" i="1"/>
  <c r="C60" i="1"/>
  <c r="C59" i="1"/>
  <c r="C58" i="1"/>
  <c r="C57" i="1"/>
  <c r="C56" i="1"/>
  <c r="C55" i="1"/>
  <c r="C54" i="1"/>
  <c r="C53" i="1"/>
  <c r="C52" i="1"/>
  <c r="C51" i="1"/>
  <c r="C50" i="1"/>
  <c r="C49" i="1"/>
  <c r="C48" i="1"/>
  <c r="C47" i="1"/>
  <c r="C46" i="1"/>
  <c r="C45" i="1"/>
  <c r="C44" i="1"/>
  <c r="C43" i="1"/>
  <c r="C42" i="1"/>
  <c r="C41" i="1"/>
  <c r="C40" i="1"/>
  <c r="C39" i="1"/>
  <c r="C38" i="1"/>
  <c r="C37" i="1"/>
  <c r="C36" i="1"/>
  <c r="C35" i="1"/>
  <c r="C34" i="1"/>
  <c r="C33" i="1"/>
  <c r="C32" i="1"/>
  <c r="C31" i="1"/>
  <c r="C30" i="1"/>
  <c r="C29" i="1"/>
  <c r="C28" i="1"/>
  <c r="C27" i="1"/>
  <c r="C26" i="1"/>
  <c r="C25" i="1"/>
  <c r="C24" i="1"/>
  <c r="C23" i="1"/>
  <c r="C22" i="1"/>
  <c r="C21" i="1"/>
  <c r="C20" i="1"/>
  <c r="C19" i="1"/>
  <c r="C18" i="1"/>
  <c r="C17" i="1"/>
  <c r="C16" i="1"/>
  <c r="C15" i="1"/>
  <c r="C14" i="1"/>
  <c r="C13" i="1"/>
  <c r="C12" i="1"/>
  <c r="C11" i="1"/>
  <c r="C10" i="1"/>
  <c r="C9" i="1"/>
  <c r="C8" i="1"/>
  <c r="C7" i="1"/>
  <c r="C6" i="1"/>
</calcChain>
</file>

<file path=xl/sharedStrings.xml><?xml version="1.0" encoding="utf-8"?>
<sst xmlns="http://schemas.openxmlformats.org/spreadsheetml/2006/main" count="1157" uniqueCount="640">
  <si>
    <t>高齢者の日常生活・地域社会への参加に関する調査_GT</t>
  </si>
  <si>
    <t>No</t>
  </si>
  <si>
    <t>N</t>
  </si>
  <si>
    <t>%</t>
  </si>
  <si>
    <t>N%</t>
  </si>
  <si>
    <t>アイテム名</t>
  </si>
  <si>
    <t>タイトル</t>
  </si>
  <si>
    <t>型</t>
  </si>
  <si>
    <t>アイテム条件</t>
  </si>
  <si>
    <t>出力条件</t>
  </si>
  <si>
    <t>[F1]Ｆ１　性別(SA)</t>
  </si>
  <si>
    <t>全体</t>
  </si>
  <si>
    <t>男性</t>
  </si>
  <si>
    <t>女性</t>
  </si>
  <si>
    <t/>
  </si>
  <si>
    <t>F1</t>
  </si>
  <si>
    <t>Ｆ１　性別</t>
  </si>
  <si>
    <t>SA</t>
  </si>
  <si>
    <t>[F2]Ｆ２　満年齢(RN)</t>
  </si>
  <si>
    <t>母数</t>
  </si>
  <si>
    <t>総和</t>
  </si>
  <si>
    <t>平均値</t>
  </si>
  <si>
    <t>最小値</t>
  </si>
  <si>
    <t>最大値</t>
  </si>
  <si>
    <t>中央値</t>
  </si>
  <si>
    <t>標準偏差</t>
  </si>
  <si>
    <t>0件数</t>
  </si>
  <si>
    <t>F2</t>
  </si>
  <si>
    <t>Ｆ２　満年齢</t>
  </si>
  <si>
    <t>RN</t>
  </si>
  <si>
    <t>[nF2]ｎＦ２　年齢(MA)</t>
  </si>
  <si>
    <t>６０～６４歳</t>
  </si>
  <si>
    <t>６５～６９歳</t>
  </si>
  <si>
    <t>７０～７４歳</t>
  </si>
  <si>
    <t>７５～７９歳</t>
  </si>
  <si>
    <t>８０歳以上</t>
  </si>
  <si>
    <t>６５歳以上（再掲）</t>
  </si>
  <si>
    <t>７５歳以上（再掲）</t>
  </si>
  <si>
    <t>nF2</t>
  </si>
  <si>
    <t>ｎＦ２　年齢</t>
  </si>
  <si>
    <t>MA</t>
  </si>
  <si>
    <t>[F3]Ｆ３　未既婚(SA)</t>
  </si>
  <si>
    <t>結婚したことがない</t>
  </si>
  <si>
    <t>現在、配偶者あるいはパートナーがいる</t>
  </si>
  <si>
    <t>配偶者あるいはパートナーとは離婚している</t>
  </si>
  <si>
    <t>配偶者あるいはパートナーは死亡している</t>
  </si>
  <si>
    <t>不明・無回答</t>
  </si>
  <si>
    <t>F3</t>
  </si>
  <si>
    <t>Ｆ３　未既婚</t>
  </si>
  <si>
    <t>[F4]Ｆ４　子供の有無（同居・別居別）(SA)</t>
  </si>
  <si>
    <t>子供あり（同居のみ）</t>
  </si>
  <si>
    <t>子供あり（別居のみ）</t>
  </si>
  <si>
    <t>子供あり（同居・別居ともに）</t>
  </si>
  <si>
    <t>子供はいない</t>
  </si>
  <si>
    <t>F4</t>
  </si>
  <si>
    <t>Ｆ４　子供の有無（同居・別居別）</t>
  </si>
  <si>
    <t>[F5]Ｆ５　同居者(MA)</t>
  </si>
  <si>
    <t>ひとり暮らし</t>
  </si>
  <si>
    <t>配偶者（夫又は妻）</t>
  </si>
  <si>
    <t>あなた又は配偶者の親</t>
  </si>
  <si>
    <t>子ども</t>
  </si>
  <si>
    <t>子どもの配偶者</t>
  </si>
  <si>
    <t>孫</t>
  </si>
  <si>
    <t>兄弟姉妹</t>
  </si>
  <si>
    <t>その他</t>
  </si>
  <si>
    <t>F5</t>
  </si>
  <si>
    <t>Ｆ５　同居者</t>
  </si>
  <si>
    <t>[F6]Ｆ６　現在の収入のある仕事(SA)</t>
  </si>
  <si>
    <t>自営農林漁業（家族従業者も含む）</t>
  </si>
  <si>
    <t>自営商工サービス業（家族従業者も含む）</t>
  </si>
  <si>
    <t>会社または団体の役員</t>
  </si>
  <si>
    <t>フルタイムの被雇用者</t>
  </si>
  <si>
    <t>パートタイム・臨時の被雇用者</t>
  </si>
  <si>
    <t>収入の伴う仕事をしている（再掲）</t>
  </si>
  <si>
    <t>収入の伴う仕事はしていない</t>
  </si>
  <si>
    <t>F6</t>
  </si>
  <si>
    <t>Ｆ６　現在の収入のある仕事</t>
  </si>
  <si>
    <t>[F7]Ｆ７　これまでに一番長くした仕事(SA)</t>
  </si>
  <si>
    <t>専業主婦・主夫</t>
  </si>
  <si>
    <t>仕事についたことがない</t>
  </si>
  <si>
    <t>F7</t>
  </si>
  <si>
    <t>Ｆ７　これまでに一番長くした仕事</t>
  </si>
  <si>
    <t>[F8]Ｆ８　住居形態(SA)</t>
  </si>
  <si>
    <t>持家（一戸建て）</t>
  </si>
  <si>
    <t>持家（分譲マンション等の集合住宅）</t>
  </si>
  <si>
    <t>賃貸住宅（一戸建て）</t>
  </si>
  <si>
    <t>賃貸住宅（アパート、マンション、公営・公団等の集合住宅）</t>
  </si>
  <si>
    <t>給与住宅（社宅・官公舎など）</t>
  </si>
  <si>
    <t>高齢者向け住宅・施設</t>
  </si>
  <si>
    <t>持家（再掲）</t>
  </si>
  <si>
    <t>賃貸住宅（再掲）</t>
  </si>
  <si>
    <t>F8</t>
  </si>
  <si>
    <t>Ｆ８　住居形態</t>
  </si>
  <si>
    <t>[F9]Ｆ９　経済的な暮らし向き(SA)</t>
  </si>
  <si>
    <t>家計にゆとりがあり、まったく心配なく暮らしている</t>
  </si>
  <si>
    <t>家計にあまりゆとりはないが、それほど心配なく暮らしている</t>
  </si>
  <si>
    <t>家計にゆとりがなく、多少心配である</t>
  </si>
  <si>
    <t>家計が苦しく、非常に心配である</t>
  </si>
  <si>
    <t>F9</t>
  </si>
  <si>
    <t>Ｆ９　経済的な暮らし向き</t>
  </si>
  <si>
    <t>[F10]Ｆ１０　１か月当たりの平均収入(SA)</t>
  </si>
  <si>
    <t>5万円未満</t>
  </si>
  <si>
    <t>5万円～10万円未満</t>
  </si>
  <si>
    <t>10万円～15万円未満</t>
  </si>
  <si>
    <t>15万円～20万円未満</t>
  </si>
  <si>
    <t>20万円～25万円未満</t>
  </si>
  <si>
    <t>25万円～30万円未満</t>
  </si>
  <si>
    <t>30万円～40万円未満</t>
  </si>
  <si>
    <t>40万円～60万円未満</t>
  </si>
  <si>
    <t>60万円～80万円未満</t>
  </si>
  <si>
    <t>80万円以上</t>
  </si>
  <si>
    <t>収入はない</t>
  </si>
  <si>
    <t>F10</t>
  </si>
  <si>
    <t>Ｆ１０　１か月当たりの平均収入</t>
  </si>
  <si>
    <t>[F11]Ｆ１１　現在の健康状態(SA)</t>
  </si>
  <si>
    <t>良い</t>
  </si>
  <si>
    <t>まあ良い</t>
  </si>
  <si>
    <t>普通</t>
  </si>
  <si>
    <t>あまり良くない</t>
  </si>
  <si>
    <t>良くない</t>
  </si>
  <si>
    <t>F11</t>
  </si>
  <si>
    <t>Ｆ１１　現在の健康状態</t>
  </si>
  <si>
    <t>[Q1]問１　日常生活全般について満足しているか(SA)</t>
  </si>
  <si>
    <t>満足している</t>
  </si>
  <si>
    <t>まあ満足している</t>
  </si>
  <si>
    <t>やや不満である</t>
  </si>
  <si>
    <t>不満である</t>
  </si>
  <si>
    <t>Q1</t>
  </si>
  <si>
    <t>問１　日常生活全般について満足しているか</t>
  </si>
  <si>
    <t>[Q2]問２　ふだん、近所の人とは、どのような付き合いをしているか(MA)</t>
  </si>
  <si>
    <t>お茶や食事を一緒にする</t>
  </si>
  <si>
    <t>趣味をともにする</t>
  </si>
  <si>
    <t>相談ごとがあった時、相談したり、相談されたりする</t>
  </si>
  <si>
    <t>家事やちょっとした用事をしたり、してもらったりする</t>
  </si>
  <si>
    <t>病気の時に助け合う</t>
  </si>
  <si>
    <t>物をあげたりもらったりする</t>
  </si>
  <si>
    <t>外でちょっと立ち話をする</t>
  </si>
  <si>
    <t>会えば挨拶をする</t>
  </si>
  <si>
    <t>Q2</t>
  </si>
  <si>
    <t>問２　ふだん、近所の人とは、どのような付き合いをしているか</t>
  </si>
  <si>
    <t>[Q3]問３　ふだん親しくしている友人・仲間を持っていると感じるか(SA)</t>
  </si>
  <si>
    <t>たくさん持っていると感じる</t>
  </si>
  <si>
    <t>普通に持っていると感じる</t>
  </si>
  <si>
    <t>少し持っていると感じる</t>
  </si>
  <si>
    <t>ほとんど持っていないと感じる</t>
  </si>
  <si>
    <t>持っていないと感じる</t>
  </si>
  <si>
    <t>Q3</t>
  </si>
  <si>
    <t>問３　ふだん親しくしている友人・仲間を持っていると感じるか</t>
  </si>
  <si>
    <t>[Q4]問４　職場の同僚との付き合いをしているか(SA)</t>
  </si>
  <si>
    <t>よく付き合っている人がいる</t>
  </si>
  <si>
    <t>たまに付き合っている人がいる</t>
  </si>
  <si>
    <t>付き合っている人はいない</t>
  </si>
  <si>
    <t>以前も現在も働いていない</t>
  </si>
  <si>
    <t>Q4</t>
  </si>
  <si>
    <t>問４　職場の同僚との付き合いをしているか</t>
  </si>
  <si>
    <t>[Q5]問５　家族や親族内での役割を果たしていると感じているか(MA)</t>
  </si>
  <si>
    <t>家事を担っている</t>
  </si>
  <si>
    <t>小さな子どもの世話をしている</t>
  </si>
  <si>
    <t>家族・親族の相談相手になっている</t>
  </si>
  <si>
    <t>家族の経済的な支え手（かせぎ手）である</t>
  </si>
  <si>
    <t>家族や親族関係の中の長（まとめ役）である</t>
  </si>
  <si>
    <t>家族や障害を持つ家族・親族の世話や介護をしている</t>
  </si>
  <si>
    <t>特に役割はない</t>
  </si>
  <si>
    <t>Q5</t>
  </si>
  <si>
    <t>問５　家族や親族内での役割を果たしていると感じているか</t>
  </si>
  <si>
    <t>[Q6]問６　将来の日常生活全般について不安を感じること(MA)</t>
  </si>
  <si>
    <t>自分や配偶者の健康や病気のこと</t>
  </si>
  <si>
    <t>自分や配偶者が寝たきりや身体が不自由になり介護が必要な状態になること</t>
  </si>
  <si>
    <t>頼れる人がいなくなり一人きりの暮らしになること</t>
  </si>
  <si>
    <t>生活のための収入のこと</t>
  </si>
  <si>
    <t>家業、家屋、土地・田畑や先祖のお墓の管理や相続のこと</t>
  </si>
  <si>
    <t>家族との人間関係</t>
  </si>
  <si>
    <t>人（近隣、親戚、友人、仲間など）とのつきあいのこと</t>
  </si>
  <si>
    <t>子どもや孫などの将来</t>
  </si>
  <si>
    <t>親やきょうだいなどの世話</t>
  </si>
  <si>
    <t>社会の仕組み(法律、社会保障・金融制度)が大きく変わってしまうこと</t>
  </si>
  <si>
    <t>言葉、生活様式、人々の考え方などが大きく変わってしまうこと</t>
  </si>
  <si>
    <t>だまされたり、犯罪に巻き込まれて財産を失ってしまうこと</t>
  </si>
  <si>
    <t>特に不安を感じない</t>
  </si>
  <si>
    <t>Q6</t>
  </si>
  <si>
    <t>問６　将来の日常生活全般について不安を感じること</t>
  </si>
  <si>
    <t>[Q7_1]問７　日常生活での活動について（イ）階段を手すりや壁をつたわらずに昇っているか(SA)</t>
  </si>
  <si>
    <t>している</t>
  </si>
  <si>
    <t>できるが、していない</t>
  </si>
  <si>
    <t>できない</t>
  </si>
  <si>
    <t>Q7_1</t>
  </si>
  <si>
    <t>問７　日常生活での活動について（イ）階段を手すりや壁をつたわらずに昇っているか</t>
  </si>
  <si>
    <t>[Q7_2]問７　日常生活での活動について（ロ）椅子に座った状態から何もつかまらずに立ち上がっているか(SA)</t>
  </si>
  <si>
    <t>Q7_2</t>
  </si>
  <si>
    <t>問７　日常生活での活動について（ロ）椅子に座った状態から何もつかまらずに立ち上がっているか</t>
  </si>
  <si>
    <t>[Q7_3]問７　日常生活での活動について（ハ）15分位続けて歩いているか(SA)</t>
  </si>
  <si>
    <t>Q7_3</t>
  </si>
  <si>
    <t>問７　日常生活での活動について（ハ）15分位続けて歩いているか</t>
  </si>
  <si>
    <t>[Q7_4]問７　日常生活での活動について（ニ）バスや電車、自家用車を使って１人で外出しているか(SA)</t>
  </si>
  <si>
    <t>Q7_4</t>
  </si>
  <si>
    <t>問７　日常生活での活動について（ニ）バスや電車、自家用車を使って１人で外出しているか</t>
  </si>
  <si>
    <t>[Q7_5]問７　日常生活での活動について（ホ）自分で食品・日用品の買物をしているか(SA)</t>
  </si>
  <si>
    <t>Q7_5</t>
  </si>
  <si>
    <t>問７　日常生活での活動について（ホ）自分で食品・日用品の買物をしているか</t>
  </si>
  <si>
    <t>[Q7_6]問７　日常生活での活動について（ヘ）自分で食事の用意をしているか(SA)</t>
  </si>
  <si>
    <t>Q7_6</t>
  </si>
  <si>
    <t>問７　日常生活での活動について（ヘ）自分で食事の用意をしているか</t>
  </si>
  <si>
    <t>[Q7_7]問７　日常生活での活動について（ト）自分で請求書の支払いをしているか(SA)</t>
  </si>
  <si>
    <t>Q7_7</t>
  </si>
  <si>
    <t>問７　日常生活での活動について（ト）自分で請求書の支払いをしているか</t>
  </si>
  <si>
    <t>[Q7_8]問７　日常生活での活動について（チ）自分で預貯金の出し入れをしているか(SA)</t>
  </si>
  <si>
    <t>Q7_8</t>
  </si>
  <si>
    <t>問７　日常生活での活動について（チ）自分で預貯金の出し入れをしているか</t>
  </si>
  <si>
    <t>[Q8]問８　食事・入浴・着替え・移動（家の中）・排泄のいずれかで、介助（お手伝い）が必要か(SA)</t>
  </si>
  <si>
    <t>介助が必要なものがある</t>
  </si>
  <si>
    <t>いずれも介助は不要</t>
  </si>
  <si>
    <t>Q8</t>
  </si>
  <si>
    <t>問８　食事・入浴・着替え・移動（家の中）・排泄のいずれかで、介助（お手伝い）が必要か</t>
  </si>
  <si>
    <t>[Q9]問９　日ごろ暮らしていく中でどのような点や活動を特に心がけているか(MA)</t>
  </si>
  <si>
    <t>衣服（時候、場所、目的にあった服、おしゃれなど）</t>
  </si>
  <si>
    <t>食事（食べ物、回数、時間など）</t>
  </si>
  <si>
    <t>住まい（清掃、補修、庭や外周の管理、温度調節など）</t>
  </si>
  <si>
    <t>家族・親戚とのつきあい</t>
  </si>
  <si>
    <t>近隣、友人、仲間とのつきあい</t>
  </si>
  <si>
    <t>外に出ること</t>
  </si>
  <si>
    <t>健康管理（栄養、睡眠、運動、健康診断、早期治療など）</t>
  </si>
  <si>
    <t>仕事（職業、家業）</t>
  </si>
  <si>
    <t>家事（掃除・洗濯など家の中・家のまわりの仕事）</t>
  </si>
  <si>
    <t>社会奉仕、ボランティア活動</t>
  </si>
  <si>
    <t>教養、学習、趣味、スポーツ活動</t>
  </si>
  <si>
    <t>特にない</t>
  </si>
  <si>
    <t>Q9</t>
  </si>
  <si>
    <t>問９　日ごろ暮らしていく中でどのような点や活動を特に心がけているか</t>
  </si>
  <si>
    <t>[Q10]問１０　おしゃれについてどの程度関心があるか(SA)</t>
  </si>
  <si>
    <t>積極的におしゃれをしたい</t>
  </si>
  <si>
    <t>ある程度はおしゃれをしたい</t>
  </si>
  <si>
    <t>あまり関心はない</t>
  </si>
  <si>
    <t>関心はない</t>
  </si>
  <si>
    <t>Q10</t>
  </si>
  <si>
    <t>問１０　おしゃれについてどの程度関心があるか</t>
  </si>
  <si>
    <t>[Q11]問１１　食生活全般に関して満足しているか(SA)</t>
  </si>
  <si>
    <t>Q11</t>
  </si>
  <si>
    <t>問１１　食生活全般に関して満足しているか</t>
  </si>
  <si>
    <t>[Q12]問１２　食生活について日頃どのようなことが気になっているか(MA)</t>
  </si>
  <si>
    <t>栄養のバランスがとれていない</t>
  </si>
  <si>
    <t>柔らかいもの以外食べられない</t>
  </si>
  <si>
    <t>家族との食事のペースが合わない</t>
  </si>
  <si>
    <t>家族との食事の時間が合わない</t>
  </si>
  <si>
    <t>食事が楽しくない</t>
  </si>
  <si>
    <t>病気のため食事制限がある</t>
  </si>
  <si>
    <t>調理が十分にできない</t>
  </si>
  <si>
    <t>パック食品の量が多くむだが出る</t>
  </si>
  <si>
    <t>近くに食料品を売る店がない</t>
  </si>
  <si>
    <t>体が衰えて買い物に行きづらい</t>
  </si>
  <si>
    <t>市販の調理食品の味が合わない</t>
  </si>
  <si>
    <t>パック食品、缶、ビンなどが開けにくい</t>
  </si>
  <si>
    <t>ガスレンジ・電子レンジなどの調理器具が使いづらい</t>
  </si>
  <si>
    <t>なべを焦がすなど、火の消し忘れ</t>
  </si>
  <si>
    <t>Q12</t>
  </si>
  <si>
    <t>問１２　食生活について日頃どのようなことが気になっているか</t>
  </si>
  <si>
    <t>[Q13]問１３　食事の用意が出来なくなった場合主にどのようにしたいか(MA)</t>
  </si>
  <si>
    <t>誰か（家族、ホームヘルパー等）に作ってもらう</t>
  </si>
  <si>
    <t>既製品（弁当、お惣菜など）を買う、または出前（デリバリーサービス） をとる</t>
  </si>
  <si>
    <t>どこかに食べに行く</t>
  </si>
  <si>
    <t>配食サービス（栄養相談や安否確認等を含む、定期的な、栄養バランスの とれた料理（健康食や治療食）の宅配サービス）を利用する</t>
  </si>
  <si>
    <t>食事付きの施設・住宅を利用する</t>
  </si>
  <si>
    <t>Q13</t>
  </si>
  <si>
    <t>問１３　食事の用意が出来なくなった場合主にどのようにしたいか</t>
  </si>
  <si>
    <t>[Q14]問１４　ふだん（散歩なども含め）外出したいと思うか(SA)</t>
  </si>
  <si>
    <t>外出したい</t>
  </si>
  <si>
    <t>あまり外出したいとは思わない</t>
  </si>
  <si>
    <t>外出したいとは思わない</t>
  </si>
  <si>
    <t>Q14</t>
  </si>
  <si>
    <t>問１４　ふだん（散歩なども含め）外出したいと思うか</t>
  </si>
  <si>
    <t>[Q15]問１５　ふだん（散歩なども含め）外出するか(SA)</t>
  </si>
  <si>
    <t>よく外出する</t>
  </si>
  <si>
    <t>たまに外出する</t>
  </si>
  <si>
    <t>あまり外出しない</t>
  </si>
  <si>
    <t>ほとんど外出しない</t>
  </si>
  <si>
    <t>Q15</t>
  </si>
  <si>
    <t>問１５　ふだん（散歩なども含め）外出するか</t>
  </si>
  <si>
    <t>[Q16]問１６　外出するにあたって不便に思ったり、気になったりすることがあるか(MA)</t>
  </si>
  <si>
    <t>道路に段差があったり、道路が狭い、滑りやすい</t>
  </si>
  <si>
    <t>歩道がない、または歩道が狭い、歩きにくい</t>
  </si>
  <si>
    <t>信号機がない、歩道橋を渡るなど、道路の横断がしにくい</t>
  </si>
  <si>
    <t>道路や歩道が混雑している、人込みが激しい</t>
  </si>
  <si>
    <t>放置自転車や看板などのために歩きにくい</t>
  </si>
  <si>
    <t>標識や案内表示が少ない、わかりにくい</t>
  </si>
  <si>
    <t>夜間の道路照明が暗い、街路灯が少ない</t>
  </si>
  <si>
    <t>バスや電車の車両のステップが高く、利用しにくい</t>
  </si>
  <si>
    <t>駅に階段が多く、エスカレーター、エレベーターが少ない</t>
  </si>
  <si>
    <t>駅などの料金表示が見づらい、自動販売機などが使いにくい</t>
  </si>
  <si>
    <t>駐車場、駐輪場が少ない</t>
  </si>
  <si>
    <t>トイレが少ない、汚い、使いづらい</t>
  </si>
  <si>
    <t>ちょっと休むベンチや休憩所が少ない</t>
  </si>
  <si>
    <t>特に不便なことはない</t>
  </si>
  <si>
    <t>Q16</t>
  </si>
  <si>
    <t>問１６　外出するにあたって不便に思ったり、気になったりすることがあるか</t>
  </si>
  <si>
    <t>[Q17]問１７　日常生活を行う上での必要な情報で、もっと欲しい内容があるか(MA)</t>
  </si>
  <si>
    <t>健康づくり</t>
  </si>
  <si>
    <t>介護用品</t>
  </si>
  <si>
    <t>自助具、自助用品</t>
  </si>
  <si>
    <t>一般の日用品・雑貨</t>
  </si>
  <si>
    <t>衣料品</t>
  </si>
  <si>
    <t>食生活、食事サービス</t>
  </si>
  <si>
    <t>住まい（高齢者向け住宅の供給、増改築・手直し等）</t>
  </si>
  <si>
    <t>電化製品</t>
  </si>
  <si>
    <t>趣味、スポーツ活動、旅行、レジャー</t>
  </si>
  <si>
    <t>教養講座の受講などの学習活動、文化的な催しもの</t>
  </si>
  <si>
    <t>地域の行事</t>
  </si>
  <si>
    <t>年金</t>
  </si>
  <si>
    <t>医療</t>
  </si>
  <si>
    <t>在宅ケア、介護サービス、家事援助など生活上の世話</t>
  </si>
  <si>
    <t>相続、預貯金、資産運用、税金</t>
  </si>
  <si>
    <t>心配ごとや悩みごとに関する相談サービス</t>
  </si>
  <si>
    <t>Q17</t>
  </si>
  <si>
    <t>問１７　日常生活を行う上での必要な情報で、もっと欲しい内容があるか</t>
  </si>
  <si>
    <t>[Q18]問１８　情報機器を使って、やっていること(MA)</t>
  </si>
  <si>
    <t>ファックスで家族・友人などと連絡をとる</t>
  </si>
  <si>
    <t>パソコンの電子メールで家族・友人などと連絡をとる※1</t>
  </si>
  <si>
    <t>携帯電話・スマホで家族・友人などと連絡をとる（携帯電話のメールを含む。）※2</t>
  </si>
  <si>
    <t>インターネットで情報を集めたり、ショッピングをする※3</t>
  </si>
  <si>
    <t>ＳＮＳ（Facebook, Twitter, LINE, Instagramなど)を利用する※4</t>
  </si>
  <si>
    <t>ホームページやブログへの書き込みまたは開設・更新をする※5</t>
  </si>
  <si>
    <t>ネットバンキングや金融取引（証券・保険取引など）をする※6</t>
  </si>
  <si>
    <t>国や行政の手続きをインターネットで行う（電子政府・電子自治体）</t>
  </si>
  <si>
    <t>いずれも使わない</t>
  </si>
  <si>
    <t>※1～3の使い方をする（再掲）</t>
  </si>
  <si>
    <t>※4～6の使い方をする（再掲）</t>
  </si>
  <si>
    <t>Q18</t>
  </si>
  <si>
    <t>問１８　情報機器を使って、やっていること</t>
  </si>
  <si>
    <t>[Q19]問１９　情報機器を使用しない理由(MA)</t>
  </si>
  <si>
    <t>Q18(9)</t>
  </si>
  <si>
    <t>必要性を感じないから</t>
  </si>
  <si>
    <t>使い方が分からないので、面倒だから</t>
  </si>
  <si>
    <t>興味はあるが購入場所、購入方法などがわからないから</t>
  </si>
  <si>
    <t>使い方を覚えたいが、教えてくれる人がいないから</t>
  </si>
  <si>
    <t>お金がかかるから</t>
  </si>
  <si>
    <t>文字が見にくいから</t>
  </si>
  <si>
    <t>Q19</t>
  </si>
  <si>
    <t>問１９　情報機器を使用しない理由</t>
  </si>
  <si>
    <t>[Q20]問２０　日常生活を行う上で必要な情報に満足しているか(SA)</t>
  </si>
  <si>
    <t>Q20</t>
  </si>
  <si>
    <t>問２０　日常生活を行う上で必要な情報に満足しているか</t>
  </si>
  <si>
    <t>[Q21]問２１　日常生活を行う上での必要な情報の不満な点(MA)</t>
  </si>
  <si>
    <t>Q20(3:4)</t>
  </si>
  <si>
    <t>必要な情報が乏しい</t>
  </si>
  <si>
    <t>情報が遅い</t>
  </si>
  <si>
    <t>情報の内容がわかりにくい</t>
  </si>
  <si>
    <t>字が小さくて読めない</t>
  </si>
  <si>
    <t>どこから情報を得たらよいかわからない</t>
  </si>
  <si>
    <t>どの情報が信頼できるかわからない</t>
  </si>
  <si>
    <t>情報量が多すぎる</t>
  </si>
  <si>
    <t>その他の不満</t>
  </si>
  <si>
    <t>Q21</t>
  </si>
  <si>
    <t>問２１　日常生活を行う上での必要な情報の不満な点</t>
  </si>
  <si>
    <t>[Q22]問２２　この1年間に個人または友人とあるいはグループや団体で自主的に行われている活動を行った、または参加したか(MA)</t>
  </si>
  <si>
    <t>趣味（俳句、詩吟、陶芸等）</t>
  </si>
  <si>
    <t>健康・スポーツ（体操、歩こう会、ゲートボール等）</t>
  </si>
  <si>
    <t>生産・就業（生きがいのための園芸・飼育、シルバー人材センター等）</t>
  </si>
  <si>
    <t>教育関連・文化啓発活動（学習会、子ども会の育成、郷土芸能の伝承等）</t>
  </si>
  <si>
    <t>生活環境改善（環境美化、緑化推進、まちづくり等）</t>
  </si>
  <si>
    <t>安全管理（交通安全、防犯・防災等）</t>
  </si>
  <si>
    <t>高齢者の支援（家事援助、移送等）</t>
  </si>
  <si>
    <t>子育て支援（保育への手伝い等）</t>
  </si>
  <si>
    <t>地域行事（祭りなどの地域の催しものの世話等）</t>
  </si>
  <si>
    <t>１年間に活動または参加した（再掲）</t>
  </si>
  <si>
    <t>活動または参加したものはない</t>
  </si>
  <si>
    <t>Q22</t>
  </si>
  <si>
    <t>問２２　この1年間に個人または友人とあるいはグループや団体で自主的に行われている活動を行った、または参加したか</t>
  </si>
  <si>
    <t>[Q23]問２３　自分にとって活動全体を通じて、参加して良かったと思うこと(MA)</t>
  </si>
  <si>
    <t>Q22(1:10)</t>
  </si>
  <si>
    <t>生活に充実感ができた</t>
  </si>
  <si>
    <t>自分の技術、経験を生かすことができた</t>
  </si>
  <si>
    <t>新しい友人を得ることができた</t>
  </si>
  <si>
    <t>社会への見方が広まった</t>
  </si>
  <si>
    <t>健康や体力に自信がついた</t>
  </si>
  <si>
    <t>お互いに助け合うことができた</t>
  </si>
  <si>
    <t>地域社会に貢献できた</t>
  </si>
  <si>
    <t>Q23</t>
  </si>
  <si>
    <t>問２３　自分にとって活動全体を通じて、参加して良かったと思うこと</t>
  </si>
  <si>
    <t>[Q24]問２４　個人または友人とあるいはグループや団体で自主的に行われている活動を行うために必要だと思うこと(MA)</t>
  </si>
  <si>
    <t>経済的なゆとり</t>
  </si>
  <si>
    <t>施設や場所</t>
  </si>
  <si>
    <t>よい指導者や組織・団体</t>
  </si>
  <si>
    <t>一緒にする仲間</t>
  </si>
  <si>
    <t>得意とする技術・技能</t>
  </si>
  <si>
    <t>自由時間の過ごし方、趣味などに関する情報</t>
  </si>
  <si>
    <t>時間的なゆとり</t>
  </si>
  <si>
    <t>Q24</t>
  </si>
  <si>
    <t>問２４　個人または友人とあるいはグループや団体で自主的に行われている活動を行うために必要だと思うこと</t>
  </si>
  <si>
    <t>[Q25]問２５　今後、個人または友人とあるいはグループや団体で自主的に行われている次のような活動を行いたいと思うか(MA)</t>
  </si>
  <si>
    <t>活動・参加したいとは思わない</t>
  </si>
  <si>
    <t>Q25</t>
  </si>
  <si>
    <t>問２５　今後、個人または友人とあるいはグループや団体で自主的に行われている次のような活動を行いたいと思うか</t>
  </si>
  <si>
    <t>[Q26]問２６　個人または友人とあるいはグループや団体で自主的に行われている活動に参加したいと思わない理由(MA)</t>
  </si>
  <si>
    <t>Q25(11)</t>
  </si>
  <si>
    <t>どのような活動が行われているか知らないから</t>
  </si>
  <si>
    <t>経費や手間がかかりすぎるから</t>
  </si>
  <si>
    <t>気軽に参加できる活動が少ないから</t>
  </si>
  <si>
    <t>同好の友人・仲間がいないから</t>
  </si>
  <si>
    <t>活動に必要な技術、経験がないから</t>
  </si>
  <si>
    <t>家庭の事情（病院、家事、仕事）があるから</t>
  </si>
  <si>
    <t>活動場所に近くないから</t>
  </si>
  <si>
    <t>健康・体力に自信がないから</t>
  </si>
  <si>
    <t>過去に参加したが期待はずれだったから</t>
  </si>
  <si>
    <t>人と付き合うのがおっくうだから</t>
  </si>
  <si>
    <t>特に理由はない</t>
  </si>
  <si>
    <t>Q26</t>
  </si>
  <si>
    <t>問２６　個人または友人とあるいはグループや団体で自主的に行われている活動に参加したいと思わない理由</t>
  </si>
  <si>
    <t>[Q27]問２７　どのようなきっかけがあれば個人または友人とあるいはグループや団体で自主的に行われている活動に参加すると思うか(MA)</t>
  </si>
  <si>
    <t>友人、仲間のすすめ</t>
  </si>
  <si>
    <t>家族のすすめ</t>
  </si>
  <si>
    <t>市区町村の広報誌やホームページ等からの情報</t>
  </si>
  <si>
    <t>活動団体からの呼びかけ</t>
  </si>
  <si>
    <t>自治会、町内会の誘い</t>
  </si>
  <si>
    <t>個人の意思（問題意識や解決したい課題をもつこと）</t>
  </si>
  <si>
    <t>Q27</t>
  </si>
  <si>
    <t>問２７　どのようなきっかけがあれば個人または友人とあるいはグループや団体で自主的に行われている活動に参加すると思うか</t>
  </si>
  <si>
    <t>[Q28]問２８　個人または友人とあるいはグループや団体で自主的に行われている活動に参加したい頻度(SA)</t>
  </si>
  <si>
    <t>ほぼ毎日</t>
  </si>
  <si>
    <t>週に２回以上</t>
  </si>
  <si>
    <t>週に１回程度</t>
  </si>
  <si>
    <t>月に２、３回程度</t>
  </si>
  <si>
    <t>月に１回程度</t>
  </si>
  <si>
    <t>年に２、３回程度</t>
  </si>
  <si>
    <t>年に１回程度</t>
  </si>
  <si>
    <t>参加したくない</t>
  </si>
  <si>
    <t>Q28</t>
  </si>
  <si>
    <t>問２８　個人または友人とあるいはグループや団体で自主的に行われている活動に参加したい頻度</t>
  </si>
  <si>
    <t>[Q29]問２９　現在参加している団体や組織(MA)</t>
  </si>
  <si>
    <t>老人クラブ</t>
  </si>
  <si>
    <t>町内会・自治会</t>
  </si>
  <si>
    <t>女性団体</t>
  </si>
  <si>
    <t>趣味のサークル・団体</t>
  </si>
  <si>
    <t>健康・スポーツのサークル・団体</t>
  </si>
  <si>
    <t>学習・教養のサークル・団体</t>
  </si>
  <si>
    <t>市民活動団体（ＮＰＯ等）</t>
  </si>
  <si>
    <t>宗教団体（講などを含む）</t>
  </si>
  <si>
    <t>ボランティア団体（社会奉仕団体）</t>
  </si>
  <si>
    <t>商工会・同業者団体</t>
  </si>
  <si>
    <t>退職者の組織（ＯＢ会など）</t>
  </si>
  <si>
    <t>シルバー人材センターなどの生産・就業組織</t>
  </si>
  <si>
    <t>現在参加している団体や組織がある（再掲）</t>
  </si>
  <si>
    <t>参加していないが、参加したいと思う</t>
  </si>
  <si>
    <t>参加しておらず、参加したいとも思わない</t>
  </si>
  <si>
    <t>Q29</t>
  </si>
  <si>
    <t>問２９　現在参加している団体や組織</t>
  </si>
  <si>
    <t>[Q30]問３０　参加している団体や組織の活動場所(MA)</t>
  </si>
  <si>
    <t>Q29(1:13)</t>
  </si>
  <si>
    <t>自宅から徒歩で行ける近所</t>
  </si>
  <si>
    <t>近所ではないが、同じ市区町村内</t>
  </si>
  <si>
    <t>自分が住んでいる市区町村外（徒歩で行ける近所の場合を除く）</t>
  </si>
  <si>
    <t>自宅（オンラインなど）</t>
  </si>
  <si>
    <t>Q30</t>
  </si>
  <si>
    <t>問３０　参加している団体や組織の活動場所</t>
  </si>
  <si>
    <t>[Q31]問３１　参加している学習活動(MA)</t>
  </si>
  <si>
    <t>カルチャーセンターなどの民間団体が行う学習活動</t>
  </si>
  <si>
    <t>地方公共団体など公的機関が高齢者専用に設けている高齢者学級や老人大学</t>
  </si>
  <si>
    <t>地方公共団体など公共機関や大学などが開催する公開講座や学習活動</t>
  </si>
  <si>
    <t>テレビ、ラジオ、インターネット、郵便など通信手段を用いて自宅にいながらできる学習</t>
  </si>
  <si>
    <t>大学、大学院への通学</t>
  </si>
  <si>
    <t>各種専門学校への通学</t>
  </si>
  <si>
    <t>参加している学習活動がある（再掲）</t>
  </si>
  <si>
    <t>Q31</t>
  </si>
  <si>
    <t>問３１　参加している学習活動</t>
  </si>
  <si>
    <t>[Q32]問３２　地域の奉仕活動に参加するための必要な条件(MA)</t>
  </si>
  <si>
    <t>一緒に活動する仲間がいること</t>
  </si>
  <si>
    <t>参加を呼びかける団体、世話役があること</t>
  </si>
  <si>
    <t>経済的な援助があること</t>
  </si>
  <si>
    <t>作業にあたって肉体的な負担が重くないこと</t>
  </si>
  <si>
    <t>これまでの技術・経験が生かせること</t>
  </si>
  <si>
    <t>時間や期間にあまり拘束されないこと</t>
  </si>
  <si>
    <t>活動場所が自宅からあまり離れていないこと（身近にできること）</t>
  </si>
  <si>
    <t>自分自身が健康であること</t>
  </si>
  <si>
    <t>特に必要なことはない</t>
  </si>
  <si>
    <t>Q32</t>
  </si>
  <si>
    <t>問３２　地域の奉仕活動に参加するための必要な条件</t>
  </si>
  <si>
    <t>[Q33]問３３　地域のための奉仕活動における報酬についてどう思うか(SA)</t>
  </si>
  <si>
    <t>奉仕活動だから、謝礼や報酬などは受けるべきではない</t>
  </si>
  <si>
    <t>奉仕活動とはいえ、交通費などの実費ぐらいは受けてもよい</t>
  </si>
  <si>
    <t>交通費などの実費に加えて、謝礼の意味で日当ぐらいの報酬は受けてもよい</t>
  </si>
  <si>
    <t>Q33</t>
  </si>
  <si>
    <t>問３３　地域のための奉仕活動における報酬についてどう思うか</t>
  </si>
  <si>
    <t>[Q34]問３４　高齢者が地域のための奉仕的な活動に参加する上で、国や地方公共団体に対する要望(MA)</t>
  </si>
  <si>
    <t>情報をもっと提供する</t>
  </si>
  <si>
    <t>指導者の養成、活動者の確保の機会を充実する</t>
  </si>
  <si>
    <t>施設を利用しやすくする</t>
  </si>
  <si>
    <t>活動のための施設を整備する</t>
  </si>
  <si>
    <t>活動者のための保険制度を普及する（ボランティア保険）</t>
  </si>
  <si>
    <t>資金的援助をする</t>
  </si>
  <si>
    <t>税制上の優遇</t>
  </si>
  <si>
    <t>Q34</t>
  </si>
  <si>
    <t>問３４　高齢者が地域のための奉仕的な活動に参加する上で、国や地方公共団体に対する要望</t>
  </si>
  <si>
    <t>[Q35]問３５　若い世代との交流の機会があった場合、参加しているか(SA)</t>
  </si>
  <si>
    <t>積極的に参加している</t>
  </si>
  <si>
    <t>できるかぎり参加している</t>
  </si>
  <si>
    <t>あまり参加していない</t>
  </si>
  <si>
    <t>全く参加していない</t>
  </si>
  <si>
    <t>Q35</t>
  </si>
  <si>
    <t>問３５　若い世代との交流の機会があった場合、参加しているか</t>
  </si>
  <si>
    <t>[Q36]問３６　若い世代との交流の機会があった場合、参加したいか(SA)</t>
  </si>
  <si>
    <t>積極的に参加したい</t>
  </si>
  <si>
    <t>できるかぎり参加したい</t>
  </si>
  <si>
    <t>あまり参加したくない</t>
  </si>
  <si>
    <t>全く参加したくない</t>
  </si>
  <si>
    <t>Q36</t>
  </si>
  <si>
    <t>問３６　若い世代との交流の機会があった場合、参加したいか</t>
  </si>
  <si>
    <t>[Q37]問３７　交流を行いたい世代(MA)</t>
  </si>
  <si>
    <t>Q36(1:2)</t>
  </si>
  <si>
    <t>就学前の世代</t>
  </si>
  <si>
    <t>小学生の世代</t>
  </si>
  <si>
    <t>中学・高校生の世代</t>
  </si>
  <si>
    <t>青年の世代</t>
  </si>
  <si>
    <t>壮年の世代</t>
  </si>
  <si>
    <t>中年の世代</t>
  </si>
  <si>
    <t>自分と同世代</t>
  </si>
  <si>
    <t>自分よりも上の世代</t>
  </si>
  <si>
    <t>Q37</t>
  </si>
  <si>
    <t>問３７　交流を行いたい世代</t>
  </si>
  <si>
    <t>[Q38]問３８　世代間の交流を促進するために必要だと思うこと(MA)</t>
  </si>
  <si>
    <t>世代間交流の意義・重要性等についての広報・啓発</t>
  </si>
  <si>
    <t>交流機会の設定</t>
  </si>
  <si>
    <t>学校や老人福祉施設など公共施設の併設、開放</t>
  </si>
  <si>
    <t>高齢者が参加しやすくするための交通機関の整備など</t>
  </si>
  <si>
    <t>世代間交流の世話役的リーダーの存在</t>
  </si>
  <si>
    <t>若い世代からの働きかけ</t>
  </si>
  <si>
    <t>若い世代のゆとりの拡大</t>
  </si>
  <si>
    <t>Q38</t>
  </si>
  <si>
    <t>問３８　世代間の交流を促進するために必要だと思うこと</t>
  </si>
  <si>
    <t>[Q39]問３９　現在、どの程度生きがい（喜びや楽しみ）を感じているか(SA)</t>
  </si>
  <si>
    <t>十分感じている</t>
  </si>
  <si>
    <t>多少感じている</t>
  </si>
  <si>
    <t>あまり感じていない</t>
  </si>
  <si>
    <t>まったく感じていない</t>
  </si>
  <si>
    <t>感じている（再掲）</t>
  </si>
  <si>
    <t>感じていない（再掲）</t>
  </si>
  <si>
    <t>Q39</t>
  </si>
  <si>
    <t>問３９　現在、どの程度生きがい（喜びや楽しみ）を感じているか</t>
  </si>
  <si>
    <t>[Q40]問４０　生きがい（喜びや楽しみ）を感じるのはどのような時か(MA)</t>
  </si>
  <si>
    <t>Q39(1:2)</t>
  </si>
  <si>
    <t>仕事に打ち込んでいる時</t>
  </si>
  <si>
    <t>勉強や教養などに身を入れている時</t>
  </si>
  <si>
    <t>趣味やスポーツに熱中している時</t>
  </si>
  <si>
    <t>夫婦団らんの時</t>
  </si>
  <si>
    <t>孫など家族との団らんの時</t>
  </si>
  <si>
    <t>友人や知人と食事、雑談している時</t>
  </si>
  <si>
    <t>テレビを見たり、ラジオを聞いている時</t>
  </si>
  <si>
    <t>社会奉仕や地域活動をしている時</t>
  </si>
  <si>
    <t>旅行に行っている時</t>
  </si>
  <si>
    <t>他人から感謝された時</t>
  </si>
  <si>
    <t>収入があった時</t>
  </si>
  <si>
    <t>おいしい物を食べている時</t>
  </si>
  <si>
    <t>若い世代と交流している時</t>
  </si>
  <si>
    <t>Q40</t>
  </si>
  <si>
    <t>問４０　生きがい（喜びや楽しみ）を感じるのはどのような時か</t>
  </si>
  <si>
    <t>[Q41]問４１　自分を高齢者だと感じているか(SA)</t>
  </si>
  <si>
    <t>はい</t>
  </si>
  <si>
    <t>いいえ</t>
  </si>
  <si>
    <t>Q41</t>
  </si>
  <si>
    <t>問４１　自分を高齢者だと感じているか</t>
  </si>
  <si>
    <t>[Q42_1]問４２　（イ）自分には人との付き合いがないと感じることがあるか(SA)</t>
  </si>
  <si>
    <t>決してない</t>
  </si>
  <si>
    <t>ほとんどない</t>
  </si>
  <si>
    <t>時々ある</t>
  </si>
  <si>
    <t>常にある</t>
  </si>
  <si>
    <t>Q42_1</t>
  </si>
  <si>
    <t>問４２　（イ）自分には人との付き合いがないと感じることがあるか</t>
  </si>
  <si>
    <t>[Q42_2]問４２　（ロ）自分は取り残されていると感じることがあるか(SA)</t>
  </si>
  <si>
    <t>Q42_2</t>
  </si>
  <si>
    <t>問４２　（ロ）自分は取り残されていると感じることがあるか</t>
  </si>
  <si>
    <t>[Q42_3]問４２　（ハ）自分は他の人たちから孤立していると感じることはあるか(SA)</t>
  </si>
  <si>
    <t>Q42_3</t>
  </si>
  <si>
    <t>問４２　（ハ）自分は他の人たちから孤立していると感じることはあるか</t>
  </si>
  <si>
    <t>[n2Q42]問４２　孤独感得点(SA)</t>
  </si>
  <si>
    <t>#Q42_1(5)&amp;#Q42_2(5)&amp;#Q42_3(5)</t>
  </si>
  <si>
    <t>孤独感得点3点</t>
  </si>
  <si>
    <t>孤独感得点4点</t>
  </si>
  <si>
    <t>孤独感得点5点</t>
  </si>
  <si>
    <t>孤独感得点6点</t>
  </si>
  <si>
    <t>孤独感得点7点</t>
  </si>
  <si>
    <t>孤独感得点8点</t>
  </si>
  <si>
    <t>孤独感得点9点</t>
  </si>
  <si>
    <t>孤独感得点10点</t>
  </si>
  <si>
    <t>孤独感得点11点</t>
  </si>
  <si>
    <t>孤独感得点12点</t>
  </si>
  <si>
    <t>-</t>
  </si>
  <si>
    <t>n2Q42</t>
  </si>
  <si>
    <t>問４２　孤独感得点</t>
  </si>
  <si>
    <t>[Q43]問４３　新型コロナウイルス感染症（COVID-19)の拡大で生活への影響があったか(MA)</t>
  </si>
  <si>
    <t>仕事をやめた（仕事がなくなった）※1</t>
  </si>
  <si>
    <t>仕事をする日数や時間数が減った ※2</t>
  </si>
  <si>
    <t>ボランティア活動をやめた（中止になった）※3</t>
  </si>
  <si>
    <t>ボランティア活動をする日数や時間数が減った ※4</t>
  </si>
  <si>
    <t>旅行や買い物などで外出することが減った</t>
  </si>
  <si>
    <t>友人・知人や近所付き合いが減った ※5</t>
  </si>
  <si>
    <t>別居している家族と会う機会が減った　※6</t>
  </si>
  <si>
    <t>家族と過ごす時間が増えた</t>
  </si>
  <si>
    <t>医療を受ける回数（通院回数など）が減った ※7</t>
  </si>
  <si>
    <t>医療を受ける医療費の支出が増えた ※8</t>
  </si>
  <si>
    <t>介護サービスを受ける回数が減った ※9</t>
  </si>
  <si>
    <t>メール、電話、オンラインでの連絡が増えた</t>
  </si>
  <si>
    <t>その他の影響</t>
  </si>
  <si>
    <t>特に影響はなかった</t>
  </si>
  <si>
    <t>影響がある（影響があった）（再掲）</t>
  </si>
  <si>
    <t>※1～2 仕事に影響あり（再掲）</t>
  </si>
  <si>
    <t>※3～4 ボランティア活動に影響あり（再掲）</t>
  </si>
  <si>
    <t>※5～6 付き合い・会合に影響あり（再掲）</t>
  </si>
  <si>
    <t>※7～9 医療・介護サービスに影響あり（再掲）</t>
  </si>
  <si>
    <t>Q43</t>
  </si>
  <si>
    <t>問４３　新型コロナウイルス感染症（COVID-19)の拡大で生活への影響があったか</t>
  </si>
  <si>
    <t>[Q44]問４４　高齢者に対する政策や支援で満足している政策や支援はあるか(MA)</t>
  </si>
  <si>
    <t>介護や福祉サービス</t>
  </si>
  <si>
    <t>医療サービス</t>
  </si>
  <si>
    <t>公的な年金制度</t>
  </si>
  <si>
    <t>高齢者に配慮したまちづくり</t>
  </si>
  <si>
    <t>働く場の確保</t>
  </si>
  <si>
    <t>高齢者向けの住宅</t>
  </si>
  <si>
    <t>事故や犯罪防止（財産目当ての犯罪等）</t>
  </si>
  <si>
    <t>高齢者の人権について一般市民の理解の促進</t>
  </si>
  <si>
    <t>老後のための個人的な財産形成の支援</t>
  </si>
  <si>
    <t>ボランティア活動のための場の確保</t>
  </si>
  <si>
    <t>学習のための場の確保</t>
  </si>
  <si>
    <t>Q44</t>
  </si>
  <si>
    <t>問４４　高齢者に対する政策や支援で満足している政策や支援はあるか</t>
  </si>
  <si>
    <t>[Q45]問４５　今後特に力を入れてほしい高齢者に対する政策や支援(MA)</t>
  </si>
  <si>
    <t>Q45</t>
  </si>
  <si>
    <t>問４５　今後特に力を入れてほしい高齢者に対する政策や支援</t>
  </si>
  <si>
    <t>[Psize]都市規模(SA)</t>
  </si>
  <si>
    <t>大都市（東京都23区・政令指定都市）</t>
  </si>
  <si>
    <t>中都市（人口10万人以上の市）</t>
  </si>
  <si>
    <t>小都市（人口10万人未満の市）</t>
  </si>
  <si>
    <t>町村</t>
  </si>
  <si>
    <t>Psize</t>
  </si>
  <si>
    <t>都市規模</t>
  </si>
  <si>
    <t>[n_region]地域(SA)</t>
  </si>
  <si>
    <t>北海道・東北</t>
  </si>
  <si>
    <t>関東</t>
  </si>
  <si>
    <t>中部（北陸・東山・東海）</t>
  </si>
  <si>
    <t>近畿</t>
  </si>
  <si>
    <t>中国・四国</t>
  </si>
  <si>
    <t>九州</t>
  </si>
  <si>
    <t>n_region</t>
  </si>
  <si>
    <t>地域</t>
  </si>
  <si>
    <t>２．単純集計結果</t>
    <rPh sb="2" eb="4">
      <t>タンジュン</t>
    </rPh>
    <rPh sb="4" eb="6">
      <t>シュウケイ</t>
    </rPh>
    <rPh sb="6" eb="8">
      <t>ケッカ</t>
    </rPh>
    <phoneticPr fontId="5"/>
  </si>
</sst>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76" formatCode="##0"/>
    <numFmt numFmtId="177" formatCode="###,###,##0"/>
    <numFmt numFmtId="178" formatCode="###,###,##0.0"/>
    <numFmt numFmtId="179" formatCode="###,###,##0.00"/>
    <numFmt numFmtId="180" formatCode="#,###,##0.0"/>
  </numFmts>
  <fonts count="6" x14ac:knownFonts="1">
    <font>
      <sz val="11"/>
      <color theme="1"/>
      <name val="游ゴシック"/>
      <family val="2"/>
      <scheme val="minor"/>
    </font>
    <font>
      <sz val="9"/>
      <color theme="1"/>
      <name val="Meiryo UI"/>
      <family val="3"/>
      <charset val="128"/>
    </font>
    <font>
      <sz val="9"/>
      <color rgb="FF0000FF"/>
      <name val="Meiryo UI"/>
      <family val="3"/>
      <charset val="128"/>
    </font>
    <font>
      <b/>
      <sz val="9"/>
      <color theme="1"/>
      <name val="Meiryo UI"/>
      <family val="3"/>
      <charset val="128"/>
    </font>
    <font>
      <u/>
      <sz val="9"/>
      <color rgb="FF0000FF"/>
      <name val="Meiryo UI"/>
      <family val="3"/>
      <charset val="128"/>
    </font>
    <font>
      <sz val="6"/>
      <name val="游ゴシック"/>
      <family val="3"/>
      <charset val="128"/>
      <scheme val="minor"/>
    </font>
  </fonts>
  <fills count="3">
    <fill>
      <patternFill patternType="none"/>
    </fill>
    <fill>
      <patternFill patternType="gray125"/>
    </fill>
    <fill>
      <patternFill patternType="solid">
        <fgColor rgb="FFDAEEF3"/>
        <bgColor indexed="64"/>
      </patternFill>
    </fill>
  </fills>
  <borders count="12">
    <border>
      <left/>
      <right/>
      <top/>
      <bottom/>
      <diagonal/>
    </border>
    <border>
      <left style="hair">
        <color indexed="64"/>
      </left>
      <right style="thin">
        <color indexed="64"/>
      </right>
      <top style="hair">
        <color indexed="64"/>
      </top>
      <bottom style="hair">
        <color indexed="64"/>
      </bottom>
      <diagonal/>
    </border>
    <border>
      <left style="hair">
        <color indexed="64"/>
      </left>
      <right style="thin">
        <color indexed="64"/>
      </right>
      <top style="hair">
        <color indexed="64"/>
      </top>
      <bottom style="thin">
        <color indexed="64"/>
      </bottom>
      <diagonal/>
    </border>
    <border>
      <left style="thin">
        <color indexed="64"/>
      </left>
      <right style="thin">
        <color indexed="64"/>
      </right>
      <top style="hair">
        <color indexed="64"/>
      </top>
      <bottom style="thin">
        <color indexed="64"/>
      </bottom>
      <diagonal/>
    </border>
    <border>
      <left style="thin">
        <color indexed="64"/>
      </left>
      <right style="hair">
        <color indexed="64"/>
      </right>
      <top style="thin">
        <color indexed="64"/>
      </top>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thin">
        <color indexed="64"/>
      </top>
      <bottom/>
      <diagonal/>
    </border>
    <border>
      <left style="hair">
        <color indexed="64"/>
      </left>
      <right style="hair">
        <color indexed="64"/>
      </right>
      <top style="thin">
        <color indexed="64"/>
      </top>
      <bottom style="thin">
        <color indexed="64"/>
      </bottom>
      <diagonal/>
    </border>
    <border>
      <left style="hair">
        <color indexed="64"/>
      </left>
      <right style="hair">
        <color indexed="64"/>
      </right>
      <top style="hair">
        <color indexed="64"/>
      </top>
      <bottom style="thin">
        <color indexed="64"/>
      </bottom>
      <diagonal/>
    </border>
  </borders>
  <cellStyleXfs count="1">
    <xf numFmtId="0" fontId="0" fillId="0" borderId="0"/>
  </cellStyleXfs>
  <cellXfs count="35">
    <xf numFmtId="0" fontId="0" fillId="0" borderId="0" xfId="0"/>
    <xf numFmtId="0" fontId="1" fillId="0" borderId="0" xfId="0" applyFont="1" applyAlignment="1">
      <alignment vertical="center"/>
    </xf>
    <xf numFmtId="0" fontId="1" fillId="0" borderId="0" xfId="0" applyFont="1" applyAlignment="1">
      <alignment horizontal="right" vertical="center"/>
    </xf>
    <xf numFmtId="49" fontId="1" fillId="0" borderId="0" xfId="0" applyNumberFormat="1" applyFont="1" applyAlignment="1">
      <alignment vertical="center" wrapText="1"/>
    </xf>
    <xf numFmtId="0" fontId="2" fillId="0" borderId="0" xfId="0" applyFont="1" applyAlignment="1">
      <alignment vertical="center"/>
    </xf>
    <xf numFmtId="176" fontId="1" fillId="0" borderId="0" xfId="0" applyNumberFormat="1" applyFont="1" applyAlignment="1">
      <alignment vertical="center"/>
    </xf>
    <xf numFmtId="49" fontId="1" fillId="0" borderId="1" xfId="0" applyNumberFormat="1" applyFont="1" applyBorder="1" applyAlignment="1">
      <alignment vertical="center" wrapText="1"/>
    </xf>
    <xf numFmtId="49" fontId="1" fillId="0" borderId="2" xfId="0" applyNumberFormat="1" applyFont="1" applyBorder="1" applyAlignment="1">
      <alignment vertical="center" wrapText="1"/>
    </xf>
    <xf numFmtId="176" fontId="1" fillId="0" borderId="3" xfId="0" applyNumberFormat="1" applyFont="1" applyBorder="1" applyAlignment="1">
      <alignment vertical="center"/>
    </xf>
    <xf numFmtId="0" fontId="1" fillId="0" borderId="4" xfId="0" applyFont="1" applyBorder="1" applyAlignment="1">
      <alignment horizontal="right" vertical="center"/>
    </xf>
    <xf numFmtId="176" fontId="1" fillId="0" borderId="5" xfId="0" applyNumberFormat="1" applyFont="1" applyBorder="1" applyAlignment="1">
      <alignment vertical="center"/>
    </xf>
    <xf numFmtId="176" fontId="1" fillId="0" borderId="6" xfId="0" applyNumberFormat="1" applyFont="1" applyBorder="1" applyAlignment="1">
      <alignment vertical="center"/>
    </xf>
    <xf numFmtId="178" fontId="3" fillId="0" borderId="7" xfId="0" applyNumberFormat="1" applyFont="1" applyBorder="1" applyAlignment="1">
      <alignment vertical="center"/>
    </xf>
    <xf numFmtId="177" fontId="1" fillId="0" borderId="8" xfId="0" applyNumberFormat="1" applyFont="1" applyBorder="1" applyAlignment="1">
      <alignment vertical="center"/>
    </xf>
    <xf numFmtId="0" fontId="3" fillId="0" borderId="0" xfId="0" applyFont="1" applyAlignment="1">
      <alignment horizontal="right" vertical="center"/>
    </xf>
    <xf numFmtId="0" fontId="3" fillId="0" borderId="9" xfId="0" applyFont="1" applyBorder="1" applyAlignment="1">
      <alignment horizontal="right" vertical="center"/>
    </xf>
    <xf numFmtId="177" fontId="1" fillId="0" borderId="10" xfId="0" applyNumberFormat="1" applyFont="1" applyBorder="1" applyAlignment="1">
      <alignment vertical="center"/>
    </xf>
    <xf numFmtId="178" fontId="3" fillId="0" borderId="1" xfId="0" applyNumberFormat="1" applyFont="1" applyBorder="1" applyAlignment="1">
      <alignment vertical="center"/>
    </xf>
    <xf numFmtId="49" fontId="1" fillId="0" borderId="7" xfId="0" applyNumberFormat="1" applyFont="1" applyBorder="1" applyAlignment="1">
      <alignment vertical="center" wrapText="1"/>
    </xf>
    <xf numFmtId="178" fontId="3" fillId="0" borderId="2" xfId="0" applyNumberFormat="1" applyFont="1" applyBorder="1" applyAlignment="1">
      <alignment vertical="center"/>
    </xf>
    <xf numFmtId="177" fontId="1" fillId="0" borderId="11" xfId="0" applyNumberFormat="1" applyFont="1" applyBorder="1" applyAlignment="1">
      <alignment vertical="center"/>
    </xf>
    <xf numFmtId="0" fontId="1" fillId="0" borderId="6" xfId="0" applyFont="1" applyBorder="1" applyAlignment="1">
      <alignment vertical="center" wrapText="1"/>
    </xf>
    <xf numFmtId="0" fontId="1" fillId="2" borderId="6" xfId="0" applyFont="1" applyFill="1" applyBorder="1" applyAlignment="1">
      <alignment vertical="center"/>
    </xf>
    <xf numFmtId="0" fontId="1" fillId="2" borderId="6" xfId="0" applyFont="1" applyFill="1" applyBorder="1"/>
    <xf numFmtId="0" fontId="1" fillId="0" borderId="0" xfId="0" applyFont="1"/>
    <xf numFmtId="49" fontId="1" fillId="0" borderId="6" xfId="0" applyNumberFormat="1" applyFont="1" applyBorder="1" applyAlignment="1">
      <alignment vertical="center" wrapText="1"/>
    </xf>
    <xf numFmtId="180" fontId="3" fillId="0" borderId="2" xfId="0" applyNumberFormat="1" applyFont="1" applyBorder="1" applyAlignment="1">
      <alignment vertical="center"/>
    </xf>
    <xf numFmtId="179" fontId="1" fillId="0" borderId="1" xfId="0" applyNumberFormat="1" applyFont="1" applyBorder="1" applyAlignment="1">
      <alignment vertical="center"/>
    </xf>
    <xf numFmtId="49" fontId="1" fillId="0" borderId="3" xfId="0" applyNumberFormat="1" applyFont="1" applyBorder="1" applyAlignment="1">
      <alignment vertical="center" wrapText="1"/>
    </xf>
    <xf numFmtId="177" fontId="1" fillId="0" borderId="1" xfId="0" applyNumberFormat="1" applyFont="1" applyBorder="1" applyAlignment="1">
      <alignment vertical="center"/>
    </xf>
    <xf numFmtId="177" fontId="1" fillId="0" borderId="7" xfId="0" applyNumberFormat="1" applyFont="1" applyBorder="1" applyAlignment="1">
      <alignment vertical="center"/>
    </xf>
    <xf numFmtId="177" fontId="1" fillId="0" borderId="2" xfId="0" applyNumberFormat="1" applyFont="1" applyBorder="1" applyAlignment="1">
      <alignment vertical="center"/>
    </xf>
    <xf numFmtId="0" fontId="1" fillId="0" borderId="11" xfId="0" applyFont="1" applyBorder="1" applyAlignment="1">
      <alignment horizontal="right" vertical="center"/>
    </xf>
    <xf numFmtId="49" fontId="1" fillId="0" borderId="5" xfId="0" applyNumberFormat="1" applyFont="1" applyBorder="1" applyAlignment="1">
      <alignment vertical="center" wrapText="1"/>
    </xf>
    <xf numFmtId="0" fontId="4" fillId="0" borderId="6" xfId="0" applyFont="1" applyBorder="1" applyAlignment="1">
      <alignment vertical="center" wrapText="1"/>
    </xf>
  </cellXfs>
  <cellStyles count="1">
    <cellStyle name="標準"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H74"/>
  <sheetViews>
    <sheetView workbookViewId="0">
      <pane ySplit="5" topLeftCell="A6" activePane="bottomLeft" state="frozen"/>
      <selection activeCell="A6" sqref="A6"/>
      <selection pane="bottomLeft"/>
    </sheetView>
  </sheetViews>
  <sheetFormatPr defaultColWidth="8.8984375" defaultRowHeight="12.6" x14ac:dyDescent="0.25"/>
  <cols>
    <col min="1" max="1" width="3.59765625" style="24" customWidth="1"/>
    <col min="2" max="2" width="5.59765625" style="24" customWidth="1"/>
    <col min="3" max="3" width="6.59765625" style="24" customWidth="1"/>
    <col min="4" max="4" width="7.59765625" style="24" customWidth="1"/>
    <col min="5" max="5" width="26.59765625" style="24" customWidth="1"/>
    <col min="6" max="6" width="7.59765625" style="24" customWidth="1"/>
    <col min="7" max="8" width="26.59765625" style="24" customWidth="1"/>
    <col min="9" max="16384" width="8.8984375" style="24"/>
  </cols>
  <sheetData>
    <row r="1" spans="2:8" x14ac:dyDescent="0.25">
      <c r="B1" s="1"/>
    </row>
    <row r="2" spans="2:8" x14ac:dyDescent="0.25">
      <c r="B2" s="1" t="s">
        <v>0</v>
      </c>
    </row>
    <row r="5" spans="2:8" x14ac:dyDescent="0.25">
      <c r="B5" s="22" t="s">
        <v>1</v>
      </c>
      <c r="C5" s="22" t="s">
        <v>4</v>
      </c>
      <c r="D5" s="22" t="s">
        <v>5</v>
      </c>
      <c r="E5" s="22" t="s">
        <v>6</v>
      </c>
      <c r="F5" s="23" t="s">
        <v>7</v>
      </c>
      <c r="G5" s="23" t="s">
        <v>8</v>
      </c>
      <c r="H5" s="23" t="s">
        <v>9</v>
      </c>
    </row>
    <row r="6" spans="2:8" x14ac:dyDescent="0.25">
      <c r="B6" s="21">
        <v>1</v>
      </c>
      <c r="C6" s="34" t="str">
        <f xml:space="preserve"> HYPERLINK("#NP!B6:F12", "NP(1)")</f>
        <v>NP(1)</v>
      </c>
      <c r="D6" s="21" t="s">
        <v>15</v>
      </c>
      <c r="E6" s="21" t="s">
        <v>16</v>
      </c>
      <c r="F6" s="21" t="s">
        <v>17</v>
      </c>
      <c r="G6" s="21"/>
      <c r="H6" s="21"/>
    </row>
    <row r="7" spans="2:8" x14ac:dyDescent="0.25">
      <c r="B7" s="21">
        <v>2</v>
      </c>
      <c r="C7" s="34" t="str">
        <f xml:space="preserve"> HYPERLINK("#NP!B15:E26", "NP(2)")</f>
        <v>NP(2)</v>
      </c>
      <c r="D7" s="21" t="s">
        <v>27</v>
      </c>
      <c r="E7" s="21" t="s">
        <v>28</v>
      </c>
      <c r="F7" s="21" t="s">
        <v>29</v>
      </c>
      <c r="G7" s="21"/>
      <c r="H7" s="21"/>
    </row>
    <row r="8" spans="2:8" x14ac:dyDescent="0.25">
      <c r="B8" s="21">
        <v>3</v>
      </c>
      <c r="C8" s="34" t="str">
        <f xml:space="preserve"> HYPERLINK("#NP!B29:F40", "NP(3)")</f>
        <v>NP(3)</v>
      </c>
      <c r="D8" s="21" t="s">
        <v>38</v>
      </c>
      <c r="E8" s="21" t="s">
        <v>39</v>
      </c>
      <c r="F8" s="21" t="s">
        <v>40</v>
      </c>
      <c r="G8" s="21"/>
      <c r="H8" s="21"/>
    </row>
    <row r="9" spans="2:8" x14ac:dyDescent="0.25">
      <c r="B9" s="21">
        <v>4</v>
      </c>
      <c r="C9" s="34" t="str">
        <f xml:space="preserve"> HYPERLINK("#NP!B43:F52", "NP(4)")</f>
        <v>NP(4)</v>
      </c>
      <c r="D9" s="21" t="s">
        <v>47</v>
      </c>
      <c r="E9" s="21" t="s">
        <v>48</v>
      </c>
      <c r="F9" s="21" t="s">
        <v>17</v>
      </c>
      <c r="G9" s="21"/>
      <c r="H9" s="21"/>
    </row>
    <row r="10" spans="2:8" x14ac:dyDescent="0.25">
      <c r="B10" s="21">
        <v>5</v>
      </c>
      <c r="C10" s="34" t="str">
        <f xml:space="preserve"> HYPERLINK("#NP!B55:F64", "NP(5)")</f>
        <v>NP(5)</v>
      </c>
      <c r="D10" s="21" t="s">
        <v>54</v>
      </c>
      <c r="E10" s="21" t="s">
        <v>55</v>
      </c>
      <c r="F10" s="21" t="s">
        <v>17</v>
      </c>
      <c r="G10" s="21"/>
      <c r="H10" s="21"/>
    </row>
    <row r="11" spans="2:8" x14ac:dyDescent="0.25">
      <c r="B11" s="21">
        <v>6</v>
      </c>
      <c r="C11" s="34" t="str">
        <f xml:space="preserve"> HYPERLINK("#NP!B67:F80", "NP(6)")</f>
        <v>NP(6)</v>
      </c>
      <c r="D11" s="21" t="s">
        <v>65</v>
      </c>
      <c r="E11" s="21" t="s">
        <v>66</v>
      </c>
      <c r="F11" s="21" t="s">
        <v>40</v>
      </c>
      <c r="G11" s="21"/>
      <c r="H11" s="21"/>
    </row>
    <row r="12" spans="2:8" x14ac:dyDescent="0.25">
      <c r="B12" s="21">
        <v>7</v>
      </c>
      <c r="C12" s="34" t="str">
        <f xml:space="preserve"> HYPERLINK("#NP!B83:F95", "NP(7)")</f>
        <v>NP(7)</v>
      </c>
      <c r="D12" s="21" t="s">
        <v>75</v>
      </c>
      <c r="E12" s="21" t="s">
        <v>76</v>
      </c>
      <c r="F12" s="21" t="s">
        <v>17</v>
      </c>
      <c r="G12" s="21"/>
      <c r="H12" s="21"/>
    </row>
    <row r="13" spans="2:8" x14ac:dyDescent="0.25">
      <c r="B13" s="21">
        <v>8</v>
      </c>
      <c r="C13" s="34" t="str">
        <f xml:space="preserve"> HYPERLINK("#NP!B98:F110", "NP(8)")</f>
        <v>NP(8)</v>
      </c>
      <c r="D13" s="21" t="s">
        <v>80</v>
      </c>
      <c r="E13" s="21" t="s">
        <v>81</v>
      </c>
      <c r="F13" s="21" t="s">
        <v>17</v>
      </c>
      <c r="G13" s="21"/>
      <c r="H13" s="21"/>
    </row>
    <row r="14" spans="2:8" x14ac:dyDescent="0.25">
      <c r="B14" s="21">
        <v>9</v>
      </c>
      <c r="C14" s="34" t="str">
        <f xml:space="preserve"> HYPERLINK("#NP!B113:F127", "NP(9)")</f>
        <v>NP(9)</v>
      </c>
      <c r="D14" s="21" t="s">
        <v>91</v>
      </c>
      <c r="E14" s="21" t="s">
        <v>92</v>
      </c>
      <c r="F14" s="21" t="s">
        <v>17</v>
      </c>
      <c r="G14" s="21"/>
      <c r="H14" s="21"/>
    </row>
    <row r="15" spans="2:8" x14ac:dyDescent="0.25">
      <c r="B15" s="21">
        <v>10</v>
      </c>
      <c r="C15" s="34" t="str">
        <f xml:space="preserve"> HYPERLINK("#NP!B130:F139", "NP(10)")</f>
        <v>NP(10)</v>
      </c>
      <c r="D15" s="21" t="s">
        <v>98</v>
      </c>
      <c r="E15" s="21" t="s">
        <v>99</v>
      </c>
      <c r="F15" s="21" t="s">
        <v>17</v>
      </c>
      <c r="G15" s="21"/>
      <c r="H15" s="21"/>
    </row>
    <row r="16" spans="2:8" x14ac:dyDescent="0.25">
      <c r="B16" s="21">
        <v>11</v>
      </c>
      <c r="C16" s="34" t="str">
        <f xml:space="preserve"> HYPERLINK("#NP!B142:F158", "NP(11)")</f>
        <v>NP(11)</v>
      </c>
      <c r="D16" s="21" t="s">
        <v>112</v>
      </c>
      <c r="E16" s="21" t="s">
        <v>113</v>
      </c>
      <c r="F16" s="21" t="s">
        <v>17</v>
      </c>
      <c r="G16" s="21"/>
      <c r="H16" s="21"/>
    </row>
    <row r="17" spans="2:8" x14ac:dyDescent="0.25">
      <c r="B17" s="21">
        <v>12</v>
      </c>
      <c r="C17" s="34" t="str">
        <f xml:space="preserve"> HYPERLINK("#NP!B161:F171", "NP(12)")</f>
        <v>NP(12)</v>
      </c>
      <c r="D17" s="21" t="s">
        <v>120</v>
      </c>
      <c r="E17" s="21" t="s">
        <v>121</v>
      </c>
      <c r="F17" s="21" t="s">
        <v>17</v>
      </c>
      <c r="G17" s="21"/>
      <c r="H17" s="21"/>
    </row>
    <row r="18" spans="2:8" ht="25.2" x14ac:dyDescent="0.25">
      <c r="B18" s="21">
        <v>13</v>
      </c>
      <c r="C18" s="34" t="str">
        <f xml:space="preserve"> HYPERLINK("#NP!B174:F183", "NP(13)")</f>
        <v>NP(13)</v>
      </c>
      <c r="D18" s="21" t="s">
        <v>127</v>
      </c>
      <c r="E18" s="21" t="s">
        <v>128</v>
      </c>
      <c r="F18" s="21" t="s">
        <v>17</v>
      </c>
      <c r="G18" s="21"/>
      <c r="H18" s="21"/>
    </row>
    <row r="19" spans="2:8" ht="25.2" x14ac:dyDescent="0.25">
      <c r="B19" s="21">
        <v>14</v>
      </c>
      <c r="C19" s="34" t="str">
        <f xml:space="preserve"> HYPERLINK("#NP!B186:F200", "NP(14)")</f>
        <v>NP(14)</v>
      </c>
      <c r="D19" s="21" t="s">
        <v>138</v>
      </c>
      <c r="E19" s="21" t="s">
        <v>139</v>
      </c>
      <c r="F19" s="21" t="s">
        <v>40</v>
      </c>
      <c r="G19" s="21"/>
      <c r="H19" s="21"/>
    </row>
    <row r="20" spans="2:8" ht="25.2" x14ac:dyDescent="0.25">
      <c r="B20" s="21">
        <v>15</v>
      </c>
      <c r="C20" s="34" t="str">
        <f xml:space="preserve"> HYPERLINK("#NP!B203:F213", "NP(15)")</f>
        <v>NP(15)</v>
      </c>
      <c r="D20" s="21" t="s">
        <v>146</v>
      </c>
      <c r="E20" s="21" t="s">
        <v>147</v>
      </c>
      <c r="F20" s="21" t="s">
        <v>17</v>
      </c>
      <c r="G20" s="21"/>
      <c r="H20" s="21"/>
    </row>
    <row r="21" spans="2:8" x14ac:dyDescent="0.25">
      <c r="B21" s="21">
        <v>16</v>
      </c>
      <c r="C21" s="34" t="str">
        <f xml:space="preserve"> HYPERLINK("#NP!B216:F225", "NP(16)")</f>
        <v>NP(16)</v>
      </c>
      <c r="D21" s="21" t="s">
        <v>153</v>
      </c>
      <c r="E21" s="21" t="s">
        <v>154</v>
      </c>
      <c r="F21" s="21" t="s">
        <v>17</v>
      </c>
      <c r="G21" s="21"/>
      <c r="H21" s="21"/>
    </row>
    <row r="22" spans="2:8" ht="25.2" x14ac:dyDescent="0.25">
      <c r="B22" s="21">
        <v>17</v>
      </c>
      <c r="C22" s="34" t="str">
        <f xml:space="preserve"> HYPERLINK("#NP!B228:F241", "NP(17)")</f>
        <v>NP(17)</v>
      </c>
      <c r="D22" s="21" t="s">
        <v>163</v>
      </c>
      <c r="E22" s="21" t="s">
        <v>164</v>
      </c>
      <c r="F22" s="21" t="s">
        <v>40</v>
      </c>
      <c r="G22" s="21"/>
      <c r="H22" s="21"/>
    </row>
    <row r="23" spans="2:8" ht="25.2" x14ac:dyDescent="0.25">
      <c r="B23" s="21">
        <v>18</v>
      </c>
      <c r="C23" s="34" t="str">
        <f xml:space="preserve"> HYPERLINK("#NP!B244:F263", "NP(18)")</f>
        <v>NP(18)</v>
      </c>
      <c r="D23" s="21" t="s">
        <v>179</v>
      </c>
      <c r="E23" s="21" t="s">
        <v>180</v>
      </c>
      <c r="F23" s="21" t="s">
        <v>40</v>
      </c>
      <c r="G23" s="21"/>
      <c r="H23" s="21"/>
    </row>
    <row r="24" spans="2:8" ht="25.2" x14ac:dyDescent="0.25">
      <c r="B24" s="21">
        <v>19</v>
      </c>
      <c r="C24" s="34" t="str">
        <f xml:space="preserve"> HYPERLINK("#NP!B266:F274", "NP(19)")</f>
        <v>NP(19)</v>
      </c>
      <c r="D24" s="21" t="s">
        <v>185</v>
      </c>
      <c r="E24" s="21" t="s">
        <v>186</v>
      </c>
      <c r="F24" s="21" t="s">
        <v>17</v>
      </c>
      <c r="G24" s="21"/>
      <c r="H24" s="21"/>
    </row>
    <row r="25" spans="2:8" ht="37.799999999999997" x14ac:dyDescent="0.25">
      <c r="B25" s="21">
        <v>20</v>
      </c>
      <c r="C25" s="34" t="str">
        <f xml:space="preserve"> HYPERLINK("#NP!B277:F285", "NP(20)")</f>
        <v>NP(20)</v>
      </c>
      <c r="D25" s="21" t="s">
        <v>188</v>
      </c>
      <c r="E25" s="21" t="s">
        <v>189</v>
      </c>
      <c r="F25" s="21" t="s">
        <v>17</v>
      </c>
      <c r="G25" s="21"/>
      <c r="H25" s="21"/>
    </row>
    <row r="26" spans="2:8" ht="25.2" x14ac:dyDescent="0.25">
      <c r="B26" s="21">
        <v>21</v>
      </c>
      <c r="C26" s="34" t="str">
        <f xml:space="preserve"> HYPERLINK("#NP!B288:F296", "NP(21)")</f>
        <v>NP(21)</v>
      </c>
      <c r="D26" s="21" t="s">
        <v>191</v>
      </c>
      <c r="E26" s="21" t="s">
        <v>192</v>
      </c>
      <c r="F26" s="21" t="s">
        <v>17</v>
      </c>
      <c r="G26" s="21"/>
      <c r="H26" s="21"/>
    </row>
    <row r="27" spans="2:8" ht="37.799999999999997" x14ac:dyDescent="0.25">
      <c r="B27" s="21">
        <v>22</v>
      </c>
      <c r="C27" s="34" t="str">
        <f xml:space="preserve"> HYPERLINK("#NP!B299:F307", "NP(22)")</f>
        <v>NP(22)</v>
      </c>
      <c r="D27" s="21" t="s">
        <v>194</v>
      </c>
      <c r="E27" s="21" t="s">
        <v>195</v>
      </c>
      <c r="F27" s="21" t="s">
        <v>17</v>
      </c>
      <c r="G27" s="21"/>
      <c r="H27" s="21"/>
    </row>
    <row r="28" spans="2:8" ht="25.2" x14ac:dyDescent="0.25">
      <c r="B28" s="21">
        <v>23</v>
      </c>
      <c r="C28" s="34" t="str">
        <f xml:space="preserve"> HYPERLINK("#NP!B310:F318", "NP(23)")</f>
        <v>NP(23)</v>
      </c>
      <c r="D28" s="21" t="s">
        <v>197</v>
      </c>
      <c r="E28" s="21" t="s">
        <v>198</v>
      </c>
      <c r="F28" s="21" t="s">
        <v>17</v>
      </c>
      <c r="G28" s="21"/>
      <c r="H28" s="21"/>
    </row>
    <row r="29" spans="2:8" ht="25.2" x14ac:dyDescent="0.25">
      <c r="B29" s="21">
        <v>24</v>
      </c>
      <c r="C29" s="34" t="str">
        <f xml:space="preserve"> HYPERLINK("#NP!B321:F329", "NP(24)")</f>
        <v>NP(24)</v>
      </c>
      <c r="D29" s="21" t="s">
        <v>200</v>
      </c>
      <c r="E29" s="21" t="s">
        <v>201</v>
      </c>
      <c r="F29" s="21" t="s">
        <v>17</v>
      </c>
      <c r="G29" s="21"/>
      <c r="H29" s="21"/>
    </row>
    <row r="30" spans="2:8" ht="25.2" x14ac:dyDescent="0.25">
      <c r="B30" s="21">
        <v>25</v>
      </c>
      <c r="C30" s="34" t="str">
        <f xml:space="preserve"> HYPERLINK("#NP!B332:F340", "NP(25)")</f>
        <v>NP(25)</v>
      </c>
      <c r="D30" s="21" t="s">
        <v>203</v>
      </c>
      <c r="E30" s="21" t="s">
        <v>204</v>
      </c>
      <c r="F30" s="21" t="s">
        <v>17</v>
      </c>
      <c r="G30" s="21"/>
      <c r="H30" s="21"/>
    </row>
    <row r="31" spans="2:8" ht="25.2" x14ac:dyDescent="0.25">
      <c r="B31" s="21">
        <v>26</v>
      </c>
      <c r="C31" s="34" t="str">
        <f xml:space="preserve"> HYPERLINK("#NP!B343:F351", "NP(26)")</f>
        <v>NP(26)</v>
      </c>
      <c r="D31" s="21" t="s">
        <v>206</v>
      </c>
      <c r="E31" s="21" t="s">
        <v>207</v>
      </c>
      <c r="F31" s="21" t="s">
        <v>17</v>
      </c>
      <c r="G31" s="21"/>
      <c r="H31" s="21"/>
    </row>
    <row r="32" spans="2:8" ht="37.799999999999997" x14ac:dyDescent="0.25">
      <c r="B32" s="21">
        <v>27</v>
      </c>
      <c r="C32" s="34" t="str">
        <f xml:space="preserve"> HYPERLINK("#NP!B354:F361", "NP(27)")</f>
        <v>NP(27)</v>
      </c>
      <c r="D32" s="21" t="s">
        <v>211</v>
      </c>
      <c r="E32" s="21" t="s">
        <v>212</v>
      </c>
      <c r="F32" s="21" t="s">
        <v>17</v>
      </c>
      <c r="G32" s="21"/>
      <c r="H32" s="21"/>
    </row>
    <row r="33" spans="2:8" ht="25.2" x14ac:dyDescent="0.25">
      <c r="B33" s="21">
        <v>28</v>
      </c>
      <c r="C33" s="34" t="str">
        <f xml:space="preserve"> HYPERLINK("#NP!B364:F382", "NP(28)")</f>
        <v>NP(28)</v>
      </c>
      <c r="D33" s="21" t="s">
        <v>226</v>
      </c>
      <c r="E33" s="21" t="s">
        <v>227</v>
      </c>
      <c r="F33" s="21" t="s">
        <v>40</v>
      </c>
      <c r="G33" s="21"/>
      <c r="H33" s="21"/>
    </row>
    <row r="34" spans="2:8" ht="25.2" x14ac:dyDescent="0.25">
      <c r="B34" s="21">
        <v>29</v>
      </c>
      <c r="C34" s="34" t="str">
        <f xml:space="preserve"> HYPERLINK("#NP!B385:F394", "NP(29)")</f>
        <v>NP(29)</v>
      </c>
      <c r="D34" s="21" t="s">
        <v>233</v>
      </c>
      <c r="E34" s="21" t="s">
        <v>234</v>
      </c>
      <c r="F34" s="21" t="s">
        <v>17</v>
      </c>
      <c r="G34" s="21"/>
      <c r="H34" s="21"/>
    </row>
    <row r="35" spans="2:8" ht="25.2" x14ac:dyDescent="0.25">
      <c r="B35" s="21">
        <v>30</v>
      </c>
      <c r="C35" s="34" t="str">
        <f xml:space="preserve"> HYPERLINK("#NP!B397:F406", "NP(30)")</f>
        <v>NP(30)</v>
      </c>
      <c r="D35" s="21" t="s">
        <v>236</v>
      </c>
      <c r="E35" s="21" t="s">
        <v>237</v>
      </c>
      <c r="F35" s="21" t="s">
        <v>17</v>
      </c>
      <c r="G35" s="21"/>
      <c r="H35" s="21"/>
    </row>
    <row r="36" spans="2:8" ht="25.2" x14ac:dyDescent="0.25">
      <c r="B36" s="21">
        <v>31</v>
      </c>
      <c r="C36" s="34" t="str">
        <f xml:space="preserve"> HYPERLINK("#NP!B409:F430", "NP(31)")</f>
        <v>NP(31)</v>
      </c>
      <c r="D36" s="21" t="s">
        <v>253</v>
      </c>
      <c r="E36" s="21" t="s">
        <v>254</v>
      </c>
      <c r="F36" s="21" t="s">
        <v>40</v>
      </c>
      <c r="G36" s="21"/>
      <c r="H36" s="21"/>
    </row>
    <row r="37" spans="2:8" ht="25.2" x14ac:dyDescent="0.25">
      <c r="B37" s="21">
        <v>32</v>
      </c>
      <c r="C37" s="34" t="str">
        <f xml:space="preserve"> HYPERLINK("#NP!B433:F445", "NP(32)")</f>
        <v>NP(32)</v>
      </c>
      <c r="D37" s="21" t="s">
        <v>261</v>
      </c>
      <c r="E37" s="21" t="s">
        <v>262</v>
      </c>
      <c r="F37" s="21" t="s">
        <v>40</v>
      </c>
      <c r="G37" s="21"/>
      <c r="H37" s="21"/>
    </row>
    <row r="38" spans="2:8" ht="25.2" x14ac:dyDescent="0.25">
      <c r="B38" s="21">
        <v>33</v>
      </c>
      <c r="C38" s="34" t="str">
        <f xml:space="preserve"> HYPERLINK("#NP!B448:F456", "NP(33)")</f>
        <v>NP(33)</v>
      </c>
      <c r="D38" s="21" t="s">
        <v>267</v>
      </c>
      <c r="E38" s="21" t="s">
        <v>268</v>
      </c>
      <c r="F38" s="21" t="s">
        <v>17</v>
      </c>
      <c r="G38" s="21"/>
      <c r="H38" s="21"/>
    </row>
    <row r="39" spans="2:8" ht="25.2" x14ac:dyDescent="0.25">
      <c r="B39" s="21">
        <v>34</v>
      </c>
      <c r="C39" s="34" t="str">
        <f xml:space="preserve"> HYPERLINK("#NP!B459:F468", "NP(34)")</f>
        <v>NP(34)</v>
      </c>
      <c r="D39" s="21" t="s">
        <v>274</v>
      </c>
      <c r="E39" s="21" t="s">
        <v>275</v>
      </c>
      <c r="F39" s="21" t="s">
        <v>17</v>
      </c>
      <c r="G39" s="21"/>
      <c r="H39" s="21"/>
    </row>
    <row r="40" spans="2:8" ht="25.2" x14ac:dyDescent="0.25">
      <c r="B40" s="21">
        <v>35</v>
      </c>
      <c r="C40" s="34" t="str">
        <f xml:space="preserve"> HYPERLINK("#NP!B471:F491", "NP(35)")</f>
        <v>NP(35)</v>
      </c>
      <c r="D40" s="21" t="s">
        <v>291</v>
      </c>
      <c r="E40" s="21" t="s">
        <v>292</v>
      </c>
      <c r="F40" s="21" t="s">
        <v>40</v>
      </c>
      <c r="G40" s="21"/>
      <c r="H40" s="21"/>
    </row>
    <row r="41" spans="2:8" ht="25.2" x14ac:dyDescent="0.25">
      <c r="B41" s="21">
        <v>36</v>
      </c>
      <c r="C41" s="34" t="str">
        <f xml:space="preserve"> HYPERLINK("#NP!B494:F518", "NP(36)")</f>
        <v>NP(36)</v>
      </c>
      <c r="D41" s="21" t="s">
        <v>310</v>
      </c>
      <c r="E41" s="21" t="s">
        <v>311</v>
      </c>
      <c r="F41" s="21" t="s">
        <v>40</v>
      </c>
      <c r="G41" s="21"/>
      <c r="H41" s="21"/>
    </row>
    <row r="42" spans="2:8" x14ac:dyDescent="0.25">
      <c r="B42" s="21">
        <v>37</v>
      </c>
      <c r="C42" s="34" t="str">
        <f xml:space="preserve"> HYPERLINK("#NP!B521:F537", "NP(37)")</f>
        <v>NP(37)</v>
      </c>
      <c r="D42" s="21" t="s">
        <v>324</v>
      </c>
      <c r="E42" s="21" t="s">
        <v>325</v>
      </c>
      <c r="F42" s="21" t="s">
        <v>40</v>
      </c>
      <c r="G42" s="21"/>
      <c r="H42" s="21"/>
    </row>
    <row r="43" spans="2:8" x14ac:dyDescent="0.25">
      <c r="B43" s="21">
        <v>38</v>
      </c>
      <c r="C43" s="34" t="str">
        <f xml:space="preserve"> HYPERLINK("#NP!B540:F552", "NP(38)")</f>
        <v>NP(38)</v>
      </c>
      <c r="D43" s="21" t="s">
        <v>334</v>
      </c>
      <c r="E43" s="21" t="s">
        <v>335</v>
      </c>
      <c r="F43" s="21" t="s">
        <v>40</v>
      </c>
      <c r="G43" s="21" t="s">
        <v>327</v>
      </c>
      <c r="H43" s="21"/>
    </row>
    <row r="44" spans="2:8" ht="25.2" x14ac:dyDescent="0.25">
      <c r="B44" s="21">
        <v>39</v>
      </c>
      <c r="C44" s="34" t="str">
        <f xml:space="preserve"> HYPERLINK("#NP!B555:F564", "NP(39)")</f>
        <v>NP(39)</v>
      </c>
      <c r="D44" s="21" t="s">
        <v>337</v>
      </c>
      <c r="E44" s="21" t="s">
        <v>338</v>
      </c>
      <c r="F44" s="21" t="s">
        <v>17</v>
      </c>
      <c r="G44" s="21"/>
      <c r="H44" s="21"/>
    </row>
    <row r="45" spans="2:8" ht="25.2" x14ac:dyDescent="0.25">
      <c r="B45" s="21">
        <v>40</v>
      </c>
      <c r="C45" s="34" t="str">
        <f xml:space="preserve"> HYPERLINK("#NP!B567:F580", "NP(40)")</f>
        <v>NP(40)</v>
      </c>
      <c r="D45" s="21" t="s">
        <v>349</v>
      </c>
      <c r="E45" s="21" t="s">
        <v>350</v>
      </c>
      <c r="F45" s="21" t="s">
        <v>40</v>
      </c>
      <c r="G45" s="21" t="s">
        <v>340</v>
      </c>
      <c r="H45" s="21"/>
    </row>
    <row r="46" spans="2:8" ht="37.799999999999997" x14ac:dyDescent="0.25">
      <c r="B46" s="21">
        <v>41</v>
      </c>
      <c r="C46" s="34" t="str">
        <f xml:space="preserve"> HYPERLINK("#NP!B583:F600", "NP(41)")</f>
        <v>NP(41)</v>
      </c>
      <c r="D46" s="21" t="s">
        <v>363</v>
      </c>
      <c r="E46" s="21" t="s">
        <v>364</v>
      </c>
      <c r="F46" s="21" t="s">
        <v>40</v>
      </c>
      <c r="G46" s="21"/>
      <c r="H46" s="21"/>
    </row>
    <row r="47" spans="2:8" ht="25.2" x14ac:dyDescent="0.25">
      <c r="B47" s="21">
        <v>42</v>
      </c>
      <c r="C47" s="34" t="str">
        <f xml:space="preserve"> HYPERLINK("#NP!B603:F617", "NP(42)")</f>
        <v>NP(42)</v>
      </c>
      <c r="D47" s="21" t="s">
        <v>374</v>
      </c>
      <c r="E47" s="21" t="s">
        <v>375</v>
      </c>
      <c r="F47" s="21" t="s">
        <v>40</v>
      </c>
      <c r="G47" s="21" t="s">
        <v>366</v>
      </c>
      <c r="H47" s="21"/>
    </row>
    <row r="48" spans="2:8" ht="37.799999999999997" x14ac:dyDescent="0.25">
      <c r="B48" s="21">
        <v>43</v>
      </c>
      <c r="C48" s="34" t="str">
        <f xml:space="preserve"> HYPERLINK("#NP!B620:F633", "NP(43)")</f>
        <v>NP(43)</v>
      </c>
      <c r="D48" s="21" t="s">
        <v>384</v>
      </c>
      <c r="E48" s="21" t="s">
        <v>385</v>
      </c>
      <c r="F48" s="21" t="s">
        <v>40</v>
      </c>
      <c r="G48" s="21"/>
      <c r="H48" s="21"/>
    </row>
    <row r="49" spans="2:8" ht="37.799999999999997" x14ac:dyDescent="0.25">
      <c r="B49" s="21">
        <v>44</v>
      </c>
      <c r="C49" s="34" t="str">
        <f xml:space="preserve"> HYPERLINK("#NP!B636:F652", "NP(44)")</f>
        <v>NP(44)</v>
      </c>
      <c r="D49" s="21" t="s">
        <v>388</v>
      </c>
      <c r="E49" s="21" t="s">
        <v>389</v>
      </c>
      <c r="F49" s="21" t="s">
        <v>40</v>
      </c>
      <c r="G49" s="21"/>
      <c r="H49" s="21"/>
    </row>
    <row r="50" spans="2:8" ht="37.799999999999997" x14ac:dyDescent="0.25">
      <c r="B50" s="21">
        <v>45</v>
      </c>
      <c r="C50" s="34" t="str">
        <f xml:space="preserve"> HYPERLINK("#NP!B655:F672", "NP(45)")</f>
        <v>NP(45)</v>
      </c>
      <c r="D50" s="21" t="s">
        <v>403</v>
      </c>
      <c r="E50" s="21" t="s">
        <v>404</v>
      </c>
      <c r="F50" s="21" t="s">
        <v>40</v>
      </c>
      <c r="G50" s="21" t="s">
        <v>391</v>
      </c>
      <c r="H50" s="21"/>
    </row>
    <row r="51" spans="2:8" ht="37.799999999999997" x14ac:dyDescent="0.25">
      <c r="B51" s="21">
        <v>46</v>
      </c>
      <c r="C51" s="34" t="str">
        <f xml:space="preserve"> HYPERLINK("#NP!B675:F688", "NP(46)")</f>
        <v>NP(46)</v>
      </c>
      <c r="D51" s="21" t="s">
        <v>412</v>
      </c>
      <c r="E51" s="21" t="s">
        <v>413</v>
      </c>
      <c r="F51" s="21" t="s">
        <v>40</v>
      </c>
      <c r="G51" s="21" t="s">
        <v>391</v>
      </c>
      <c r="H51" s="21"/>
    </row>
    <row r="52" spans="2:8" ht="37.799999999999997" x14ac:dyDescent="0.25">
      <c r="B52" s="21">
        <v>47</v>
      </c>
      <c r="C52" s="34" t="str">
        <f xml:space="preserve"> HYPERLINK("#NP!B691:F704", "NP(47)")</f>
        <v>NP(47)</v>
      </c>
      <c r="D52" s="21" t="s">
        <v>423</v>
      </c>
      <c r="E52" s="21" t="s">
        <v>424</v>
      </c>
      <c r="F52" s="21" t="s">
        <v>17</v>
      </c>
      <c r="G52" s="21"/>
      <c r="H52" s="21"/>
    </row>
    <row r="53" spans="2:8" x14ac:dyDescent="0.25">
      <c r="B53" s="21">
        <v>48</v>
      </c>
      <c r="C53" s="34" t="str">
        <f xml:space="preserve"> HYPERLINK("#NP!B707:F728", "NP(48)")</f>
        <v>NP(48)</v>
      </c>
      <c r="D53" s="21" t="s">
        <v>441</v>
      </c>
      <c r="E53" s="21" t="s">
        <v>442</v>
      </c>
      <c r="F53" s="21" t="s">
        <v>40</v>
      </c>
      <c r="G53" s="21"/>
      <c r="H53" s="21"/>
    </row>
    <row r="54" spans="2:8" ht="25.2" x14ac:dyDescent="0.25">
      <c r="B54" s="21">
        <v>49</v>
      </c>
      <c r="C54" s="34" t="str">
        <f xml:space="preserve"> HYPERLINK("#NP!B731:F741", "NP(49)")</f>
        <v>NP(49)</v>
      </c>
      <c r="D54" s="21" t="s">
        <v>449</v>
      </c>
      <c r="E54" s="21" t="s">
        <v>450</v>
      </c>
      <c r="F54" s="21" t="s">
        <v>40</v>
      </c>
      <c r="G54" s="21" t="s">
        <v>444</v>
      </c>
      <c r="H54" s="21"/>
    </row>
    <row r="55" spans="2:8" x14ac:dyDescent="0.25">
      <c r="B55" s="21">
        <v>50</v>
      </c>
      <c r="C55" s="34" t="str">
        <f xml:space="preserve"> HYPERLINK("#NP!B744:F759", "NP(50)")</f>
        <v>NP(50)</v>
      </c>
      <c r="D55" s="21" t="s">
        <v>459</v>
      </c>
      <c r="E55" s="21" t="s">
        <v>460</v>
      </c>
      <c r="F55" s="21" t="s">
        <v>40</v>
      </c>
      <c r="G55" s="21"/>
      <c r="H55" s="21"/>
    </row>
    <row r="56" spans="2:8" ht="25.2" x14ac:dyDescent="0.25">
      <c r="B56" s="21">
        <v>51</v>
      </c>
      <c r="C56" s="34" t="str">
        <f xml:space="preserve"> HYPERLINK("#NP!B762:F777", "NP(51)")</f>
        <v>NP(51)</v>
      </c>
      <c r="D56" s="21" t="s">
        <v>471</v>
      </c>
      <c r="E56" s="21" t="s">
        <v>472</v>
      </c>
      <c r="F56" s="21" t="s">
        <v>40</v>
      </c>
      <c r="G56" s="21"/>
      <c r="H56" s="21"/>
    </row>
    <row r="57" spans="2:8" ht="25.2" x14ac:dyDescent="0.25">
      <c r="B57" s="21">
        <v>52</v>
      </c>
      <c r="C57" s="34" t="str">
        <f xml:space="preserve"> HYPERLINK("#NP!B780:F789", "NP(52)")</f>
        <v>NP(52)</v>
      </c>
      <c r="D57" s="21" t="s">
        <v>477</v>
      </c>
      <c r="E57" s="21" t="s">
        <v>478</v>
      </c>
      <c r="F57" s="21" t="s">
        <v>17</v>
      </c>
      <c r="G57" s="21"/>
      <c r="H57" s="21"/>
    </row>
    <row r="58" spans="2:8" ht="37.799999999999997" x14ac:dyDescent="0.25">
      <c r="B58" s="21">
        <v>53</v>
      </c>
      <c r="C58" s="34" t="str">
        <f xml:space="preserve"> HYPERLINK("#NP!B792:F806", "NP(53)")</f>
        <v>NP(53)</v>
      </c>
      <c r="D58" s="21" t="s">
        <v>487</v>
      </c>
      <c r="E58" s="21" t="s">
        <v>488</v>
      </c>
      <c r="F58" s="21" t="s">
        <v>40</v>
      </c>
      <c r="G58" s="21"/>
      <c r="H58" s="21"/>
    </row>
    <row r="59" spans="2:8" ht="25.2" x14ac:dyDescent="0.25">
      <c r="B59" s="21">
        <v>54</v>
      </c>
      <c r="C59" s="34" t="str">
        <f xml:space="preserve"> HYPERLINK("#NP!B809:F818", "NP(54)")</f>
        <v>NP(54)</v>
      </c>
      <c r="D59" s="21" t="s">
        <v>494</v>
      </c>
      <c r="E59" s="21" t="s">
        <v>495</v>
      </c>
      <c r="F59" s="21" t="s">
        <v>17</v>
      </c>
      <c r="G59" s="21"/>
      <c r="H59" s="21"/>
    </row>
    <row r="60" spans="2:8" ht="25.2" x14ac:dyDescent="0.25">
      <c r="B60" s="21">
        <v>55</v>
      </c>
      <c r="C60" s="34" t="str">
        <f xml:space="preserve"> HYPERLINK("#NP!B821:F830", "NP(55)")</f>
        <v>NP(55)</v>
      </c>
      <c r="D60" s="21" t="s">
        <v>501</v>
      </c>
      <c r="E60" s="21" t="s">
        <v>502</v>
      </c>
      <c r="F60" s="21" t="s">
        <v>17</v>
      </c>
      <c r="G60" s="21"/>
      <c r="H60" s="21"/>
    </row>
    <row r="61" spans="2:8" x14ac:dyDescent="0.25">
      <c r="B61" s="21">
        <v>56</v>
      </c>
      <c r="C61" s="34" t="str">
        <f xml:space="preserve"> HYPERLINK("#NP!B833:F846", "NP(56)")</f>
        <v>NP(56)</v>
      </c>
      <c r="D61" s="21" t="s">
        <v>513</v>
      </c>
      <c r="E61" s="21" t="s">
        <v>514</v>
      </c>
      <c r="F61" s="21" t="s">
        <v>40</v>
      </c>
      <c r="G61" s="21" t="s">
        <v>504</v>
      </c>
      <c r="H61" s="21"/>
    </row>
    <row r="62" spans="2:8" ht="25.2" x14ac:dyDescent="0.25">
      <c r="B62" s="21">
        <v>57</v>
      </c>
      <c r="C62" s="34" t="str">
        <f xml:space="preserve"> HYPERLINK("#NP!B849:F862", "NP(57)")</f>
        <v>NP(57)</v>
      </c>
      <c r="D62" s="21" t="s">
        <v>523</v>
      </c>
      <c r="E62" s="21" t="s">
        <v>524</v>
      </c>
      <c r="F62" s="21" t="s">
        <v>40</v>
      </c>
      <c r="G62" s="21"/>
      <c r="H62" s="21"/>
    </row>
    <row r="63" spans="2:8" ht="25.2" x14ac:dyDescent="0.25">
      <c r="B63" s="21">
        <v>58</v>
      </c>
      <c r="C63" s="34" t="str">
        <f xml:space="preserve"> HYPERLINK("#NP!B865:F876", "NP(58)")</f>
        <v>NP(58)</v>
      </c>
      <c r="D63" s="21" t="s">
        <v>532</v>
      </c>
      <c r="E63" s="21" t="s">
        <v>533</v>
      </c>
      <c r="F63" s="21" t="s">
        <v>17</v>
      </c>
      <c r="G63" s="21"/>
      <c r="H63" s="21"/>
    </row>
    <row r="64" spans="2:8" ht="25.2" x14ac:dyDescent="0.25">
      <c r="B64" s="21">
        <v>59</v>
      </c>
      <c r="C64" s="34" t="str">
        <f xml:space="preserve"> HYPERLINK("#NP!B879:F898", "NP(59)")</f>
        <v>NP(59)</v>
      </c>
      <c r="D64" s="21" t="s">
        <v>549</v>
      </c>
      <c r="E64" s="21" t="s">
        <v>550</v>
      </c>
      <c r="F64" s="21" t="s">
        <v>40</v>
      </c>
      <c r="G64" s="21" t="s">
        <v>535</v>
      </c>
      <c r="H64" s="21"/>
    </row>
    <row r="65" spans="2:8" x14ac:dyDescent="0.25">
      <c r="B65" s="21">
        <v>60</v>
      </c>
      <c r="C65" s="34" t="str">
        <f xml:space="preserve"> HYPERLINK("#NP!B901:F908", "NP(60)")</f>
        <v>NP(60)</v>
      </c>
      <c r="D65" s="21" t="s">
        <v>554</v>
      </c>
      <c r="E65" s="21" t="s">
        <v>555</v>
      </c>
      <c r="F65" s="21" t="s">
        <v>17</v>
      </c>
      <c r="G65" s="21"/>
      <c r="H65" s="21"/>
    </row>
    <row r="66" spans="2:8" ht="25.2" x14ac:dyDescent="0.25">
      <c r="B66" s="21">
        <v>61</v>
      </c>
      <c r="C66" s="34" t="str">
        <f xml:space="preserve"> HYPERLINK("#NP!B911:F920", "NP(61)")</f>
        <v>NP(61)</v>
      </c>
      <c r="D66" s="21" t="s">
        <v>561</v>
      </c>
      <c r="E66" s="21" t="s">
        <v>562</v>
      </c>
      <c r="F66" s="21" t="s">
        <v>17</v>
      </c>
      <c r="G66" s="21"/>
      <c r="H66" s="21"/>
    </row>
    <row r="67" spans="2:8" ht="25.2" x14ac:dyDescent="0.25">
      <c r="B67" s="21">
        <v>62</v>
      </c>
      <c r="C67" s="34" t="str">
        <f xml:space="preserve"> HYPERLINK("#NP!B923:F932", "NP(62)")</f>
        <v>NP(62)</v>
      </c>
      <c r="D67" s="21" t="s">
        <v>564</v>
      </c>
      <c r="E67" s="21" t="s">
        <v>565</v>
      </c>
      <c r="F67" s="21" t="s">
        <v>17</v>
      </c>
      <c r="G67" s="21"/>
      <c r="H67" s="21"/>
    </row>
    <row r="68" spans="2:8" ht="25.2" x14ac:dyDescent="0.25">
      <c r="B68" s="21">
        <v>63</v>
      </c>
      <c r="C68" s="34" t="str">
        <f xml:space="preserve"> HYPERLINK("#NP!B935:F944", "NP(63)")</f>
        <v>NP(63)</v>
      </c>
      <c r="D68" s="21" t="s">
        <v>567</v>
      </c>
      <c r="E68" s="21" t="s">
        <v>568</v>
      </c>
      <c r="F68" s="21" t="s">
        <v>17</v>
      </c>
      <c r="G68" s="21"/>
      <c r="H68" s="21"/>
    </row>
    <row r="69" spans="2:8" ht="25.2" x14ac:dyDescent="0.25">
      <c r="B69" s="21">
        <v>64</v>
      </c>
      <c r="C69" s="34" t="str">
        <f xml:space="preserve"> HYPERLINK("#NP!B947:F962", "NP(64)")</f>
        <v>NP(64)</v>
      </c>
      <c r="D69" s="21" t="s">
        <v>582</v>
      </c>
      <c r="E69" s="21" t="s">
        <v>583</v>
      </c>
      <c r="F69" s="21" t="s">
        <v>17</v>
      </c>
      <c r="G69" s="21" t="s">
        <v>570</v>
      </c>
      <c r="H69" s="21"/>
    </row>
    <row r="70" spans="2:8" ht="37.799999999999997" x14ac:dyDescent="0.25">
      <c r="B70" s="21">
        <v>65</v>
      </c>
      <c r="C70" s="34" t="str">
        <f xml:space="preserve"> HYPERLINK("#NP!B965:F989", "NP(65)")</f>
        <v>NP(65)</v>
      </c>
      <c r="D70" s="21" t="s">
        <v>604</v>
      </c>
      <c r="E70" s="21" t="s">
        <v>605</v>
      </c>
      <c r="F70" s="21" t="s">
        <v>40</v>
      </c>
      <c r="G70" s="21"/>
      <c r="H70" s="21"/>
    </row>
    <row r="71" spans="2:8" ht="25.2" x14ac:dyDescent="0.25">
      <c r="B71" s="21">
        <v>66</v>
      </c>
      <c r="C71" s="34" t="str">
        <f xml:space="preserve"> HYPERLINK("#NP!B992:F1010", "NP(66)")</f>
        <v>NP(66)</v>
      </c>
      <c r="D71" s="21" t="s">
        <v>618</v>
      </c>
      <c r="E71" s="21" t="s">
        <v>619</v>
      </c>
      <c r="F71" s="21" t="s">
        <v>40</v>
      </c>
      <c r="G71" s="21"/>
      <c r="H71" s="21"/>
    </row>
    <row r="72" spans="2:8" ht="25.2" x14ac:dyDescent="0.25">
      <c r="B72" s="21">
        <v>67</v>
      </c>
      <c r="C72" s="34" t="str">
        <f xml:space="preserve"> HYPERLINK("#NP!B1013:F1031", "NP(67)")</f>
        <v>NP(67)</v>
      </c>
      <c r="D72" s="21" t="s">
        <v>621</v>
      </c>
      <c r="E72" s="21" t="s">
        <v>622</v>
      </c>
      <c r="F72" s="21" t="s">
        <v>40</v>
      </c>
      <c r="G72" s="21"/>
      <c r="H72" s="21"/>
    </row>
    <row r="73" spans="2:8" x14ac:dyDescent="0.25">
      <c r="B73" s="21">
        <v>68</v>
      </c>
      <c r="C73" s="34" t="str">
        <f xml:space="preserve"> HYPERLINK("#NP!B1034:F1042", "NP(68)")</f>
        <v>NP(68)</v>
      </c>
      <c r="D73" s="21" t="s">
        <v>628</v>
      </c>
      <c r="E73" s="21" t="s">
        <v>629</v>
      </c>
      <c r="F73" s="21" t="s">
        <v>17</v>
      </c>
      <c r="G73" s="21"/>
      <c r="H73" s="21"/>
    </row>
    <row r="74" spans="2:8" x14ac:dyDescent="0.25">
      <c r="B74" s="21">
        <v>69</v>
      </c>
      <c r="C74" s="34" t="str">
        <f xml:space="preserve"> HYPERLINK("#NP!B1045:F1055", "NP(69)")</f>
        <v>NP(69)</v>
      </c>
      <c r="D74" s="21" t="s">
        <v>637</v>
      </c>
      <c r="E74" s="21" t="s">
        <v>638</v>
      </c>
      <c r="F74" s="21" t="s">
        <v>17</v>
      </c>
      <c r="G74" s="21"/>
      <c r="H74" s="21"/>
    </row>
  </sheetData>
  <phoneticPr fontId="5"/>
  <pageMargins left="0.7" right="0.7" top="0.70634920634920628" bottom="0.70634920634920628" header="0.34920634920634919" footer="0.34920634920634919"/>
  <pageSetup paperSize="9" scale="71" orientation="portrait" r:id="rId1"/>
  <headerFooter>
    <oddFooter>&amp;C&amp;P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F1056"/>
  <sheetViews>
    <sheetView tabSelected="1" workbookViewId="0">
      <selection activeCell="B2" sqref="B2"/>
    </sheetView>
  </sheetViews>
  <sheetFormatPr defaultColWidth="8.8984375" defaultRowHeight="12.6" x14ac:dyDescent="0.25"/>
  <cols>
    <col min="1" max="1" width="3.59765625" style="24" customWidth="1"/>
    <col min="2" max="2" width="9.09765625" style="24" customWidth="1"/>
    <col min="3" max="3" width="8.59765625" style="24" customWidth="1"/>
    <col min="4" max="4" width="66.59765625" style="24" customWidth="1"/>
    <col min="5" max="8" width="12.59765625" style="24" customWidth="1"/>
    <col min="9" max="16384" width="8.8984375" style="24"/>
  </cols>
  <sheetData>
    <row r="2" spans="2:6" x14ac:dyDescent="0.25">
      <c r="B2" s="1" t="s">
        <v>639</v>
      </c>
    </row>
    <row r="4" spans="2:6" x14ac:dyDescent="0.25">
      <c r="C4" s="1"/>
      <c r="D4" s="1"/>
    </row>
    <row r="6" spans="2:6" x14ac:dyDescent="0.25">
      <c r="B6" s="4" t="str">
        <f xml:space="preserve"> HYPERLINK("#'目次'!B6", "[1]")</f>
        <v>[1]</v>
      </c>
      <c r="C6" s="1" t="s">
        <v>10</v>
      </c>
    </row>
    <row r="7" spans="2:6" x14ac:dyDescent="0.25">
      <c r="B7" s="1"/>
      <c r="C7" s="1"/>
    </row>
    <row r="8" spans="2:6" x14ac:dyDescent="0.25">
      <c r="B8" s="1"/>
      <c r="C8" s="1"/>
    </row>
    <row r="9" spans="2:6" x14ac:dyDescent="0.25">
      <c r="E9" s="9" t="s">
        <v>2</v>
      </c>
      <c r="F9" s="15" t="s">
        <v>3</v>
      </c>
    </row>
    <row r="10" spans="2:6" x14ac:dyDescent="0.25">
      <c r="C10" s="11"/>
      <c r="D10" s="18" t="s">
        <v>11</v>
      </c>
      <c r="E10" s="16">
        <v>2435</v>
      </c>
      <c r="F10" s="12">
        <v>100</v>
      </c>
    </row>
    <row r="11" spans="2:6" x14ac:dyDescent="0.25">
      <c r="C11" s="10">
        <v>1</v>
      </c>
      <c r="D11" s="6" t="s">
        <v>12</v>
      </c>
      <c r="E11" s="13">
        <v>1188</v>
      </c>
      <c r="F11" s="17">
        <v>48.788501026694</v>
      </c>
    </row>
    <row r="12" spans="2:6" x14ac:dyDescent="0.25">
      <c r="C12" s="8">
        <v>2</v>
      </c>
      <c r="D12" s="7" t="s">
        <v>13</v>
      </c>
      <c r="E12" s="20">
        <v>1247</v>
      </c>
      <c r="F12" s="19">
        <v>51.211498973306</v>
      </c>
    </row>
    <row r="13" spans="2:6" x14ac:dyDescent="0.25">
      <c r="C13" s="5"/>
      <c r="D13" s="3" t="s">
        <v>14</v>
      </c>
      <c r="E13" s="2"/>
      <c r="F13" s="14"/>
    </row>
    <row r="15" spans="2:6" x14ac:dyDescent="0.25">
      <c r="B15" s="4" t="str">
        <f xml:space="preserve"> HYPERLINK("#'目次'!B7", "[2]")</f>
        <v>[2]</v>
      </c>
      <c r="C15" s="1" t="s">
        <v>18</v>
      </c>
    </row>
    <row r="16" spans="2:6" x14ac:dyDescent="0.25">
      <c r="B16" s="1"/>
      <c r="C16" s="1"/>
    </row>
    <row r="17" spans="2:6" x14ac:dyDescent="0.25">
      <c r="B17" s="1"/>
      <c r="C17" s="1"/>
    </row>
    <row r="18" spans="2:6" x14ac:dyDescent="0.25">
      <c r="D18" s="25" t="s">
        <v>11</v>
      </c>
      <c r="E18" s="30">
        <v>2435</v>
      </c>
    </row>
    <row r="19" spans="2:6" x14ac:dyDescent="0.25">
      <c r="D19" s="33" t="s">
        <v>19</v>
      </c>
      <c r="E19" s="29">
        <v>2435</v>
      </c>
    </row>
    <row r="20" spans="2:6" x14ac:dyDescent="0.25">
      <c r="D20" s="33" t="s">
        <v>20</v>
      </c>
      <c r="E20" s="27">
        <v>178054</v>
      </c>
    </row>
    <row r="21" spans="2:6" x14ac:dyDescent="0.25">
      <c r="D21" s="33" t="s">
        <v>21</v>
      </c>
      <c r="E21" s="27">
        <v>73.12</v>
      </c>
    </row>
    <row r="22" spans="2:6" x14ac:dyDescent="0.25">
      <c r="D22" s="33" t="s">
        <v>22</v>
      </c>
      <c r="E22" s="27">
        <v>60</v>
      </c>
    </row>
    <row r="23" spans="2:6" x14ac:dyDescent="0.25">
      <c r="D23" s="33" t="s">
        <v>23</v>
      </c>
      <c r="E23" s="27">
        <v>103</v>
      </c>
    </row>
    <row r="24" spans="2:6" x14ac:dyDescent="0.25">
      <c r="D24" s="33" t="s">
        <v>24</v>
      </c>
      <c r="E24" s="27">
        <v>72</v>
      </c>
    </row>
    <row r="25" spans="2:6" x14ac:dyDescent="0.25">
      <c r="D25" s="33" t="s">
        <v>25</v>
      </c>
      <c r="E25" s="27">
        <v>8.07</v>
      </c>
    </row>
    <row r="26" spans="2:6" x14ac:dyDescent="0.25">
      <c r="D26" s="28" t="s">
        <v>26</v>
      </c>
      <c r="E26" s="31">
        <v>0</v>
      </c>
    </row>
    <row r="27" spans="2:6" x14ac:dyDescent="0.25">
      <c r="D27" s="3" t="s">
        <v>14</v>
      </c>
      <c r="E27" s="2"/>
    </row>
    <row r="29" spans="2:6" x14ac:dyDescent="0.25">
      <c r="B29" s="4" t="str">
        <f xml:space="preserve"> HYPERLINK("#'目次'!B8", "[3]")</f>
        <v>[3]</v>
      </c>
      <c r="C29" s="1" t="s">
        <v>30</v>
      </c>
    </row>
    <row r="30" spans="2:6" x14ac:dyDescent="0.25">
      <c r="B30" s="1"/>
      <c r="C30" s="1"/>
    </row>
    <row r="31" spans="2:6" x14ac:dyDescent="0.25">
      <c r="B31" s="1"/>
      <c r="C31" s="1"/>
    </row>
    <row r="32" spans="2:6" x14ac:dyDescent="0.25">
      <c r="E32" s="9" t="s">
        <v>2</v>
      </c>
      <c r="F32" s="15" t="s">
        <v>3</v>
      </c>
    </row>
    <row r="33" spans="2:6" x14ac:dyDescent="0.25">
      <c r="C33" s="11"/>
      <c r="D33" s="18" t="s">
        <v>11</v>
      </c>
      <c r="E33" s="16">
        <v>2435</v>
      </c>
      <c r="F33" s="12">
        <v>100</v>
      </c>
    </row>
    <row r="34" spans="2:6" x14ac:dyDescent="0.25">
      <c r="C34" s="10">
        <v>1</v>
      </c>
      <c r="D34" s="6" t="s">
        <v>31</v>
      </c>
      <c r="E34" s="13">
        <v>386</v>
      </c>
      <c r="F34" s="17">
        <v>15.852156057495</v>
      </c>
    </row>
    <row r="35" spans="2:6" x14ac:dyDescent="0.25">
      <c r="C35" s="10">
        <v>2</v>
      </c>
      <c r="D35" s="6" t="s">
        <v>32</v>
      </c>
      <c r="E35" s="13">
        <v>484</v>
      </c>
      <c r="F35" s="17">
        <v>19.876796714579001</v>
      </c>
    </row>
    <row r="36" spans="2:6" x14ac:dyDescent="0.25">
      <c r="C36" s="10">
        <v>3</v>
      </c>
      <c r="D36" s="6" t="s">
        <v>33</v>
      </c>
      <c r="E36" s="13">
        <v>626</v>
      </c>
      <c r="F36" s="17">
        <v>25.708418891169998</v>
      </c>
    </row>
    <row r="37" spans="2:6" x14ac:dyDescent="0.25">
      <c r="C37" s="10">
        <v>4</v>
      </c>
      <c r="D37" s="6" t="s">
        <v>34</v>
      </c>
      <c r="E37" s="13">
        <v>400</v>
      </c>
      <c r="F37" s="17">
        <v>16.427104722793</v>
      </c>
    </row>
    <row r="38" spans="2:6" x14ac:dyDescent="0.25">
      <c r="C38" s="10">
        <v>5</v>
      </c>
      <c r="D38" s="6" t="s">
        <v>35</v>
      </c>
      <c r="E38" s="13">
        <v>539</v>
      </c>
      <c r="F38" s="17">
        <v>22.135523613962999</v>
      </c>
    </row>
    <row r="39" spans="2:6" x14ac:dyDescent="0.25">
      <c r="C39" s="10">
        <v>6</v>
      </c>
      <c r="D39" s="6" t="s">
        <v>36</v>
      </c>
      <c r="E39" s="13">
        <v>2049</v>
      </c>
      <c r="F39" s="17">
        <v>84.147843942505006</v>
      </c>
    </row>
    <row r="40" spans="2:6" x14ac:dyDescent="0.25">
      <c r="C40" s="8">
        <v>7</v>
      </c>
      <c r="D40" s="7" t="s">
        <v>37</v>
      </c>
      <c r="E40" s="20">
        <v>939</v>
      </c>
      <c r="F40" s="19">
        <v>38.562628336755999</v>
      </c>
    </row>
    <row r="41" spans="2:6" x14ac:dyDescent="0.25">
      <c r="C41" s="5"/>
      <c r="D41" s="3" t="s">
        <v>14</v>
      </c>
      <c r="E41" s="2"/>
      <c r="F41" s="14"/>
    </row>
    <row r="43" spans="2:6" x14ac:dyDescent="0.25">
      <c r="B43" s="4" t="str">
        <f xml:space="preserve"> HYPERLINK("#'目次'!B9", "[4]")</f>
        <v>[4]</v>
      </c>
      <c r="C43" s="1" t="s">
        <v>41</v>
      </c>
    </row>
    <row r="44" spans="2:6" x14ac:dyDescent="0.25">
      <c r="B44" s="1"/>
      <c r="C44" s="1"/>
    </row>
    <row r="45" spans="2:6" x14ac:dyDescent="0.25">
      <c r="B45" s="1"/>
      <c r="C45" s="1"/>
    </row>
    <row r="46" spans="2:6" x14ac:dyDescent="0.25">
      <c r="E46" s="9" t="s">
        <v>2</v>
      </c>
      <c r="F46" s="15" t="s">
        <v>3</v>
      </c>
    </row>
    <row r="47" spans="2:6" x14ac:dyDescent="0.25">
      <c r="C47" s="11"/>
      <c r="D47" s="18" t="s">
        <v>11</v>
      </c>
      <c r="E47" s="16">
        <v>2435</v>
      </c>
      <c r="F47" s="12">
        <v>100</v>
      </c>
    </row>
    <row r="48" spans="2:6" x14ac:dyDescent="0.25">
      <c r="C48" s="10">
        <v>1</v>
      </c>
      <c r="D48" s="6" t="s">
        <v>42</v>
      </c>
      <c r="E48" s="13">
        <v>147</v>
      </c>
      <c r="F48" s="17">
        <v>6.036960985626</v>
      </c>
    </row>
    <row r="49" spans="2:6" x14ac:dyDescent="0.25">
      <c r="C49" s="10">
        <v>2</v>
      </c>
      <c r="D49" s="6" t="s">
        <v>43</v>
      </c>
      <c r="E49" s="13">
        <v>1706</v>
      </c>
      <c r="F49" s="17">
        <v>70.061601642710002</v>
      </c>
    </row>
    <row r="50" spans="2:6" x14ac:dyDescent="0.25">
      <c r="C50" s="10">
        <v>3</v>
      </c>
      <c r="D50" s="6" t="s">
        <v>44</v>
      </c>
      <c r="E50" s="13">
        <v>137</v>
      </c>
      <c r="F50" s="17">
        <v>5.6262833675559998</v>
      </c>
    </row>
    <row r="51" spans="2:6" x14ac:dyDescent="0.25">
      <c r="C51" s="10">
        <v>4</v>
      </c>
      <c r="D51" s="6" t="s">
        <v>45</v>
      </c>
      <c r="E51" s="13">
        <v>440</v>
      </c>
      <c r="F51" s="17">
        <v>18.069815195072</v>
      </c>
    </row>
    <row r="52" spans="2:6" x14ac:dyDescent="0.25">
      <c r="C52" s="8">
        <v>5</v>
      </c>
      <c r="D52" s="7" t="s">
        <v>46</v>
      </c>
      <c r="E52" s="20">
        <v>5</v>
      </c>
      <c r="F52" s="19">
        <v>0.20533880903500001</v>
      </c>
    </row>
    <row r="53" spans="2:6" x14ac:dyDescent="0.25">
      <c r="C53" s="5"/>
      <c r="D53" s="3" t="s">
        <v>14</v>
      </c>
      <c r="E53" s="2"/>
      <c r="F53" s="14"/>
    </row>
    <row r="55" spans="2:6" x14ac:dyDescent="0.25">
      <c r="B55" s="4" t="str">
        <f xml:space="preserve"> HYPERLINK("#'目次'!B10", "[5]")</f>
        <v>[5]</v>
      </c>
      <c r="C55" s="1" t="s">
        <v>49</v>
      </c>
    </row>
    <row r="56" spans="2:6" x14ac:dyDescent="0.25">
      <c r="B56" s="1"/>
      <c r="C56" s="1"/>
    </row>
    <row r="57" spans="2:6" x14ac:dyDescent="0.25">
      <c r="B57" s="1"/>
      <c r="C57" s="1"/>
    </row>
    <row r="58" spans="2:6" x14ac:dyDescent="0.25">
      <c r="E58" s="9" t="s">
        <v>2</v>
      </c>
      <c r="F58" s="15" t="s">
        <v>3</v>
      </c>
    </row>
    <row r="59" spans="2:6" x14ac:dyDescent="0.25">
      <c r="C59" s="11"/>
      <c r="D59" s="18" t="s">
        <v>11</v>
      </c>
      <c r="E59" s="16">
        <v>2435</v>
      </c>
      <c r="F59" s="12">
        <v>100</v>
      </c>
    </row>
    <row r="60" spans="2:6" x14ac:dyDescent="0.25">
      <c r="C60" s="10">
        <v>1</v>
      </c>
      <c r="D60" s="6" t="s">
        <v>50</v>
      </c>
      <c r="E60" s="13">
        <v>341</v>
      </c>
      <c r="F60" s="17">
        <v>14.004106776181001</v>
      </c>
    </row>
    <row r="61" spans="2:6" x14ac:dyDescent="0.25">
      <c r="C61" s="10">
        <v>2</v>
      </c>
      <c r="D61" s="6" t="s">
        <v>51</v>
      </c>
      <c r="E61" s="13">
        <v>1149</v>
      </c>
      <c r="F61" s="17">
        <v>47.186858316222001</v>
      </c>
    </row>
    <row r="62" spans="2:6" x14ac:dyDescent="0.25">
      <c r="C62" s="10">
        <v>3</v>
      </c>
      <c r="D62" s="6" t="s">
        <v>52</v>
      </c>
      <c r="E62" s="13">
        <v>659</v>
      </c>
      <c r="F62" s="17">
        <v>27.063655030801002</v>
      </c>
    </row>
    <row r="63" spans="2:6" x14ac:dyDescent="0.25">
      <c r="C63" s="10">
        <v>4</v>
      </c>
      <c r="D63" s="6" t="s">
        <v>53</v>
      </c>
      <c r="E63" s="13">
        <v>274</v>
      </c>
      <c r="F63" s="17">
        <v>11.252566735113</v>
      </c>
    </row>
    <row r="64" spans="2:6" x14ac:dyDescent="0.25">
      <c r="C64" s="8">
        <v>5</v>
      </c>
      <c r="D64" s="7" t="s">
        <v>46</v>
      </c>
      <c r="E64" s="20">
        <v>12</v>
      </c>
      <c r="F64" s="19">
        <v>0.49281314168399998</v>
      </c>
    </row>
    <row r="65" spans="2:6" x14ac:dyDescent="0.25">
      <c r="C65" s="5"/>
      <c r="D65" s="3" t="s">
        <v>14</v>
      </c>
      <c r="E65" s="2"/>
      <c r="F65" s="14"/>
    </row>
    <row r="67" spans="2:6" x14ac:dyDescent="0.25">
      <c r="B67" s="4" t="str">
        <f xml:space="preserve"> HYPERLINK("#'目次'!B11", "[6]")</f>
        <v>[6]</v>
      </c>
      <c r="C67" s="1" t="s">
        <v>56</v>
      </c>
    </row>
    <row r="68" spans="2:6" x14ac:dyDescent="0.25">
      <c r="B68" s="1"/>
      <c r="C68" s="1"/>
    </row>
    <row r="69" spans="2:6" x14ac:dyDescent="0.25">
      <c r="B69" s="1"/>
      <c r="C69" s="1"/>
    </row>
    <row r="70" spans="2:6" x14ac:dyDescent="0.25">
      <c r="E70" s="9" t="s">
        <v>2</v>
      </c>
      <c r="F70" s="15" t="s">
        <v>3</v>
      </c>
    </row>
    <row r="71" spans="2:6" x14ac:dyDescent="0.25">
      <c r="C71" s="11"/>
      <c r="D71" s="18" t="s">
        <v>11</v>
      </c>
      <c r="E71" s="16">
        <v>2435</v>
      </c>
      <c r="F71" s="12">
        <v>100</v>
      </c>
    </row>
    <row r="72" spans="2:6" x14ac:dyDescent="0.25">
      <c r="C72" s="10">
        <v>1</v>
      </c>
      <c r="D72" s="6" t="s">
        <v>57</v>
      </c>
      <c r="E72" s="13">
        <v>368</v>
      </c>
      <c r="F72" s="17">
        <v>15.112936344969</v>
      </c>
    </row>
    <row r="73" spans="2:6" x14ac:dyDescent="0.25">
      <c r="C73" s="10">
        <v>2</v>
      </c>
      <c r="D73" s="6" t="s">
        <v>58</v>
      </c>
      <c r="E73" s="13">
        <v>1591</v>
      </c>
      <c r="F73" s="17">
        <v>65.338809034907996</v>
      </c>
    </row>
    <row r="74" spans="2:6" x14ac:dyDescent="0.25">
      <c r="C74" s="10">
        <v>3</v>
      </c>
      <c r="D74" s="6" t="s">
        <v>59</v>
      </c>
      <c r="E74" s="13">
        <v>151</v>
      </c>
      <c r="F74" s="17">
        <v>6.2012320328539996</v>
      </c>
    </row>
    <row r="75" spans="2:6" x14ac:dyDescent="0.25">
      <c r="C75" s="10">
        <v>4</v>
      </c>
      <c r="D75" s="6" t="s">
        <v>60</v>
      </c>
      <c r="E75" s="13">
        <v>884</v>
      </c>
      <c r="F75" s="17">
        <v>36.303901437371998</v>
      </c>
    </row>
    <row r="76" spans="2:6" x14ac:dyDescent="0.25">
      <c r="C76" s="10">
        <v>5</v>
      </c>
      <c r="D76" s="6" t="s">
        <v>61</v>
      </c>
      <c r="E76" s="13">
        <v>191</v>
      </c>
      <c r="F76" s="17">
        <v>7.8439425051329996</v>
      </c>
    </row>
    <row r="77" spans="2:6" x14ac:dyDescent="0.25">
      <c r="C77" s="10">
        <v>6</v>
      </c>
      <c r="D77" s="6" t="s">
        <v>62</v>
      </c>
      <c r="E77" s="13">
        <v>239</v>
      </c>
      <c r="F77" s="17">
        <v>9.8151950718690006</v>
      </c>
    </row>
    <row r="78" spans="2:6" x14ac:dyDescent="0.25">
      <c r="C78" s="10">
        <v>7</v>
      </c>
      <c r="D78" s="6" t="s">
        <v>63</v>
      </c>
      <c r="E78" s="13">
        <v>58</v>
      </c>
      <c r="F78" s="17">
        <v>2.3819301848049999</v>
      </c>
    </row>
    <row r="79" spans="2:6" x14ac:dyDescent="0.25">
      <c r="C79" s="10">
        <v>8</v>
      </c>
      <c r="D79" s="6" t="s">
        <v>64</v>
      </c>
      <c r="E79" s="13">
        <v>32</v>
      </c>
      <c r="F79" s="17">
        <v>1.314168377823</v>
      </c>
    </row>
    <row r="80" spans="2:6" x14ac:dyDescent="0.25">
      <c r="C80" s="8">
        <v>9</v>
      </c>
      <c r="D80" s="7" t="s">
        <v>46</v>
      </c>
      <c r="E80" s="20">
        <v>50</v>
      </c>
      <c r="F80" s="19">
        <v>2.0533880903489998</v>
      </c>
    </row>
    <row r="81" spans="2:6" x14ac:dyDescent="0.25">
      <c r="C81" s="5"/>
      <c r="D81" s="3" t="s">
        <v>14</v>
      </c>
      <c r="E81" s="2"/>
      <c r="F81" s="14"/>
    </row>
    <row r="83" spans="2:6" x14ac:dyDescent="0.25">
      <c r="B83" s="4" t="str">
        <f xml:space="preserve"> HYPERLINK("#'目次'!B12", "[7]")</f>
        <v>[7]</v>
      </c>
      <c r="C83" s="1" t="s">
        <v>67</v>
      </c>
    </row>
    <row r="84" spans="2:6" x14ac:dyDescent="0.25">
      <c r="B84" s="1"/>
      <c r="C84" s="1"/>
    </row>
    <row r="85" spans="2:6" x14ac:dyDescent="0.25">
      <c r="B85" s="1"/>
      <c r="C85" s="1"/>
    </row>
    <row r="86" spans="2:6" x14ac:dyDescent="0.25">
      <c r="E86" s="9" t="s">
        <v>2</v>
      </c>
      <c r="F86" s="15" t="s">
        <v>3</v>
      </c>
    </row>
    <row r="87" spans="2:6" x14ac:dyDescent="0.25">
      <c r="C87" s="11"/>
      <c r="D87" s="18" t="s">
        <v>11</v>
      </c>
      <c r="E87" s="16">
        <v>2435</v>
      </c>
      <c r="F87" s="12">
        <v>100</v>
      </c>
    </row>
    <row r="88" spans="2:6" x14ac:dyDescent="0.25">
      <c r="C88" s="10">
        <v>1</v>
      </c>
      <c r="D88" s="6" t="s">
        <v>68</v>
      </c>
      <c r="E88" s="13">
        <v>93</v>
      </c>
      <c r="F88" s="17">
        <v>3.8193018480490002</v>
      </c>
    </row>
    <row r="89" spans="2:6" x14ac:dyDescent="0.25">
      <c r="C89" s="10">
        <v>2</v>
      </c>
      <c r="D89" s="6" t="s">
        <v>69</v>
      </c>
      <c r="E89" s="13">
        <v>143</v>
      </c>
      <c r="F89" s="17">
        <v>5.8726899383979996</v>
      </c>
    </row>
    <row r="90" spans="2:6" x14ac:dyDescent="0.25">
      <c r="C90" s="10">
        <v>3</v>
      </c>
      <c r="D90" s="6" t="s">
        <v>70</v>
      </c>
      <c r="E90" s="13">
        <v>148</v>
      </c>
      <c r="F90" s="17">
        <v>6.0780287474329997</v>
      </c>
    </row>
    <row r="91" spans="2:6" x14ac:dyDescent="0.25">
      <c r="C91" s="10">
        <v>4</v>
      </c>
      <c r="D91" s="6" t="s">
        <v>71</v>
      </c>
      <c r="E91" s="13">
        <v>198</v>
      </c>
      <c r="F91" s="17">
        <v>8.131416837782</v>
      </c>
    </row>
    <row r="92" spans="2:6" x14ac:dyDescent="0.25">
      <c r="C92" s="10">
        <v>5</v>
      </c>
      <c r="D92" s="6" t="s">
        <v>72</v>
      </c>
      <c r="E92" s="13">
        <v>318</v>
      </c>
      <c r="F92" s="17">
        <v>13.059548254619999</v>
      </c>
    </row>
    <row r="93" spans="2:6" x14ac:dyDescent="0.25">
      <c r="C93" s="10"/>
      <c r="D93" s="6" t="s">
        <v>73</v>
      </c>
      <c r="E93" s="13">
        <v>900</v>
      </c>
      <c r="F93" s="17">
        <v>36.960985626282998</v>
      </c>
    </row>
    <row r="94" spans="2:6" x14ac:dyDescent="0.25">
      <c r="C94" s="10">
        <v>6</v>
      </c>
      <c r="D94" s="6" t="s">
        <v>74</v>
      </c>
      <c r="E94" s="13">
        <v>1493</v>
      </c>
      <c r="F94" s="17">
        <v>61.314168377823002</v>
      </c>
    </row>
    <row r="95" spans="2:6" x14ac:dyDescent="0.25">
      <c r="C95" s="8">
        <v>7</v>
      </c>
      <c r="D95" s="7" t="s">
        <v>46</v>
      </c>
      <c r="E95" s="20">
        <v>42</v>
      </c>
      <c r="F95" s="19">
        <v>1.724845995893</v>
      </c>
    </row>
    <row r="96" spans="2:6" x14ac:dyDescent="0.25">
      <c r="C96" s="5"/>
      <c r="D96" s="3" t="s">
        <v>14</v>
      </c>
      <c r="E96" s="2"/>
      <c r="F96" s="14"/>
    </row>
    <row r="98" spans="2:6" x14ac:dyDescent="0.25">
      <c r="B98" s="4" t="str">
        <f xml:space="preserve"> HYPERLINK("#'目次'!B13", "[8]")</f>
        <v>[8]</v>
      </c>
      <c r="C98" s="1" t="s">
        <v>77</v>
      </c>
    </row>
    <row r="99" spans="2:6" x14ac:dyDescent="0.25">
      <c r="B99" s="1"/>
      <c r="C99" s="1"/>
    </row>
    <row r="100" spans="2:6" x14ac:dyDescent="0.25">
      <c r="B100" s="1"/>
      <c r="C100" s="1"/>
    </row>
    <row r="101" spans="2:6" x14ac:dyDescent="0.25">
      <c r="E101" s="9" t="s">
        <v>2</v>
      </c>
      <c r="F101" s="15" t="s">
        <v>3</v>
      </c>
    </row>
    <row r="102" spans="2:6" x14ac:dyDescent="0.25">
      <c r="C102" s="11"/>
      <c r="D102" s="18" t="s">
        <v>11</v>
      </c>
      <c r="E102" s="16">
        <v>2435</v>
      </c>
      <c r="F102" s="12">
        <v>100</v>
      </c>
    </row>
    <row r="103" spans="2:6" x14ac:dyDescent="0.25">
      <c r="C103" s="10">
        <v>1</v>
      </c>
      <c r="D103" s="6" t="s">
        <v>68</v>
      </c>
      <c r="E103" s="13">
        <v>118</v>
      </c>
      <c r="F103" s="17">
        <v>4.8459958932239999</v>
      </c>
    </row>
    <row r="104" spans="2:6" x14ac:dyDescent="0.25">
      <c r="C104" s="10">
        <v>2</v>
      </c>
      <c r="D104" s="6" t="s">
        <v>69</v>
      </c>
      <c r="E104" s="13">
        <v>262</v>
      </c>
      <c r="F104" s="17">
        <v>10.759753593429</v>
      </c>
    </row>
    <row r="105" spans="2:6" x14ac:dyDescent="0.25">
      <c r="C105" s="10">
        <v>3</v>
      </c>
      <c r="D105" s="6" t="s">
        <v>70</v>
      </c>
      <c r="E105" s="13">
        <v>486</v>
      </c>
      <c r="F105" s="17">
        <v>19.958932238193</v>
      </c>
    </row>
    <row r="106" spans="2:6" x14ac:dyDescent="0.25">
      <c r="C106" s="10">
        <v>4</v>
      </c>
      <c r="D106" s="6" t="s">
        <v>71</v>
      </c>
      <c r="E106" s="13">
        <v>888</v>
      </c>
      <c r="F106" s="17">
        <v>36.468172484599997</v>
      </c>
    </row>
    <row r="107" spans="2:6" x14ac:dyDescent="0.25">
      <c r="C107" s="10">
        <v>5</v>
      </c>
      <c r="D107" s="6" t="s">
        <v>72</v>
      </c>
      <c r="E107" s="13">
        <v>323</v>
      </c>
      <c r="F107" s="17">
        <v>13.264887063654999</v>
      </c>
    </row>
    <row r="108" spans="2:6" x14ac:dyDescent="0.25">
      <c r="C108" s="10">
        <v>6</v>
      </c>
      <c r="D108" s="6" t="s">
        <v>78</v>
      </c>
      <c r="E108" s="13">
        <v>275</v>
      </c>
      <c r="F108" s="17">
        <v>11.293634496919999</v>
      </c>
    </row>
    <row r="109" spans="2:6" x14ac:dyDescent="0.25">
      <c r="C109" s="10">
        <v>7</v>
      </c>
      <c r="D109" s="6" t="s">
        <v>79</v>
      </c>
      <c r="E109" s="13">
        <v>32</v>
      </c>
      <c r="F109" s="17">
        <v>1.314168377823</v>
      </c>
    </row>
    <row r="110" spans="2:6" x14ac:dyDescent="0.25">
      <c r="C110" s="8">
        <v>8</v>
      </c>
      <c r="D110" s="7" t="s">
        <v>46</v>
      </c>
      <c r="E110" s="20">
        <v>51</v>
      </c>
      <c r="F110" s="19">
        <v>2.0944558521559999</v>
      </c>
    </row>
    <row r="111" spans="2:6" x14ac:dyDescent="0.25">
      <c r="C111" s="5"/>
      <c r="D111" s="3" t="s">
        <v>14</v>
      </c>
      <c r="E111" s="2"/>
      <c r="F111" s="14"/>
    </row>
    <row r="113" spans="2:6" x14ac:dyDescent="0.25">
      <c r="B113" s="4" t="str">
        <f xml:space="preserve"> HYPERLINK("#'目次'!B14", "[9]")</f>
        <v>[9]</v>
      </c>
      <c r="C113" s="1" t="s">
        <v>82</v>
      </c>
    </row>
    <row r="114" spans="2:6" x14ac:dyDescent="0.25">
      <c r="B114" s="1"/>
      <c r="C114" s="1"/>
    </row>
    <row r="115" spans="2:6" x14ac:dyDescent="0.25">
      <c r="B115" s="1"/>
      <c r="C115" s="1"/>
    </row>
    <row r="116" spans="2:6" x14ac:dyDescent="0.25">
      <c r="E116" s="9" t="s">
        <v>2</v>
      </c>
      <c r="F116" s="15" t="s">
        <v>3</v>
      </c>
    </row>
    <row r="117" spans="2:6" x14ac:dyDescent="0.25">
      <c r="C117" s="11"/>
      <c r="D117" s="18" t="s">
        <v>11</v>
      </c>
      <c r="E117" s="16">
        <v>2435</v>
      </c>
      <c r="F117" s="12">
        <v>100</v>
      </c>
    </row>
    <row r="118" spans="2:6" x14ac:dyDescent="0.25">
      <c r="C118" s="10">
        <v>1</v>
      </c>
      <c r="D118" s="6" t="s">
        <v>83</v>
      </c>
      <c r="E118" s="13">
        <v>1814</v>
      </c>
      <c r="F118" s="17">
        <v>74.496919917864005</v>
      </c>
    </row>
    <row r="119" spans="2:6" x14ac:dyDescent="0.25">
      <c r="C119" s="10">
        <v>2</v>
      </c>
      <c r="D119" s="6" t="s">
        <v>84</v>
      </c>
      <c r="E119" s="13">
        <v>307</v>
      </c>
      <c r="F119" s="17">
        <v>12.607802874742999</v>
      </c>
    </row>
    <row r="120" spans="2:6" x14ac:dyDescent="0.25">
      <c r="C120" s="10">
        <v>3</v>
      </c>
      <c r="D120" s="6" t="s">
        <v>85</v>
      </c>
      <c r="E120" s="13">
        <v>49</v>
      </c>
      <c r="F120" s="17">
        <v>2.0123203285420002</v>
      </c>
    </row>
    <row r="121" spans="2:6" x14ac:dyDescent="0.25">
      <c r="C121" s="10">
        <v>4</v>
      </c>
      <c r="D121" s="6" t="s">
        <v>86</v>
      </c>
      <c r="E121" s="13">
        <v>211</v>
      </c>
      <c r="F121" s="17">
        <v>8.6652977412729992</v>
      </c>
    </row>
    <row r="122" spans="2:6" x14ac:dyDescent="0.25">
      <c r="C122" s="10">
        <v>5</v>
      </c>
      <c r="D122" s="6" t="s">
        <v>87</v>
      </c>
      <c r="E122" s="13">
        <v>8</v>
      </c>
      <c r="F122" s="17">
        <v>0.32854209445600002</v>
      </c>
    </row>
    <row r="123" spans="2:6" x14ac:dyDescent="0.25">
      <c r="C123" s="10">
        <v>6</v>
      </c>
      <c r="D123" s="6" t="s">
        <v>88</v>
      </c>
      <c r="E123" s="13">
        <v>24</v>
      </c>
      <c r="F123" s="17">
        <v>0.98562628336799996</v>
      </c>
    </row>
    <row r="124" spans="2:6" x14ac:dyDescent="0.25">
      <c r="C124" s="10">
        <v>7</v>
      </c>
      <c r="D124" s="6" t="s">
        <v>64</v>
      </c>
      <c r="E124" s="13">
        <v>17</v>
      </c>
      <c r="F124" s="17">
        <v>0.69815195071900005</v>
      </c>
    </row>
    <row r="125" spans="2:6" x14ac:dyDescent="0.25">
      <c r="C125" s="10">
        <v>8</v>
      </c>
      <c r="D125" s="6" t="s">
        <v>46</v>
      </c>
      <c r="E125" s="13">
        <v>5</v>
      </c>
      <c r="F125" s="17">
        <v>0.20533880903500001</v>
      </c>
    </row>
    <row r="126" spans="2:6" x14ac:dyDescent="0.25">
      <c r="C126" s="10"/>
      <c r="D126" s="6" t="s">
        <v>89</v>
      </c>
      <c r="E126" s="13">
        <v>2121</v>
      </c>
      <c r="F126" s="17">
        <v>87.104722792608001</v>
      </c>
    </row>
    <row r="127" spans="2:6" x14ac:dyDescent="0.25">
      <c r="C127" s="8"/>
      <c r="D127" s="7" t="s">
        <v>90</v>
      </c>
      <c r="E127" s="20">
        <v>260</v>
      </c>
      <c r="F127" s="19">
        <v>10.677618069815001</v>
      </c>
    </row>
    <row r="128" spans="2:6" x14ac:dyDescent="0.25">
      <c r="C128" s="5"/>
      <c r="D128" s="3" t="s">
        <v>14</v>
      </c>
      <c r="E128" s="2"/>
      <c r="F128" s="14"/>
    </row>
    <row r="130" spans="2:6" x14ac:dyDescent="0.25">
      <c r="B130" s="4" t="str">
        <f xml:space="preserve"> HYPERLINK("#'目次'!B15", "[10]")</f>
        <v>[10]</v>
      </c>
      <c r="C130" s="1" t="s">
        <v>93</v>
      </c>
    </row>
    <row r="131" spans="2:6" x14ac:dyDescent="0.25">
      <c r="B131" s="1"/>
      <c r="C131" s="1"/>
    </row>
    <row r="132" spans="2:6" x14ac:dyDescent="0.25">
      <c r="B132" s="1"/>
      <c r="C132" s="1"/>
    </row>
    <row r="133" spans="2:6" x14ac:dyDescent="0.25">
      <c r="E133" s="9" t="s">
        <v>2</v>
      </c>
      <c r="F133" s="15" t="s">
        <v>3</v>
      </c>
    </row>
    <row r="134" spans="2:6" x14ac:dyDescent="0.25">
      <c r="C134" s="11"/>
      <c r="D134" s="18" t="s">
        <v>11</v>
      </c>
      <c r="E134" s="16">
        <v>2435</v>
      </c>
      <c r="F134" s="12">
        <v>100</v>
      </c>
    </row>
    <row r="135" spans="2:6" x14ac:dyDescent="0.25">
      <c r="C135" s="10">
        <v>1</v>
      </c>
      <c r="D135" s="6" t="s">
        <v>94</v>
      </c>
      <c r="E135" s="13">
        <v>303</v>
      </c>
      <c r="F135" s="17">
        <v>12.443531827515001</v>
      </c>
    </row>
    <row r="136" spans="2:6" x14ac:dyDescent="0.25">
      <c r="C136" s="10">
        <v>2</v>
      </c>
      <c r="D136" s="6" t="s">
        <v>95</v>
      </c>
      <c r="E136" s="13">
        <v>1347</v>
      </c>
      <c r="F136" s="17">
        <v>55.318275154003999</v>
      </c>
    </row>
    <row r="137" spans="2:6" x14ac:dyDescent="0.25">
      <c r="C137" s="10">
        <v>3</v>
      </c>
      <c r="D137" s="6" t="s">
        <v>96</v>
      </c>
      <c r="E137" s="13">
        <v>596</v>
      </c>
      <c r="F137" s="17">
        <v>24.476386036960999</v>
      </c>
    </row>
    <row r="138" spans="2:6" x14ac:dyDescent="0.25">
      <c r="C138" s="10">
        <v>4</v>
      </c>
      <c r="D138" s="6" t="s">
        <v>97</v>
      </c>
      <c r="E138" s="13">
        <v>181</v>
      </c>
      <c r="F138" s="17">
        <v>7.4332648870640003</v>
      </c>
    </row>
    <row r="139" spans="2:6" x14ac:dyDescent="0.25">
      <c r="C139" s="8">
        <v>5</v>
      </c>
      <c r="D139" s="7" t="s">
        <v>46</v>
      </c>
      <c r="E139" s="20">
        <v>8</v>
      </c>
      <c r="F139" s="19">
        <v>0.32854209445600002</v>
      </c>
    </row>
    <row r="140" spans="2:6" x14ac:dyDescent="0.25">
      <c r="C140" s="5"/>
      <c r="D140" s="3" t="s">
        <v>14</v>
      </c>
      <c r="E140" s="2"/>
      <c r="F140" s="14"/>
    </row>
    <row r="142" spans="2:6" x14ac:dyDescent="0.25">
      <c r="B142" s="4" t="str">
        <f xml:space="preserve"> HYPERLINK("#'目次'!B16", "[11]")</f>
        <v>[11]</v>
      </c>
      <c r="C142" s="1" t="s">
        <v>100</v>
      </c>
    </row>
    <row r="143" spans="2:6" x14ac:dyDescent="0.25">
      <c r="B143" s="1"/>
      <c r="C143" s="1"/>
    </row>
    <row r="144" spans="2:6" x14ac:dyDescent="0.25">
      <c r="B144" s="1"/>
      <c r="C144" s="1"/>
    </row>
    <row r="145" spans="3:6" x14ac:dyDescent="0.25">
      <c r="E145" s="9" t="s">
        <v>2</v>
      </c>
      <c r="F145" s="15" t="s">
        <v>3</v>
      </c>
    </row>
    <row r="146" spans="3:6" x14ac:dyDescent="0.25">
      <c r="C146" s="11"/>
      <c r="D146" s="18" t="s">
        <v>11</v>
      </c>
      <c r="E146" s="16">
        <v>2435</v>
      </c>
      <c r="F146" s="12">
        <v>100</v>
      </c>
    </row>
    <row r="147" spans="3:6" x14ac:dyDescent="0.25">
      <c r="C147" s="10">
        <v>1</v>
      </c>
      <c r="D147" s="6" t="s">
        <v>101</v>
      </c>
      <c r="E147" s="13">
        <v>52</v>
      </c>
      <c r="F147" s="17">
        <v>2.1355236139630001</v>
      </c>
    </row>
    <row r="148" spans="3:6" x14ac:dyDescent="0.25">
      <c r="C148" s="10">
        <v>2</v>
      </c>
      <c r="D148" s="6" t="s">
        <v>102</v>
      </c>
      <c r="E148" s="13">
        <v>186</v>
      </c>
      <c r="F148" s="17">
        <v>7.6386036960989996</v>
      </c>
    </row>
    <row r="149" spans="3:6" x14ac:dyDescent="0.25">
      <c r="C149" s="10">
        <v>3</v>
      </c>
      <c r="D149" s="6" t="s">
        <v>103</v>
      </c>
      <c r="E149" s="13">
        <v>336</v>
      </c>
      <c r="F149" s="17">
        <v>13.798767967146</v>
      </c>
    </row>
    <row r="150" spans="3:6" x14ac:dyDescent="0.25">
      <c r="C150" s="10">
        <v>4</v>
      </c>
      <c r="D150" s="6" t="s">
        <v>104</v>
      </c>
      <c r="E150" s="13">
        <v>411</v>
      </c>
      <c r="F150" s="17">
        <v>16.878850102668999</v>
      </c>
    </row>
    <row r="151" spans="3:6" x14ac:dyDescent="0.25">
      <c r="C151" s="10">
        <v>5</v>
      </c>
      <c r="D151" s="6" t="s">
        <v>105</v>
      </c>
      <c r="E151" s="13">
        <v>425</v>
      </c>
      <c r="F151" s="17">
        <v>17.453798767967001</v>
      </c>
    </row>
    <row r="152" spans="3:6" x14ac:dyDescent="0.25">
      <c r="C152" s="10">
        <v>6</v>
      </c>
      <c r="D152" s="6" t="s">
        <v>106</v>
      </c>
      <c r="E152" s="13">
        <v>328</v>
      </c>
      <c r="F152" s="17">
        <v>13.470225872689999</v>
      </c>
    </row>
    <row r="153" spans="3:6" x14ac:dyDescent="0.25">
      <c r="C153" s="10">
        <v>7</v>
      </c>
      <c r="D153" s="6" t="s">
        <v>107</v>
      </c>
      <c r="E153" s="13">
        <v>294</v>
      </c>
      <c r="F153" s="17">
        <v>12.073921971253</v>
      </c>
    </row>
    <row r="154" spans="3:6" x14ac:dyDescent="0.25">
      <c r="C154" s="10">
        <v>8</v>
      </c>
      <c r="D154" s="6" t="s">
        <v>108</v>
      </c>
      <c r="E154" s="13">
        <v>194</v>
      </c>
      <c r="F154" s="17">
        <v>7.9671457905540004</v>
      </c>
    </row>
    <row r="155" spans="3:6" x14ac:dyDescent="0.25">
      <c r="C155" s="10">
        <v>9</v>
      </c>
      <c r="D155" s="6" t="s">
        <v>109</v>
      </c>
      <c r="E155" s="13">
        <v>50</v>
      </c>
      <c r="F155" s="17">
        <v>2.0533880903489998</v>
      </c>
    </row>
    <row r="156" spans="3:6" x14ac:dyDescent="0.25">
      <c r="C156" s="10">
        <v>10</v>
      </c>
      <c r="D156" s="6" t="s">
        <v>110</v>
      </c>
      <c r="E156" s="13">
        <v>48</v>
      </c>
      <c r="F156" s="17">
        <v>1.971252566735</v>
      </c>
    </row>
    <row r="157" spans="3:6" x14ac:dyDescent="0.25">
      <c r="C157" s="10">
        <v>11</v>
      </c>
      <c r="D157" s="6" t="s">
        <v>111</v>
      </c>
      <c r="E157" s="13">
        <v>46</v>
      </c>
      <c r="F157" s="17">
        <v>1.889117043121</v>
      </c>
    </row>
    <row r="158" spans="3:6" x14ac:dyDescent="0.25">
      <c r="C158" s="8">
        <v>12</v>
      </c>
      <c r="D158" s="7" t="s">
        <v>46</v>
      </c>
      <c r="E158" s="20">
        <v>65</v>
      </c>
      <c r="F158" s="19">
        <v>2.6694045174540002</v>
      </c>
    </row>
    <row r="159" spans="3:6" x14ac:dyDescent="0.25">
      <c r="C159" s="5"/>
      <c r="D159" s="3" t="s">
        <v>14</v>
      </c>
      <c r="E159" s="2"/>
      <c r="F159" s="14"/>
    </row>
    <row r="161" spans="2:6" x14ac:dyDescent="0.25">
      <c r="B161" s="4" t="str">
        <f xml:space="preserve"> HYPERLINK("#'目次'!B17", "[12]")</f>
        <v>[12]</v>
      </c>
      <c r="C161" s="1" t="s">
        <v>114</v>
      </c>
    </row>
    <row r="162" spans="2:6" x14ac:dyDescent="0.25">
      <c r="B162" s="1"/>
      <c r="C162" s="1"/>
    </row>
    <row r="163" spans="2:6" x14ac:dyDescent="0.25">
      <c r="B163" s="1"/>
      <c r="C163" s="1"/>
    </row>
    <row r="164" spans="2:6" x14ac:dyDescent="0.25">
      <c r="E164" s="9" t="s">
        <v>2</v>
      </c>
      <c r="F164" s="15" t="s">
        <v>3</v>
      </c>
    </row>
    <row r="165" spans="2:6" x14ac:dyDescent="0.25">
      <c r="C165" s="11"/>
      <c r="D165" s="18" t="s">
        <v>11</v>
      </c>
      <c r="E165" s="16">
        <v>2435</v>
      </c>
      <c r="F165" s="12">
        <v>100</v>
      </c>
    </row>
    <row r="166" spans="2:6" x14ac:dyDescent="0.25">
      <c r="C166" s="10">
        <v>1</v>
      </c>
      <c r="D166" s="6" t="s">
        <v>115</v>
      </c>
      <c r="E166" s="13">
        <v>315</v>
      </c>
      <c r="F166" s="17">
        <v>12.936344969199</v>
      </c>
    </row>
    <row r="167" spans="2:6" x14ac:dyDescent="0.25">
      <c r="C167" s="10">
        <v>2</v>
      </c>
      <c r="D167" s="6" t="s">
        <v>116</v>
      </c>
      <c r="E167" s="13">
        <v>493</v>
      </c>
      <c r="F167" s="17">
        <v>20.246406570842002</v>
      </c>
    </row>
    <row r="168" spans="2:6" x14ac:dyDescent="0.25">
      <c r="C168" s="10">
        <v>3</v>
      </c>
      <c r="D168" s="6" t="s">
        <v>117</v>
      </c>
      <c r="E168" s="13">
        <v>981</v>
      </c>
      <c r="F168" s="17">
        <v>40.287474332648998</v>
      </c>
    </row>
    <row r="169" spans="2:6" x14ac:dyDescent="0.25">
      <c r="C169" s="10">
        <v>4</v>
      </c>
      <c r="D169" s="6" t="s">
        <v>118</v>
      </c>
      <c r="E169" s="13">
        <v>525</v>
      </c>
      <c r="F169" s="17">
        <v>21.560574948665</v>
      </c>
    </row>
    <row r="170" spans="2:6" x14ac:dyDescent="0.25">
      <c r="C170" s="10">
        <v>5</v>
      </c>
      <c r="D170" s="6" t="s">
        <v>119</v>
      </c>
      <c r="E170" s="13">
        <v>113</v>
      </c>
      <c r="F170" s="17">
        <v>4.6406570841889998</v>
      </c>
    </row>
    <row r="171" spans="2:6" x14ac:dyDescent="0.25">
      <c r="C171" s="8">
        <v>6</v>
      </c>
      <c r="D171" s="7" t="s">
        <v>46</v>
      </c>
      <c r="E171" s="20">
        <v>8</v>
      </c>
      <c r="F171" s="19">
        <v>0.32854209445600002</v>
      </c>
    </row>
    <row r="172" spans="2:6" x14ac:dyDescent="0.25">
      <c r="C172" s="5"/>
      <c r="D172" s="3" t="s">
        <v>14</v>
      </c>
      <c r="E172" s="2"/>
      <c r="F172" s="14"/>
    </row>
    <row r="174" spans="2:6" x14ac:dyDescent="0.25">
      <c r="B174" s="4" t="str">
        <f xml:space="preserve"> HYPERLINK("#'目次'!B18", "[13]")</f>
        <v>[13]</v>
      </c>
      <c r="C174" s="1" t="s">
        <v>122</v>
      </c>
    </row>
    <row r="175" spans="2:6" x14ac:dyDescent="0.25">
      <c r="B175" s="1"/>
      <c r="C175" s="1"/>
    </row>
    <row r="176" spans="2:6" x14ac:dyDescent="0.25">
      <c r="B176" s="1"/>
      <c r="C176" s="1"/>
    </row>
    <row r="177" spans="2:6" x14ac:dyDescent="0.25">
      <c r="E177" s="9" t="s">
        <v>2</v>
      </c>
      <c r="F177" s="15" t="s">
        <v>3</v>
      </c>
    </row>
    <row r="178" spans="2:6" x14ac:dyDescent="0.25">
      <c r="C178" s="11"/>
      <c r="D178" s="18" t="s">
        <v>11</v>
      </c>
      <c r="E178" s="16">
        <v>2435</v>
      </c>
      <c r="F178" s="12">
        <v>100</v>
      </c>
    </row>
    <row r="179" spans="2:6" x14ac:dyDescent="0.25">
      <c r="C179" s="10">
        <v>1</v>
      </c>
      <c r="D179" s="6" t="s">
        <v>123</v>
      </c>
      <c r="E179" s="13">
        <v>344</v>
      </c>
      <c r="F179" s="17">
        <v>14.127310061602</v>
      </c>
    </row>
    <row r="180" spans="2:6" x14ac:dyDescent="0.25">
      <c r="C180" s="10">
        <v>2</v>
      </c>
      <c r="D180" s="6" t="s">
        <v>124</v>
      </c>
      <c r="E180" s="13">
        <v>1502</v>
      </c>
      <c r="F180" s="17">
        <v>61.683778234085999</v>
      </c>
    </row>
    <row r="181" spans="2:6" x14ac:dyDescent="0.25">
      <c r="C181" s="10">
        <v>3</v>
      </c>
      <c r="D181" s="6" t="s">
        <v>125</v>
      </c>
      <c r="E181" s="13">
        <v>465</v>
      </c>
      <c r="F181" s="17">
        <v>19.096509240246</v>
      </c>
    </row>
    <row r="182" spans="2:6" x14ac:dyDescent="0.25">
      <c r="C182" s="10">
        <v>4</v>
      </c>
      <c r="D182" s="6" t="s">
        <v>126</v>
      </c>
      <c r="E182" s="13">
        <v>107</v>
      </c>
      <c r="F182" s="17">
        <v>4.394250513347</v>
      </c>
    </row>
    <row r="183" spans="2:6" x14ac:dyDescent="0.25">
      <c r="C183" s="8">
        <v>5</v>
      </c>
      <c r="D183" s="7" t="s">
        <v>46</v>
      </c>
      <c r="E183" s="20">
        <v>17</v>
      </c>
      <c r="F183" s="19">
        <v>0.69815195071900005</v>
      </c>
    </row>
    <row r="184" spans="2:6" x14ac:dyDescent="0.25">
      <c r="C184" s="5"/>
      <c r="D184" s="3" t="s">
        <v>14</v>
      </c>
      <c r="E184" s="2"/>
      <c r="F184" s="14"/>
    </row>
    <row r="186" spans="2:6" x14ac:dyDescent="0.25">
      <c r="B186" s="4" t="str">
        <f xml:space="preserve"> HYPERLINK("#'目次'!B19", "[14]")</f>
        <v>[14]</v>
      </c>
      <c r="C186" s="1" t="s">
        <v>129</v>
      </c>
    </row>
    <row r="187" spans="2:6" x14ac:dyDescent="0.25">
      <c r="B187" s="1"/>
      <c r="C187" s="1"/>
    </row>
    <row r="188" spans="2:6" x14ac:dyDescent="0.25">
      <c r="B188" s="1"/>
      <c r="C188" s="1"/>
    </row>
    <row r="189" spans="2:6" x14ac:dyDescent="0.25">
      <c r="E189" s="9" t="s">
        <v>2</v>
      </c>
      <c r="F189" s="15" t="s">
        <v>3</v>
      </c>
    </row>
    <row r="190" spans="2:6" x14ac:dyDescent="0.25">
      <c r="C190" s="11"/>
      <c r="D190" s="18" t="s">
        <v>11</v>
      </c>
      <c r="E190" s="16">
        <v>2435</v>
      </c>
      <c r="F190" s="12">
        <v>100</v>
      </c>
    </row>
    <row r="191" spans="2:6" x14ac:dyDescent="0.25">
      <c r="C191" s="10">
        <v>1</v>
      </c>
      <c r="D191" s="6" t="s">
        <v>130</v>
      </c>
      <c r="E191" s="13">
        <v>383</v>
      </c>
      <c r="F191" s="17">
        <v>15.728952772074001</v>
      </c>
    </row>
    <row r="192" spans="2:6" x14ac:dyDescent="0.25">
      <c r="C192" s="10">
        <v>2</v>
      </c>
      <c r="D192" s="6" t="s">
        <v>131</v>
      </c>
      <c r="E192" s="13">
        <v>333</v>
      </c>
      <c r="F192" s="17">
        <v>13.675564681725</v>
      </c>
    </row>
    <row r="193" spans="2:6" x14ac:dyDescent="0.25">
      <c r="C193" s="10">
        <v>3</v>
      </c>
      <c r="D193" s="6" t="s">
        <v>132</v>
      </c>
      <c r="E193" s="13">
        <v>464</v>
      </c>
      <c r="F193" s="17">
        <v>19.055441478439</v>
      </c>
    </row>
    <row r="194" spans="2:6" x14ac:dyDescent="0.25">
      <c r="C194" s="10">
        <v>4</v>
      </c>
      <c r="D194" s="6" t="s">
        <v>133</v>
      </c>
      <c r="E194" s="13">
        <v>163</v>
      </c>
      <c r="F194" s="17">
        <v>6.6940451745380001</v>
      </c>
    </row>
    <row r="195" spans="2:6" x14ac:dyDescent="0.25">
      <c r="C195" s="10">
        <v>5</v>
      </c>
      <c r="D195" s="6" t="s">
        <v>134</v>
      </c>
      <c r="E195" s="13">
        <v>161</v>
      </c>
      <c r="F195" s="17">
        <v>6.6119096509239998</v>
      </c>
    </row>
    <row r="196" spans="2:6" x14ac:dyDescent="0.25">
      <c r="C196" s="10">
        <v>6</v>
      </c>
      <c r="D196" s="6" t="s">
        <v>135</v>
      </c>
      <c r="E196" s="13">
        <v>1174</v>
      </c>
      <c r="F196" s="17">
        <v>48.213552361395998</v>
      </c>
    </row>
    <row r="197" spans="2:6" x14ac:dyDescent="0.25">
      <c r="C197" s="10">
        <v>7</v>
      </c>
      <c r="D197" s="6" t="s">
        <v>136</v>
      </c>
      <c r="E197" s="13">
        <v>1349</v>
      </c>
      <c r="F197" s="17">
        <v>55.400410677617998</v>
      </c>
    </row>
    <row r="198" spans="2:6" x14ac:dyDescent="0.25">
      <c r="C198" s="10">
        <v>8</v>
      </c>
      <c r="D198" s="6" t="s">
        <v>137</v>
      </c>
      <c r="E198" s="13">
        <v>2034</v>
      </c>
      <c r="F198" s="17">
        <v>83.531827515399996</v>
      </c>
    </row>
    <row r="199" spans="2:6" x14ac:dyDescent="0.25">
      <c r="C199" s="10">
        <v>9</v>
      </c>
      <c r="D199" s="6" t="s">
        <v>64</v>
      </c>
      <c r="E199" s="13">
        <v>68</v>
      </c>
      <c r="F199" s="17">
        <v>2.7926078028750001</v>
      </c>
    </row>
    <row r="200" spans="2:6" x14ac:dyDescent="0.25">
      <c r="C200" s="8">
        <v>10</v>
      </c>
      <c r="D200" s="7" t="s">
        <v>46</v>
      </c>
      <c r="E200" s="20">
        <v>17</v>
      </c>
      <c r="F200" s="19">
        <v>0.69815195071900005</v>
      </c>
    </row>
    <row r="201" spans="2:6" x14ac:dyDescent="0.25">
      <c r="C201" s="5"/>
      <c r="D201" s="3" t="s">
        <v>14</v>
      </c>
      <c r="E201" s="2"/>
      <c r="F201" s="14"/>
    </row>
    <row r="203" spans="2:6" x14ac:dyDescent="0.25">
      <c r="B203" s="4" t="str">
        <f xml:space="preserve"> HYPERLINK("#'目次'!B20", "[15]")</f>
        <v>[15]</v>
      </c>
      <c r="C203" s="1" t="s">
        <v>140</v>
      </c>
    </row>
    <row r="204" spans="2:6" x14ac:dyDescent="0.25">
      <c r="B204" s="1"/>
      <c r="C204" s="1"/>
    </row>
    <row r="205" spans="2:6" x14ac:dyDescent="0.25">
      <c r="B205" s="1"/>
      <c r="C205" s="1"/>
    </row>
    <row r="206" spans="2:6" x14ac:dyDescent="0.25">
      <c r="E206" s="9" t="s">
        <v>2</v>
      </c>
      <c r="F206" s="15" t="s">
        <v>3</v>
      </c>
    </row>
    <row r="207" spans="2:6" x14ac:dyDescent="0.25">
      <c r="C207" s="11"/>
      <c r="D207" s="18" t="s">
        <v>11</v>
      </c>
      <c r="E207" s="16">
        <v>2435</v>
      </c>
      <c r="F207" s="12">
        <v>100</v>
      </c>
    </row>
    <row r="208" spans="2:6" x14ac:dyDescent="0.25">
      <c r="C208" s="10">
        <v>1</v>
      </c>
      <c r="D208" s="6" t="s">
        <v>141</v>
      </c>
      <c r="E208" s="13">
        <v>120</v>
      </c>
      <c r="F208" s="17">
        <v>4.9281314168380002</v>
      </c>
    </row>
    <row r="209" spans="2:6" x14ac:dyDescent="0.25">
      <c r="C209" s="10">
        <v>2</v>
      </c>
      <c r="D209" s="6" t="s">
        <v>142</v>
      </c>
      <c r="E209" s="13">
        <v>932</v>
      </c>
      <c r="F209" s="17">
        <v>38.275154004107002</v>
      </c>
    </row>
    <row r="210" spans="2:6" x14ac:dyDescent="0.25">
      <c r="C210" s="10">
        <v>3</v>
      </c>
      <c r="D210" s="6" t="s">
        <v>143</v>
      </c>
      <c r="E210" s="13">
        <v>854</v>
      </c>
      <c r="F210" s="17">
        <v>35.071868583162001</v>
      </c>
    </row>
    <row r="211" spans="2:6" x14ac:dyDescent="0.25">
      <c r="C211" s="10">
        <v>4</v>
      </c>
      <c r="D211" s="6" t="s">
        <v>144</v>
      </c>
      <c r="E211" s="13">
        <v>356</v>
      </c>
      <c r="F211" s="17">
        <v>14.620123203285001</v>
      </c>
    </row>
    <row r="212" spans="2:6" x14ac:dyDescent="0.25">
      <c r="C212" s="10">
        <v>5</v>
      </c>
      <c r="D212" s="6" t="s">
        <v>145</v>
      </c>
      <c r="E212" s="13">
        <v>157</v>
      </c>
      <c r="F212" s="17">
        <v>6.4476386036960003</v>
      </c>
    </row>
    <row r="213" spans="2:6" x14ac:dyDescent="0.25">
      <c r="C213" s="8">
        <v>6</v>
      </c>
      <c r="D213" s="7" t="s">
        <v>46</v>
      </c>
      <c r="E213" s="20">
        <v>16</v>
      </c>
      <c r="F213" s="19">
        <v>0.65708418891200004</v>
      </c>
    </row>
    <row r="214" spans="2:6" x14ac:dyDescent="0.25">
      <c r="C214" s="5"/>
      <c r="D214" s="3" t="s">
        <v>14</v>
      </c>
      <c r="E214" s="2"/>
      <c r="F214" s="14"/>
    </row>
    <row r="216" spans="2:6" x14ac:dyDescent="0.25">
      <c r="B216" s="4" t="str">
        <f xml:space="preserve"> HYPERLINK("#'目次'!B21", "[16]")</f>
        <v>[16]</v>
      </c>
      <c r="C216" s="1" t="s">
        <v>148</v>
      </c>
    </row>
    <row r="217" spans="2:6" x14ac:dyDescent="0.25">
      <c r="B217" s="1"/>
      <c r="C217" s="1"/>
    </row>
    <row r="218" spans="2:6" x14ac:dyDescent="0.25">
      <c r="B218" s="1"/>
      <c r="C218" s="1"/>
    </row>
    <row r="219" spans="2:6" x14ac:dyDescent="0.25">
      <c r="E219" s="9" t="s">
        <v>2</v>
      </c>
      <c r="F219" s="15" t="s">
        <v>3</v>
      </c>
    </row>
    <row r="220" spans="2:6" x14ac:dyDescent="0.25">
      <c r="C220" s="11"/>
      <c r="D220" s="18" t="s">
        <v>11</v>
      </c>
      <c r="E220" s="16">
        <v>2435</v>
      </c>
      <c r="F220" s="12">
        <v>100</v>
      </c>
    </row>
    <row r="221" spans="2:6" x14ac:dyDescent="0.25">
      <c r="C221" s="10">
        <v>1</v>
      </c>
      <c r="D221" s="6" t="s">
        <v>149</v>
      </c>
      <c r="E221" s="13">
        <v>350</v>
      </c>
      <c r="F221" s="17">
        <v>14.373716632443999</v>
      </c>
    </row>
    <row r="222" spans="2:6" x14ac:dyDescent="0.25">
      <c r="C222" s="10">
        <v>2</v>
      </c>
      <c r="D222" s="6" t="s">
        <v>150</v>
      </c>
      <c r="E222" s="13">
        <v>1147</v>
      </c>
      <c r="F222" s="17">
        <v>47.104722792608001</v>
      </c>
    </row>
    <row r="223" spans="2:6" x14ac:dyDescent="0.25">
      <c r="C223" s="10">
        <v>3</v>
      </c>
      <c r="D223" s="6" t="s">
        <v>151</v>
      </c>
      <c r="E223" s="13">
        <v>816</v>
      </c>
      <c r="F223" s="17">
        <v>33.511293634497001</v>
      </c>
    </row>
    <row r="224" spans="2:6" x14ac:dyDescent="0.25">
      <c r="C224" s="10">
        <v>4</v>
      </c>
      <c r="D224" s="6" t="s">
        <v>152</v>
      </c>
      <c r="E224" s="13">
        <v>78</v>
      </c>
      <c r="F224" s="17">
        <v>3.2032854209449999</v>
      </c>
    </row>
    <row r="225" spans="2:6" x14ac:dyDescent="0.25">
      <c r="C225" s="8">
        <v>5</v>
      </c>
      <c r="D225" s="7" t="s">
        <v>46</v>
      </c>
      <c r="E225" s="20">
        <v>44</v>
      </c>
      <c r="F225" s="19">
        <v>1.806981519507</v>
      </c>
    </row>
    <row r="226" spans="2:6" x14ac:dyDescent="0.25">
      <c r="C226" s="5"/>
      <c r="D226" s="3" t="s">
        <v>14</v>
      </c>
      <c r="E226" s="2"/>
      <c r="F226" s="14"/>
    </row>
    <row r="228" spans="2:6" x14ac:dyDescent="0.25">
      <c r="B228" s="4" t="str">
        <f xml:space="preserve"> HYPERLINK("#'目次'!B22", "[17]")</f>
        <v>[17]</v>
      </c>
      <c r="C228" s="1" t="s">
        <v>155</v>
      </c>
    </row>
    <row r="229" spans="2:6" x14ac:dyDescent="0.25">
      <c r="B229" s="1"/>
      <c r="C229" s="1"/>
    </row>
    <row r="230" spans="2:6" x14ac:dyDescent="0.25">
      <c r="B230" s="1"/>
      <c r="C230" s="1"/>
    </row>
    <row r="231" spans="2:6" x14ac:dyDescent="0.25">
      <c r="E231" s="9" t="s">
        <v>2</v>
      </c>
      <c r="F231" s="15" t="s">
        <v>3</v>
      </c>
    </row>
    <row r="232" spans="2:6" x14ac:dyDescent="0.25">
      <c r="C232" s="11"/>
      <c r="D232" s="18" t="s">
        <v>11</v>
      </c>
      <c r="E232" s="16">
        <v>2435</v>
      </c>
      <c r="F232" s="12">
        <v>100</v>
      </c>
    </row>
    <row r="233" spans="2:6" x14ac:dyDescent="0.25">
      <c r="C233" s="10">
        <v>1</v>
      </c>
      <c r="D233" s="6" t="s">
        <v>156</v>
      </c>
      <c r="E233" s="13">
        <v>1080</v>
      </c>
      <c r="F233" s="17">
        <v>44.353182751539997</v>
      </c>
    </row>
    <row r="234" spans="2:6" x14ac:dyDescent="0.25">
      <c r="C234" s="10">
        <v>2</v>
      </c>
      <c r="D234" s="6" t="s">
        <v>157</v>
      </c>
      <c r="E234" s="13">
        <v>165</v>
      </c>
      <c r="F234" s="17">
        <v>6.7761806981520003</v>
      </c>
    </row>
    <row r="235" spans="2:6" x14ac:dyDescent="0.25">
      <c r="C235" s="10">
        <v>3</v>
      </c>
      <c r="D235" s="6" t="s">
        <v>158</v>
      </c>
      <c r="E235" s="13">
        <v>716</v>
      </c>
      <c r="F235" s="17">
        <v>29.404517453798999</v>
      </c>
    </row>
    <row r="236" spans="2:6" x14ac:dyDescent="0.25">
      <c r="C236" s="10">
        <v>4</v>
      </c>
      <c r="D236" s="6" t="s">
        <v>159</v>
      </c>
      <c r="E236" s="13">
        <v>525</v>
      </c>
      <c r="F236" s="17">
        <v>21.560574948665</v>
      </c>
    </row>
    <row r="237" spans="2:6" x14ac:dyDescent="0.25">
      <c r="C237" s="10">
        <v>5</v>
      </c>
      <c r="D237" s="6" t="s">
        <v>160</v>
      </c>
      <c r="E237" s="13">
        <v>421</v>
      </c>
      <c r="F237" s="17">
        <v>17.289527720738999</v>
      </c>
    </row>
    <row r="238" spans="2:6" x14ac:dyDescent="0.25">
      <c r="C238" s="10">
        <v>6</v>
      </c>
      <c r="D238" s="6" t="s">
        <v>161</v>
      </c>
      <c r="E238" s="13">
        <v>210</v>
      </c>
      <c r="F238" s="17">
        <v>8.6242299794659996</v>
      </c>
    </row>
    <row r="239" spans="2:6" x14ac:dyDescent="0.25">
      <c r="C239" s="10">
        <v>7</v>
      </c>
      <c r="D239" s="6" t="s">
        <v>64</v>
      </c>
      <c r="E239" s="13">
        <v>32</v>
      </c>
      <c r="F239" s="17">
        <v>1.314168377823</v>
      </c>
    </row>
    <row r="240" spans="2:6" x14ac:dyDescent="0.25">
      <c r="C240" s="10">
        <v>8</v>
      </c>
      <c r="D240" s="6" t="s">
        <v>162</v>
      </c>
      <c r="E240" s="13">
        <v>628</v>
      </c>
      <c r="F240" s="17">
        <v>25.790554414784001</v>
      </c>
    </row>
    <row r="241" spans="2:6" x14ac:dyDescent="0.25">
      <c r="C241" s="8">
        <v>9</v>
      </c>
      <c r="D241" s="7" t="s">
        <v>46</v>
      </c>
      <c r="E241" s="20">
        <v>26</v>
      </c>
      <c r="F241" s="19">
        <v>1.0677618069820001</v>
      </c>
    </row>
    <row r="242" spans="2:6" x14ac:dyDescent="0.25">
      <c r="C242" s="5"/>
      <c r="D242" s="3" t="s">
        <v>14</v>
      </c>
      <c r="E242" s="2"/>
      <c r="F242" s="14"/>
    </row>
    <row r="244" spans="2:6" x14ac:dyDescent="0.25">
      <c r="B244" s="4" t="str">
        <f xml:space="preserve"> HYPERLINK("#'目次'!B23", "[18]")</f>
        <v>[18]</v>
      </c>
      <c r="C244" s="1" t="s">
        <v>165</v>
      </c>
    </row>
    <row r="245" spans="2:6" x14ac:dyDescent="0.25">
      <c r="B245" s="1"/>
      <c r="C245" s="1"/>
    </row>
    <row r="246" spans="2:6" x14ac:dyDescent="0.25">
      <c r="B246" s="1"/>
      <c r="C246" s="1"/>
    </row>
    <row r="247" spans="2:6" x14ac:dyDescent="0.25">
      <c r="E247" s="9" t="s">
        <v>2</v>
      </c>
      <c r="F247" s="15" t="s">
        <v>3</v>
      </c>
    </row>
    <row r="248" spans="2:6" x14ac:dyDescent="0.25">
      <c r="C248" s="11"/>
      <c r="D248" s="18" t="s">
        <v>11</v>
      </c>
      <c r="E248" s="16">
        <v>2435</v>
      </c>
      <c r="F248" s="12">
        <v>100</v>
      </c>
    </row>
    <row r="249" spans="2:6" x14ac:dyDescent="0.25">
      <c r="C249" s="10">
        <v>1</v>
      </c>
      <c r="D249" s="6" t="s">
        <v>166</v>
      </c>
      <c r="E249" s="13">
        <v>1711</v>
      </c>
      <c r="F249" s="17">
        <v>70.266940451745</v>
      </c>
    </row>
    <row r="250" spans="2:6" x14ac:dyDescent="0.25">
      <c r="C250" s="10">
        <v>2</v>
      </c>
      <c r="D250" s="6" t="s">
        <v>167</v>
      </c>
      <c r="E250" s="13">
        <v>1468</v>
      </c>
      <c r="F250" s="17">
        <v>60.287474332648998</v>
      </c>
    </row>
    <row r="251" spans="2:6" x14ac:dyDescent="0.25">
      <c r="C251" s="10">
        <v>3</v>
      </c>
      <c r="D251" s="6" t="s">
        <v>168</v>
      </c>
      <c r="E251" s="13">
        <v>500</v>
      </c>
      <c r="F251" s="17">
        <v>20.533880903490999</v>
      </c>
    </row>
    <row r="252" spans="2:6" x14ac:dyDescent="0.25">
      <c r="C252" s="10">
        <v>4</v>
      </c>
      <c r="D252" s="6" t="s">
        <v>169</v>
      </c>
      <c r="E252" s="13">
        <v>777</v>
      </c>
      <c r="F252" s="17">
        <v>31.909650924025001</v>
      </c>
    </row>
    <row r="253" spans="2:6" x14ac:dyDescent="0.25">
      <c r="C253" s="10">
        <v>5</v>
      </c>
      <c r="D253" s="6" t="s">
        <v>170</v>
      </c>
      <c r="E253" s="13">
        <v>556</v>
      </c>
      <c r="F253" s="17">
        <v>22.833675564682</v>
      </c>
    </row>
    <row r="254" spans="2:6" x14ac:dyDescent="0.25">
      <c r="C254" s="10">
        <v>6</v>
      </c>
      <c r="D254" s="6" t="s">
        <v>171</v>
      </c>
      <c r="E254" s="13">
        <v>175</v>
      </c>
      <c r="F254" s="17">
        <v>7.1868583162219997</v>
      </c>
    </row>
    <row r="255" spans="2:6" x14ac:dyDescent="0.25">
      <c r="C255" s="10">
        <v>7</v>
      </c>
      <c r="D255" s="6" t="s">
        <v>172</v>
      </c>
      <c r="E255" s="13">
        <v>165</v>
      </c>
      <c r="F255" s="17">
        <v>6.7761806981520003</v>
      </c>
    </row>
    <row r="256" spans="2:6" x14ac:dyDescent="0.25">
      <c r="C256" s="10">
        <v>8</v>
      </c>
      <c r="D256" s="6" t="s">
        <v>173</v>
      </c>
      <c r="E256" s="13">
        <v>723</v>
      </c>
      <c r="F256" s="17">
        <v>29.691991786448</v>
      </c>
    </row>
    <row r="257" spans="2:6" x14ac:dyDescent="0.25">
      <c r="C257" s="10">
        <v>9</v>
      </c>
      <c r="D257" s="6" t="s">
        <v>174</v>
      </c>
      <c r="E257" s="13">
        <v>196</v>
      </c>
      <c r="F257" s="17">
        <v>8.0492813141680006</v>
      </c>
    </row>
    <row r="258" spans="2:6" x14ac:dyDescent="0.25">
      <c r="C258" s="10">
        <v>10</v>
      </c>
      <c r="D258" s="6" t="s">
        <v>175</v>
      </c>
      <c r="E258" s="13">
        <v>423</v>
      </c>
      <c r="F258" s="17">
        <v>17.371663244353002</v>
      </c>
    </row>
    <row r="259" spans="2:6" x14ac:dyDescent="0.25">
      <c r="C259" s="10">
        <v>11</v>
      </c>
      <c r="D259" s="6" t="s">
        <v>176</v>
      </c>
      <c r="E259" s="13">
        <v>173</v>
      </c>
      <c r="F259" s="17">
        <v>7.1047227926080003</v>
      </c>
    </row>
    <row r="260" spans="2:6" x14ac:dyDescent="0.25">
      <c r="C260" s="10">
        <v>12</v>
      </c>
      <c r="D260" s="6" t="s">
        <v>177</v>
      </c>
      <c r="E260" s="13">
        <v>197</v>
      </c>
      <c r="F260" s="17">
        <v>8.0903490759750003</v>
      </c>
    </row>
    <row r="261" spans="2:6" x14ac:dyDescent="0.25">
      <c r="C261" s="10">
        <v>13</v>
      </c>
      <c r="D261" s="6" t="s">
        <v>64</v>
      </c>
      <c r="E261" s="13">
        <v>29</v>
      </c>
      <c r="F261" s="17">
        <v>1.1909650924020001</v>
      </c>
    </row>
    <row r="262" spans="2:6" x14ac:dyDescent="0.25">
      <c r="C262" s="10">
        <v>14</v>
      </c>
      <c r="D262" s="6" t="s">
        <v>178</v>
      </c>
      <c r="E262" s="13">
        <v>140</v>
      </c>
      <c r="F262" s="17">
        <v>5.7494866529769997</v>
      </c>
    </row>
    <row r="263" spans="2:6" x14ac:dyDescent="0.25">
      <c r="C263" s="8">
        <v>15</v>
      </c>
      <c r="D263" s="7" t="s">
        <v>46</v>
      </c>
      <c r="E263" s="20">
        <v>31</v>
      </c>
      <c r="F263" s="19">
        <v>1.2731006160160001</v>
      </c>
    </row>
    <row r="264" spans="2:6" x14ac:dyDescent="0.25">
      <c r="C264" s="5"/>
      <c r="D264" s="3" t="s">
        <v>14</v>
      </c>
      <c r="E264" s="2"/>
      <c r="F264" s="14"/>
    </row>
    <row r="266" spans="2:6" x14ac:dyDescent="0.25">
      <c r="B266" s="4" t="str">
        <f xml:space="preserve"> HYPERLINK("#'目次'!B24", "[19]")</f>
        <v>[19]</v>
      </c>
      <c r="C266" s="1" t="s">
        <v>181</v>
      </c>
    </row>
    <row r="267" spans="2:6" x14ac:dyDescent="0.25">
      <c r="B267" s="1"/>
      <c r="C267" s="1"/>
    </row>
    <row r="268" spans="2:6" x14ac:dyDescent="0.25">
      <c r="B268" s="1"/>
      <c r="C268" s="1"/>
    </row>
    <row r="269" spans="2:6" x14ac:dyDescent="0.25">
      <c r="E269" s="9" t="s">
        <v>2</v>
      </c>
      <c r="F269" s="15" t="s">
        <v>3</v>
      </c>
    </row>
    <row r="270" spans="2:6" x14ac:dyDescent="0.25">
      <c r="C270" s="11"/>
      <c r="D270" s="18" t="s">
        <v>11</v>
      </c>
      <c r="E270" s="16">
        <v>2435</v>
      </c>
      <c r="F270" s="12">
        <v>100</v>
      </c>
    </row>
    <row r="271" spans="2:6" x14ac:dyDescent="0.25">
      <c r="C271" s="10">
        <v>1</v>
      </c>
      <c r="D271" s="6" t="s">
        <v>182</v>
      </c>
      <c r="E271" s="13">
        <v>1529</v>
      </c>
      <c r="F271" s="17">
        <v>62.792607802874997</v>
      </c>
    </row>
    <row r="272" spans="2:6" x14ac:dyDescent="0.25">
      <c r="C272" s="10">
        <v>2</v>
      </c>
      <c r="D272" s="6" t="s">
        <v>183</v>
      </c>
      <c r="E272" s="13">
        <v>440</v>
      </c>
      <c r="F272" s="17">
        <v>18.069815195072</v>
      </c>
    </row>
    <row r="273" spans="2:6" x14ac:dyDescent="0.25">
      <c r="C273" s="10">
        <v>3</v>
      </c>
      <c r="D273" s="6" t="s">
        <v>184</v>
      </c>
      <c r="E273" s="13">
        <v>416</v>
      </c>
      <c r="F273" s="17">
        <v>17.084188911704</v>
      </c>
    </row>
    <row r="274" spans="2:6" x14ac:dyDescent="0.25">
      <c r="C274" s="8">
        <v>4</v>
      </c>
      <c r="D274" s="7" t="s">
        <v>46</v>
      </c>
      <c r="E274" s="20">
        <v>50</v>
      </c>
      <c r="F274" s="19">
        <v>2.0533880903489998</v>
      </c>
    </row>
    <row r="275" spans="2:6" x14ac:dyDescent="0.25">
      <c r="C275" s="5"/>
      <c r="D275" s="3" t="s">
        <v>14</v>
      </c>
      <c r="E275" s="2"/>
      <c r="F275" s="14"/>
    </row>
    <row r="277" spans="2:6" x14ac:dyDescent="0.25">
      <c r="B277" s="4" t="str">
        <f xml:space="preserve"> HYPERLINK("#'目次'!B25", "[20]")</f>
        <v>[20]</v>
      </c>
      <c r="C277" s="1" t="s">
        <v>187</v>
      </c>
    </row>
    <row r="278" spans="2:6" x14ac:dyDescent="0.25">
      <c r="B278" s="1"/>
      <c r="C278" s="1"/>
    </row>
    <row r="279" spans="2:6" x14ac:dyDescent="0.25">
      <c r="B279" s="1"/>
      <c r="C279" s="1"/>
    </row>
    <row r="280" spans="2:6" x14ac:dyDescent="0.25">
      <c r="E280" s="9" t="s">
        <v>2</v>
      </c>
      <c r="F280" s="15" t="s">
        <v>3</v>
      </c>
    </row>
    <row r="281" spans="2:6" x14ac:dyDescent="0.25">
      <c r="C281" s="11"/>
      <c r="D281" s="18" t="s">
        <v>11</v>
      </c>
      <c r="E281" s="16">
        <v>2435</v>
      </c>
      <c r="F281" s="12">
        <v>100</v>
      </c>
    </row>
    <row r="282" spans="2:6" x14ac:dyDescent="0.25">
      <c r="C282" s="10">
        <v>1</v>
      </c>
      <c r="D282" s="6" t="s">
        <v>182</v>
      </c>
      <c r="E282" s="13">
        <v>1810</v>
      </c>
      <c r="F282" s="17">
        <v>74.332648870637001</v>
      </c>
    </row>
    <row r="283" spans="2:6" x14ac:dyDescent="0.25">
      <c r="C283" s="10">
        <v>2</v>
      </c>
      <c r="D283" s="6" t="s">
        <v>183</v>
      </c>
      <c r="E283" s="13">
        <v>279</v>
      </c>
      <c r="F283" s="17">
        <v>11.457905544148</v>
      </c>
    </row>
    <row r="284" spans="2:6" x14ac:dyDescent="0.25">
      <c r="C284" s="10">
        <v>3</v>
      </c>
      <c r="D284" s="6" t="s">
        <v>184</v>
      </c>
      <c r="E284" s="13">
        <v>311</v>
      </c>
      <c r="F284" s="17">
        <v>12.772073921971</v>
      </c>
    </row>
    <row r="285" spans="2:6" x14ac:dyDescent="0.25">
      <c r="C285" s="8">
        <v>4</v>
      </c>
      <c r="D285" s="7" t="s">
        <v>46</v>
      </c>
      <c r="E285" s="20">
        <v>35</v>
      </c>
      <c r="F285" s="19">
        <v>1.4373716632439999</v>
      </c>
    </row>
    <row r="286" spans="2:6" x14ac:dyDescent="0.25">
      <c r="C286" s="5"/>
      <c r="D286" s="3" t="s">
        <v>14</v>
      </c>
      <c r="E286" s="2"/>
      <c r="F286" s="14"/>
    </row>
    <row r="288" spans="2:6" x14ac:dyDescent="0.25">
      <c r="B288" s="4" t="str">
        <f xml:space="preserve"> HYPERLINK("#'目次'!B26", "[21]")</f>
        <v>[21]</v>
      </c>
      <c r="C288" s="1" t="s">
        <v>190</v>
      </c>
    </row>
    <row r="289" spans="2:6" x14ac:dyDescent="0.25">
      <c r="B289" s="1"/>
      <c r="C289" s="1"/>
    </row>
    <row r="290" spans="2:6" x14ac:dyDescent="0.25">
      <c r="B290" s="1"/>
      <c r="C290" s="1"/>
    </row>
    <row r="291" spans="2:6" x14ac:dyDescent="0.25">
      <c r="E291" s="9" t="s">
        <v>2</v>
      </c>
      <c r="F291" s="15" t="s">
        <v>3</v>
      </c>
    </row>
    <row r="292" spans="2:6" x14ac:dyDescent="0.25">
      <c r="C292" s="11"/>
      <c r="D292" s="18" t="s">
        <v>11</v>
      </c>
      <c r="E292" s="16">
        <v>2435</v>
      </c>
      <c r="F292" s="12">
        <v>100</v>
      </c>
    </row>
    <row r="293" spans="2:6" x14ac:dyDescent="0.25">
      <c r="C293" s="10">
        <v>1</v>
      </c>
      <c r="D293" s="6" t="s">
        <v>182</v>
      </c>
      <c r="E293" s="13">
        <v>1803</v>
      </c>
      <c r="F293" s="17">
        <v>74.045174537988004</v>
      </c>
    </row>
    <row r="294" spans="2:6" x14ac:dyDescent="0.25">
      <c r="C294" s="10">
        <v>2</v>
      </c>
      <c r="D294" s="6" t="s">
        <v>183</v>
      </c>
      <c r="E294" s="13">
        <v>356</v>
      </c>
      <c r="F294" s="17">
        <v>14.620123203285001</v>
      </c>
    </row>
    <row r="295" spans="2:6" x14ac:dyDescent="0.25">
      <c r="C295" s="10">
        <v>3</v>
      </c>
      <c r="D295" s="6" t="s">
        <v>184</v>
      </c>
      <c r="E295" s="13">
        <v>238</v>
      </c>
      <c r="F295" s="17">
        <v>9.7741273100619992</v>
      </c>
    </row>
    <row r="296" spans="2:6" x14ac:dyDescent="0.25">
      <c r="C296" s="8">
        <v>4</v>
      </c>
      <c r="D296" s="7" t="s">
        <v>46</v>
      </c>
      <c r="E296" s="20">
        <v>38</v>
      </c>
      <c r="F296" s="19">
        <v>1.560574948665</v>
      </c>
    </row>
    <row r="297" spans="2:6" x14ac:dyDescent="0.25">
      <c r="C297" s="5"/>
      <c r="D297" s="3" t="s">
        <v>14</v>
      </c>
      <c r="E297" s="2"/>
      <c r="F297" s="14"/>
    </row>
    <row r="299" spans="2:6" x14ac:dyDescent="0.25">
      <c r="B299" s="4" t="str">
        <f xml:space="preserve"> HYPERLINK("#'目次'!B27", "[22]")</f>
        <v>[22]</v>
      </c>
      <c r="C299" s="1" t="s">
        <v>193</v>
      </c>
    </row>
    <row r="300" spans="2:6" x14ac:dyDescent="0.25">
      <c r="B300" s="1"/>
      <c r="C300" s="1"/>
    </row>
    <row r="301" spans="2:6" x14ac:dyDescent="0.25">
      <c r="B301" s="1"/>
      <c r="C301" s="1"/>
    </row>
    <row r="302" spans="2:6" x14ac:dyDescent="0.25">
      <c r="E302" s="9" t="s">
        <v>2</v>
      </c>
      <c r="F302" s="15" t="s">
        <v>3</v>
      </c>
    </row>
    <row r="303" spans="2:6" x14ac:dyDescent="0.25">
      <c r="C303" s="11"/>
      <c r="D303" s="18" t="s">
        <v>11</v>
      </c>
      <c r="E303" s="16">
        <v>2435</v>
      </c>
      <c r="F303" s="12">
        <v>100</v>
      </c>
    </row>
    <row r="304" spans="2:6" x14ac:dyDescent="0.25">
      <c r="C304" s="10">
        <v>1</v>
      </c>
      <c r="D304" s="6" t="s">
        <v>182</v>
      </c>
      <c r="E304" s="13">
        <v>1992</v>
      </c>
      <c r="F304" s="17">
        <v>81.806981519507005</v>
      </c>
    </row>
    <row r="305" spans="2:6" x14ac:dyDescent="0.25">
      <c r="C305" s="10">
        <v>2</v>
      </c>
      <c r="D305" s="6" t="s">
        <v>183</v>
      </c>
      <c r="E305" s="13">
        <v>152</v>
      </c>
      <c r="F305" s="17">
        <v>6.2422997946610002</v>
      </c>
    </row>
    <row r="306" spans="2:6" x14ac:dyDescent="0.25">
      <c r="C306" s="10">
        <v>3</v>
      </c>
      <c r="D306" s="6" t="s">
        <v>184</v>
      </c>
      <c r="E306" s="13">
        <v>258</v>
      </c>
      <c r="F306" s="17">
        <v>10.595482546201</v>
      </c>
    </row>
    <row r="307" spans="2:6" x14ac:dyDescent="0.25">
      <c r="C307" s="8">
        <v>4</v>
      </c>
      <c r="D307" s="7" t="s">
        <v>46</v>
      </c>
      <c r="E307" s="20">
        <v>33</v>
      </c>
      <c r="F307" s="19">
        <v>1.3552361396299999</v>
      </c>
    </row>
    <row r="308" spans="2:6" x14ac:dyDescent="0.25">
      <c r="C308" s="5"/>
      <c r="D308" s="3" t="s">
        <v>14</v>
      </c>
      <c r="E308" s="2"/>
      <c r="F308" s="14"/>
    </row>
    <row r="310" spans="2:6" x14ac:dyDescent="0.25">
      <c r="B310" s="4" t="str">
        <f xml:space="preserve"> HYPERLINK("#'目次'!B28", "[23]")</f>
        <v>[23]</v>
      </c>
      <c r="C310" s="1" t="s">
        <v>196</v>
      </c>
    </row>
    <row r="311" spans="2:6" x14ac:dyDescent="0.25">
      <c r="B311" s="1"/>
      <c r="C311" s="1"/>
    </row>
    <row r="312" spans="2:6" x14ac:dyDescent="0.25">
      <c r="B312" s="1"/>
      <c r="C312" s="1"/>
    </row>
    <row r="313" spans="2:6" x14ac:dyDescent="0.25">
      <c r="E313" s="9" t="s">
        <v>2</v>
      </c>
      <c r="F313" s="15" t="s">
        <v>3</v>
      </c>
    </row>
    <row r="314" spans="2:6" x14ac:dyDescent="0.25">
      <c r="C314" s="11"/>
      <c r="D314" s="18" t="s">
        <v>11</v>
      </c>
      <c r="E314" s="16">
        <v>2435</v>
      </c>
      <c r="F314" s="12">
        <v>100</v>
      </c>
    </row>
    <row r="315" spans="2:6" x14ac:dyDescent="0.25">
      <c r="C315" s="10">
        <v>1</v>
      </c>
      <c r="D315" s="6" t="s">
        <v>182</v>
      </c>
      <c r="E315" s="13">
        <v>1896</v>
      </c>
      <c r="F315" s="17">
        <v>77.864476386036998</v>
      </c>
    </row>
    <row r="316" spans="2:6" x14ac:dyDescent="0.25">
      <c r="C316" s="10">
        <v>2</v>
      </c>
      <c r="D316" s="6" t="s">
        <v>183</v>
      </c>
      <c r="E316" s="13">
        <v>314</v>
      </c>
      <c r="F316" s="17">
        <v>12.895277207392001</v>
      </c>
    </row>
    <row r="317" spans="2:6" x14ac:dyDescent="0.25">
      <c r="C317" s="10">
        <v>3</v>
      </c>
      <c r="D317" s="6" t="s">
        <v>184</v>
      </c>
      <c r="E317" s="13">
        <v>198</v>
      </c>
      <c r="F317" s="17">
        <v>8.131416837782</v>
      </c>
    </row>
    <row r="318" spans="2:6" x14ac:dyDescent="0.25">
      <c r="C318" s="8">
        <v>4</v>
      </c>
      <c r="D318" s="7" t="s">
        <v>46</v>
      </c>
      <c r="E318" s="20">
        <v>27</v>
      </c>
      <c r="F318" s="19">
        <v>1.108829568789</v>
      </c>
    </row>
    <row r="319" spans="2:6" x14ac:dyDescent="0.25">
      <c r="C319" s="5"/>
      <c r="D319" s="3" t="s">
        <v>14</v>
      </c>
      <c r="E319" s="2"/>
      <c r="F319" s="14"/>
    </row>
    <row r="321" spans="2:6" x14ac:dyDescent="0.25">
      <c r="B321" s="4" t="str">
        <f xml:space="preserve"> HYPERLINK("#'目次'!B29", "[24]")</f>
        <v>[24]</v>
      </c>
      <c r="C321" s="1" t="s">
        <v>199</v>
      </c>
    </row>
    <row r="322" spans="2:6" x14ac:dyDescent="0.25">
      <c r="B322" s="1"/>
      <c r="C322" s="1"/>
    </row>
    <row r="323" spans="2:6" x14ac:dyDescent="0.25">
      <c r="B323" s="1"/>
      <c r="C323" s="1"/>
    </row>
    <row r="324" spans="2:6" x14ac:dyDescent="0.25">
      <c r="E324" s="9" t="s">
        <v>2</v>
      </c>
      <c r="F324" s="15" t="s">
        <v>3</v>
      </c>
    </row>
    <row r="325" spans="2:6" x14ac:dyDescent="0.25">
      <c r="C325" s="11"/>
      <c r="D325" s="18" t="s">
        <v>11</v>
      </c>
      <c r="E325" s="16">
        <v>2435</v>
      </c>
      <c r="F325" s="12">
        <v>100</v>
      </c>
    </row>
    <row r="326" spans="2:6" x14ac:dyDescent="0.25">
      <c r="C326" s="10">
        <v>1</v>
      </c>
      <c r="D326" s="6" t="s">
        <v>182</v>
      </c>
      <c r="E326" s="13">
        <v>1582</v>
      </c>
      <c r="F326" s="17">
        <v>64.969199178644999</v>
      </c>
    </row>
    <row r="327" spans="2:6" x14ac:dyDescent="0.25">
      <c r="C327" s="10">
        <v>2</v>
      </c>
      <c r="D327" s="6" t="s">
        <v>183</v>
      </c>
      <c r="E327" s="13">
        <v>547</v>
      </c>
      <c r="F327" s="17">
        <v>22.464065708419</v>
      </c>
    </row>
    <row r="328" spans="2:6" x14ac:dyDescent="0.25">
      <c r="C328" s="10">
        <v>3</v>
      </c>
      <c r="D328" s="6" t="s">
        <v>184</v>
      </c>
      <c r="E328" s="13">
        <v>279</v>
      </c>
      <c r="F328" s="17">
        <v>11.457905544148</v>
      </c>
    </row>
    <row r="329" spans="2:6" x14ac:dyDescent="0.25">
      <c r="C329" s="8">
        <v>4</v>
      </c>
      <c r="D329" s="7" t="s">
        <v>46</v>
      </c>
      <c r="E329" s="20">
        <v>27</v>
      </c>
      <c r="F329" s="19">
        <v>1.108829568789</v>
      </c>
    </row>
    <row r="330" spans="2:6" x14ac:dyDescent="0.25">
      <c r="C330" s="5"/>
      <c r="D330" s="3" t="s">
        <v>14</v>
      </c>
      <c r="E330" s="2"/>
      <c r="F330" s="14"/>
    </row>
    <row r="332" spans="2:6" x14ac:dyDescent="0.25">
      <c r="B332" s="4" t="str">
        <f xml:space="preserve"> HYPERLINK("#'目次'!B30", "[25]")</f>
        <v>[25]</v>
      </c>
      <c r="C332" s="1" t="s">
        <v>202</v>
      </c>
    </row>
    <row r="333" spans="2:6" x14ac:dyDescent="0.25">
      <c r="B333" s="1"/>
      <c r="C333" s="1"/>
    </row>
    <row r="334" spans="2:6" x14ac:dyDescent="0.25">
      <c r="B334" s="1"/>
      <c r="C334" s="1"/>
    </row>
    <row r="335" spans="2:6" x14ac:dyDescent="0.25">
      <c r="E335" s="9" t="s">
        <v>2</v>
      </c>
      <c r="F335" s="15" t="s">
        <v>3</v>
      </c>
    </row>
    <row r="336" spans="2:6" x14ac:dyDescent="0.25">
      <c r="C336" s="11"/>
      <c r="D336" s="18" t="s">
        <v>11</v>
      </c>
      <c r="E336" s="16">
        <v>2435</v>
      </c>
      <c r="F336" s="12">
        <v>100</v>
      </c>
    </row>
    <row r="337" spans="2:6" x14ac:dyDescent="0.25">
      <c r="C337" s="10">
        <v>1</v>
      </c>
      <c r="D337" s="6" t="s">
        <v>182</v>
      </c>
      <c r="E337" s="13">
        <v>1832</v>
      </c>
      <c r="F337" s="17">
        <v>75.236139630389999</v>
      </c>
    </row>
    <row r="338" spans="2:6" x14ac:dyDescent="0.25">
      <c r="C338" s="10">
        <v>2</v>
      </c>
      <c r="D338" s="6" t="s">
        <v>183</v>
      </c>
      <c r="E338" s="13">
        <v>354</v>
      </c>
      <c r="F338" s="17">
        <v>14.537987679671</v>
      </c>
    </row>
    <row r="339" spans="2:6" x14ac:dyDescent="0.25">
      <c r="C339" s="10">
        <v>3</v>
      </c>
      <c r="D339" s="6" t="s">
        <v>184</v>
      </c>
      <c r="E339" s="13">
        <v>209</v>
      </c>
      <c r="F339" s="17">
        <v>8.5831622176589999</v>
      </c>
    </row>
    <row r="340" spans="2:6" x14ac:dyDescent="0.25">
      <c r="C340" s="8">
        <v>4</v>
      </c>
      <c r="D340" s="7" t="s">
        <v>46</v>
      </c>
      <c r="E340" s="20">
        <v>40</v>
      </c>
      <c r="F340" s="19">
        <v>1.642710472279</v>
      </c>
    </row>
    <row r="341" spans="2:6" x14ac:dyDescent="0.25">
      <c r="C341" s="5"/>
      <c r="D341" s="3" t="s">
        <v>14</v>
      </c>
      <c r="E341" s="2"/>
      <c r="F341" s="14"/>
    </row>
    <row r="343" spans="2:6" x14ac:dyDescent="0.25">
      <c r="B343" s="4" t="str">
        <f xml:space="preserve"> HYPERLINK("#'目次'!B31", "[26]")</f>
        <v>[26]</v>
      </c>
      <c r="C343" s="1" t="s">
        <v>205</v>
      </c>
    </row>
    <row r="344" spans="2:6" x14ac:dyDescent="0.25">
      <c r="B344" s="1"/>
      <c r="C344" s="1"/>
    </row>
    <row r="345" spans="2:6" x14ac:dyDescent="0.25">
      <c r="B345" s="1"/>
      <c r="C345" s="1"/>
    </row>
    <row r="346" spans="2:6" x14ac:dyDescent="0.25">
      <c r="E346" s="9" t="s">
        <v>2</v>
      </c>
      <c r="F346" s="15" t="s">
        <v>3</v>
      </c>
    </row>
    <row r="347" spans="2:6" x14ac:dyDescent="0.25">
      <c r="C347" s="11"/>
      <c r="D347" s="18" t="s">
        <v>11</v>
      </c>
      <c r="E347" s="16">
        <v>2435</v>
      </c>
      <c r="F347" s="12">
        <v>100</v>
      </c>
    </row>
    <row r="348" spans="2:6" x14ac:dyDescent="0.25">
      <c r="C348" s="10">
        <v>1</v>
      </c>
      <c r="D348" s="6" t="s">
        <v>182</v>
      </c>
      <c r="E348" s="13">
        <v>1921</v>
      </c>
      <c r="F348" s="17">
        <v>78.891170431210995</v>
      </c>
    </row>
    <row r="349" spans="2:6" x14ac:dyDescent="0.25">
      <c r="C349" s="10">
        <v>2</v>
      </c>
      <c r="D349" s="6" t="s">
        <v>183</v>
      </c>
      <c r="E349" s="13">
        <v>282</v>
      </c>
      <c r="F349" s="17">
        <v>11.581108829569001</v>
      </c>
    </row>
    <row r="350" spans="2:6" x14ac:dyDescent="0.25">
      <c r="C350" s="10">
        <v>3</v>
      </c>
      <c r="D350" s="6" t="s">
        <v>184</v>
      </c>
      <c r="E350" s="13">
        <v>208</v>
      </c>
      <c r="F350" s="17">
        <v>8.5420944558520002</v>
      </c>
    </row>
    <row r="351" spans="2:6" x14ac:dyDescent="0.25">
      <c r="C351" s="8">
        <v>4</v>
      </c>
      <c r="D351" s="7" t="s">
        <v>46</v>
      </c>
      <c r="E351" s="20">
        <v>24</v>
      </c>
      <c r="F351" s="19">
        <v>0.98562628336799996</v>
      </c>
    </row>
    <row r="352" spans="2:6" x14ac:dyDescent="0.25">
      <c r="C352" s="5"/>
      <c r="D352" s="3" t="s">
        <v>14</v>
      </c>
      <c r="E352" s="2"/>
      <c r="F352" s="14"/>
    </row>
    <row r="354" spans="2:6" x14ac:dyDescent="0.25">
      <c r="B354" s="4" t="str">
        <f xml:space="preserve"> HYPERLINK("#'目次'!B32", "[27]")</f>
        <v>[27]</v>
      </c>
      <c r="C354" s="1" t="s">
        <v>208</v>
      </c>
    </row>
    <row r="355" spans="2:6" x14ac:dyDescent="0.25">
      <c r="B355" s="1"/>
      <c r="C355" s="1"/>
    </row>
    <row r="356" spans="2:6" x14ac:dyDescent="0.25">
      <c r="B356" s="1"/>
      <c r="C356" s="1"/>
    </row>
    <row r="357" spans="2:6" x14ac:dyDescent="0.25">
      <c r="E357" s="9" t="s">
        <v>2</v>
      </c>
      <c r="F357" s="15" t="s">
        <v>3</v>
      </c>
    </row>
    <row r="358" spans="2:6" x14ac:dyDescent="0.25">
      <c r="C358" s="11"/>
      <c r="D358" s="18" t="s">
        <v>11</v>
      </c>
      <c r="E358" s="16">
        <v>2435</v>
      </c>
      <c r="F358" s="12">
        <v>100</v>
      </c>
    </row>
    <row r="359" spans="2:6" x14ac:dyDescent="0.25">
      <c r="C359" s="10">
        <v>1</v>
      </c>
      <c r="D359" s="6" t="s">
        <v>209</v>
      </c>
      <c r="E359" s="13">
        <v>177</v>
      </c>
      <c r="F359" s="17">
        <v>7.2689938398359999</v>
      </c>
    </row>
    <row r="360" spans="2:6" x14ac:dyDescent="0.25">
      <c r="C360" s="10">
        <v>2</v>
      </c>
      <c r="D360" s="6" t="s">
        <v>210</v>
      </c>
      <c r="E360" s="13">
        <v>2233</v>
      </c>
      <c r="F360" s="17">
        <v>91.704312114990003</v>
      </c>
    </row>
    <row r="361" spans="2:6" x14ac:dyDescent="0.25">
      <c r="C361" s="8">
        <v>3</v>
      </c>
      <c r="D361" s="7" t="s">
        <v>46</v>
      </c>
      <c r="E361" s="20">
        <v>25</v>
      </c>
      <c r="F361" s="19">
        <v>1.026694045175</v>
      </c>
    </row>
    <row r="362" spans="2:6" x14ac:dyDescent="0.25">
      <c r="C362" s="5"/>
      <c r="D362" s="3" t="s">
        <v>14</v>
      </c>
      <c r="E362" s="2"/>
      <c r="F362" s="14"/>
    </row>
    <row r="364" spans="2:6" x14ac:dyDescent="0.25">
      <c r="B364" s="4" t="str">
        <f xml:space="preserve"> HYPERLINK("#'目次'!B33", "[28]")</f>
        <v>[28]</v>
      </c>
      <c r="C364" s="1" t="s">
        <v>213</v>
      </c>
    </row>
    <row r="365" spans="2:6" x14ac:dyDescent="0.25">
      <c r="B365" s="1"/>
      <c r="C365" s="1"/>
    </row>
    <row r="366" spans="2:6" x14ac:dyDescent="0.25">
      <c r="B366" s="1"/>
      <c r="C366" s="1"/>
    </row>
    <row r="367" spans="2:6" x14ac:dyDescent="0.25">
      <c r="E367" s="9" t="s">
        <v>2</v>
      </c>
      <c r="F367" s="15" t="s">
        <v>3</v>
      </c>
    </row>
    <row r="368" spans="2:6" x14ac:dyDescent="0.25">
      <c r="C368" s="11"/>
      <c r="D368" s="18" t="s">
        <v>11</v>
      </c>
      <c r="E368" s="16">
        <v>2435</v>
      </c>
      <c r="F368" s="12">
        <v>100</v>
      </c>
    </row>
    <row r="369" spans="3:6" x14ac:dyDescent="0.25">
      <c r="C369" s="10">
        <v>1</v>
      </c>
      <c r="D369" s="6" t="s">
        <v>214</v>
      </c>
      <c r="E369" s="13">
        <v>1255</v>
      </c>
      <c r="F369" s="17">
        <v>51.540041067761997</v>
      </c>
    </row>
    <row r="370" spans="3:6" x14ac:dyDescent="0.25">
      <c r="C370" s="10">
        <v>2</v>
      </c>
      <c r="D370" s="6" t="s">
        <v>215</v>
      </c>
      <c r="E370" s="13">
        <v>1710</v>
      </c>
      <c r="F370" s="17">
        <v>70.225872689938001</v>
      </c>
    </row>
    <row r="371" spans="3:6" x14ac:dyDescent="0.25">
      <c r="C371" s="10">
        <v>3</v>
      </c>
      <c r="D371" s="6" t="s">
        <v>216</v>
      </c>
      <c r="E371" s="13">
        <v>1343</v>
      </c>
      <c r="F371" s="17">
        <v>55.154004106776</v>
      </c>
    </row>
    <row r="372" spans="3:6" x14ac:dyDescent="0.25">
      <c r="C372" s="10">
        <v>4</v>
      </c>
      <c r="D372" s="6" t="s">
        <v>217</v>
      </c>
      <c r="E372" s="13">
        <v>1024</v>
      </c>
      <c r="F372" s="17">
        <v>42.053388090349003</v>
      </c>
    </row>
    <row r="373" spans="3:6" x14ac:dyDescent="0.25">
      <c r="C373" s="10">
        <v>5</v>
      </c>
      <c r="D373" s="6" t="s">
        <v>218</v>
      </c>
      <c r="E373" s="13">
        <v>981</v>
      </c>
      <c r="F373" s="17">
        <v>40.287474332648998</v>
      </c>
    </row>
    <row r="374" spans="3:6" x14ac:dyDescent="0.25">
      <c r="C374" s="10">
        <v>6</v>
      </c>
      <c r="D374" s="6" t="s">
        <v>219</v>
      </c>
      <c r="E374" s="13">
        <v>1029</v>
      </c>
      <c r="F374" s="17">
        <v>42.258726899384001</v>
      </c>
    </row>
    <row r="375" spans="3:6" x14ac:dyDescent="0.25">
      <c r="C375" s="10">
        <v>7</v>
      </c>
      <c r="D375" s="6" t="s">
        <v>220</v>
      </c>
      <c r="E375" s="13">
        <v>1713</v>
      </c>
      <c r="F375" s="17">
        <v>70.349075975359</v>
      </c>
    </row>
    <row r="376" spans="3:6" x14ac:dyDescent="0.25">
      <c r="C376" s="10">
        <v>8</v>
      </c>
      <c r="D376" s="6" t="s">
        <v>221</v>
      </c>
      <c r="E376" s="13">
        <v>642</v>
      </c>
      <c r="F376" s="17">
        <v>26.365503080082</v>
      </c>
    </row>
    <row r="377" spans="3:6" x14ac:dyDescent="0.25">
      <c r="C377" s="10">
        <v>9</v>
      </c>
      <c r="D377" s="6" t="s">
        <v>222</v>
      </c>
      <c r="E377" s="13">
        <v>1303</v>
      </c>
      <c r="F377" s="17">
        <v>53.511293634497001</v>
      </c>
    </row>
    <row r="378" spans="3:6" x14ac:dyDescent="0.25">
      <c r="C378" s="10">
        <v>10</v>
      </c>
      <c r="D378" s="6" t="s">
        <v>223</v>
      </c>
      <c r="E378" s="13">
        <v>290</v>
      </c>
      <c r="F378" s="17">
        <v>11.909650924025</v>
      </c>
    </row>
    <row r="379" spans="3:6" x14ac:dyDescent="0.25">
      <c r="C379" s="10">
        <v>11</v>
      </c>
      <c r="D379" s="6" t="s">
        <v>224</v>
      </c>
      <c r="E379" s="13">
        <v>823</v>
      </c>
      <c r="F379" s="17">
        <v>33.798767967145999</v>
      </c>
    </row>
    <row r="380" spans="3:6" x14ac:dyDescent="0.25">
      <c r="C380" s="10">
        <v>12</v>
      </c>
      <c r="D380" s="6" t="s">
        <v>64</v>
      </c>
      <c r="E380" s="13">
        <v>12</v>
      </c>
      <c r="F380" s="17">
        <v>0.49281314168399998</v>
      </c>
    </row>
    <row r="381" spans="3:6" x14ac:dyDescent="0.25">
      <c r="C381" s="10">
        <v>13</v>
      </c>
      <c r="D381" s="6" t="s">
        <v>225</v>
      </c>
      <c r="E381" s="13">
        <v>96</v>
      </c>
      <c r="F381" s="17">
        <v>3.9425051334700001</v>
      </c>
    </row>
    <row r="382" spans="3:6" x14ac:dyDescent="0.25">
      <c r="C382" s="8">
        <v>14</v>
      </c>
      <c r="D382" s="7" t="s">
        <v>46</v>
      </c>
      <c r="E382" s="20">
        <v>17</v>
      </c>
      <c r="F382" s="19">
        <v>0.69815195071900005</v>
      </c>
    </row>
    <row r="383" spans="3:6" x14ac:dyDescent="0.25">
      <c r="C383" s="5"/>
      <c r="D383" s="3" t="s">
        <v>14</v>
      </c>
      <c r="E383" s="2"/>
      <c r="F383" s="14"/>
    </row>
    <row r="385" spans="2:6" x14ac:dyDescent="0.25">
      <c r="B385" s="4" t="str">
        <f xml:space="preserve"> HYPERLINK("#'目次'!B34", "[29]")</f>
        <v>[29]</v>
      </c>
      <c r="C385" s="1" t="s">
        <v>228</v>
      </c>
    </row>
    <row r="386" spans="2:6" x14ac:dyDescent="0.25">
      <c r="B386" s="1"/>
      <c r="C386" s="1"/>
    </row>
    <row r="387" spans="2:6" x14ac:dyDescent="0.25">
      <c r="B387" s="1"/>
      <c r="C387" s="1"/>
    </row>
    <row r="388" spans="2:6" x14ac:dyDescent="0.25">
      <c r="E388" s="9" t="s">
        <v>2</v>
      </c>
      <c r="F388" s="15" t="s">
        <v>3</v>
      </c>
    </row>
    <row r="389" spans="2:6" x14ac:dyDescent="0.25">
      <c r="C389" s="11"/>
      <c r="D389" s="18" t="s">
        <v>11</v>
      </c>
      <c r="E389" s="16">
        <v>2435</v>
      </c>
      <c r="F389" s="12">
        <v>100</v>
      </c>
    </row>
    <row r="390" spans="2:6" x14ac:dyDescent="0.25">
      <c r="C390" s="10">
        <v>1</v>
      </c>
      <c r="D390" s="6" t="s">
        <v>229</v>
      </c>
      <c r="E390" s="13">
        <v>165</v>
      </c>
      <c r="F390" s="17">
        <v>6.7761806981520003</v>
      </c>
    </row>
    <row r="391" spans="2:6" x14ac:dyDescent="0.25">
      <c r="C391" s="10">
        <v>2</v>
      </c>
      <c r="D391" s="6" t="s">
        <v>230</v>
      </c>
      <c r="E391" s="13">
        <v>1414</v>
      </c>
      <c r="F391" s="17">
        <v>58.069815195072003</v>
      </c>
    </row>
    <row r="392" spans="2:6" x14ac:dyDescent="0.25">
      <c r="C392" s="10">
        <v>3</v>
      </c>
      <c r="D392" s="6" t="s">
        <v>231</v>
      </c>
      <c r="E392" s="13">
        <v>691</v>
      </c>
      <c r="F392" s="17">
        <v>28.377823408624</v>
      </c>
    </row>
    <row r="393" spans="2:6" x14ac:dyDescent="0.25">
      <c r="C393" s="10">
        <v>4</v>
      </c>
      <c r="D393" s="6" t="s">
        <v>232</v>
      </c>
      <c r="E393" s="13">
        <v>149</v>
      </c>
      <c r="F393" s="17">
        <v>6.1190965092400003</v>
      </c>
    </row>
    <row r="394" spans="2:6" x14ac:dyDescent="0.25">
      <c r="C394" s="8">
        <v>5</v>
      </c>
      <c r="D394" s="7" t="s">
        <v>46</v>
      </c>
      <c r="E394" s="20">
        <v>16</v>
      </c>
      <c r="F394" s="19">
        <v>0.65708418891200004</v>
      </c>
    </row>
    <row r="395" spans="2:6" x14ac:dyDescent="0.25">
      <c r="C395" s="5"/>
      <c r="D395" s="3" t="s">
        <v>14</v>
      </c>
      <c r="E395" s="2"/>
      <c r="F395" s="14"/>
    </row>
    <row r="397" spans="2:6" x14ac:dyDescent="0.25">
      <c r="B397" s="4" t="str">
        <f xml:space="preserve"> HYPERLINK("#'目次'!B35", "[30]")</f>
        <v>[30]</v>
      </c>
      <c r="C397" s="1" t="s">
        <v>235</v>
      </c>
    </row>
    <row r="398" spans="2:6" x14ac:dyDescent="0.25">
      <c r="B398" s="1"/>
      <c r="C398" s="1"/>
    </row>
    <row r="399" spans="2:6" x14ac:dyDescent="0.25">
      <c r="B399" s="1"/>
      <c r="C399" s="1"/>
    </row>
    <row r="400" spans="2:6" x14ac:dyDescent="0.25">
      <c r="E400" s="9" t="s">
        <v>2</v>
      </c>
      <c r="F400" s="15" t="s">
        <v>3</v>
      </c>
    </row>
    <row r="401" spans="2:6" x14ac:dyDescent="0.25">
      <c r="C401" s="11"/>
      <c r="D401" s="18" t="s">
        <v>11</v>
      </c>
      <c r="E401" s="16">
        <v>2435</v>
      </c>
      <c r="F401" s="12">
        <v>100</v>
      </c>
    </row>
    <row r="402" spans="2:6" x14ac:dyDescent="0.25">
      <c r="C402" s="10">
        <v>1</v>
      </c>
      <c r="D402" s="6" t="s">
        <v>123</v>
      </c>
      <c r="E402" s="13">
        <v>788</v>
      </c>
      <c r="F402" s="17">
        <v>32.361396303901003</v>
      </c>
    </row>
    <row r="403" spans="2:6" x14ac:dyDescent="0.25">
      <c r="C403" s="10">
        <v>2</v>
      </c>
      <c r="D403" s="6" t="s">
        <v>124</v>
      </c>
      <c r="E403" s="13">
        <v>1388</v>
      </c>
      <c r="F403" s="17">
        <v>57.002053388089998</v>
      </c>
    </row>
    <row r="404" spans="2:6" x14ac:dyDescent="0.25">
      <c r="C404" s="10">
        <v>3</v>
      </c>
      <c r="D404" s="6" t="s">
        <v>125</v>
      </c>
      <c r="E404" s="13">
        <v>208</v>
      </c>
      <c r="F404" s="17">
        <v>8.5420944558520002</v>
      </c>
    </row>
    <row r="405" spans="2:6" x14ac:dyDescent="0.25">
      <c r="C405" s="10">
        <v>4</v>
      </c>
      <c r="D405" s="6" t="s">
        <v>126</v>
      </c>
      <c r="E405" s="13">
        <v>38</v>
      </c>
      <c r="F405" s="17">
        <v>1.560574948665</v>
      </c>
    </row>
    <row r="406" spans="2:6" x14ac:dyDescent="0.25">
      <c r="C406" s="8">
        <v>5</v>
      </c>
      <c r="D406" s="7" t="s">
        <v>46</v>
      </c>
      <c r="E406" s="20">
        <v>13</v>
      </c>
      <c r="F406" s="19">
        <v>0.53388090349100004</v>
      </c>
    </row>
    <row r="407" spans="2:6" x14ac:dyDescent="0.25">
      <c r="C407" s="5"/>
      <c r="D407" s="3" t="s">
        <v>14</v>
      </c>
      <c r="E407" s="2"/>
      <c r="F407" s="14"/>
    </row>
    <row r="409" spans="2:6" x14ac:dyDescent="0.25">
      <c r="B409" s="4" t="str">
        <f xml:space="preserve"> HYPERLINK("#'目次'!B36", "[31]")</f>
        <v>[31]</v>
      </c>
      <c r="C409" s="1" t="s">
        <v>238</v>
      </c>
    </row>
    <row r="410" spans="2:6" x14ac:dyDescent="0.25">
      <c r="B410" s="1"/>
      <c r="C410" s="1"/>
    </row>
    <row r="411" spans="2:6" x14ac:dyDescent="0.25">
      <c r="B411" s="1"/>
      <c r="C411" s="1"/>
    </row>
    <row r="412" spans="2:6" x14ac:dyDescent="0.25">
      <c r="E412" s="9" t="s">
        <v>2</v>
      </c>
      <c r="F412" s="15" t="s">
        <v>3</v>
      </c>
    </row>
    <row r="413" spans="2:6" x14ac:dyDescent="0.25">
      <c r="C413" s="11"/>
      <c r="D413" s="18" t="s">
        <v>11</v>
      </c>
      <c r="E413" s="16">
        <v>2435</v>
      </c>
      <c r="F413" s="12">
        <v>100</v>
      </c>
    </row>
    <row r="414" spans="2:6" x14ac:dyDescent="0.25">
      <c r="C414" s="10">
        <v>1</v>
      </c>
      <c r="D414" s="6" t="s">
        <v>239</v>
      </c>
      <c r="E414" s="13">
        <v>581</v>
      </c>
      <c r="F414" s="17">
        <v>23.860369609856001</v>
      </c>
    </row>
    <row r="415" spans="2:6" x14ac:dyDescent="0.25">
      <c r="C415" s="10">
        <v>2</v>
      </c>
      <c r="D415" s="6" t="s">
        <v>240</v>
      </c>
      <c r="E415" s="13">
        <v>182</v>
      </c>
      <c r="F415" s="17">
        <v>7.474332648871</v>
      </c>
    </row>
    <row r="416" spans="2:6" x14ac:dyDescent="0.25">
      <c r="C416" s="10">
        <v>3</v>
      </c>
      <c r="D416" s="6" t="s">
        <v>241</v>
      </c>
      <c r="E416" s="13">
        <v>124</v>
      </c>
      <c r="F416" s="17">
        <v>5.0924024640659997</v>
      </c>
    </row>
    <row r="417" spans="3:6" x14ac:dyDescent="0.25">
      <c r="C417" s="10">
        <v>4</v>
      </c>
      <c r="D417" s="6" t="s">
        <v>242</v>
      </c>
      <c r="E417" s="13">
        <v>181</v>
      </c>
      <c r="F417" s="17">
        <v>7.4332648870640003</v>
      </c>
    </row>
    <row r="418" spans="3:6" x14ac:dyDescent="0.25">
      <c r="C418" s="10">
        <v>5</v>
      </c>
      <c r="D418" s="6" t="s">
        <v>243</v>
      </c>
      <c r="E418" s="13">
        <v>72</v>
      </c>
      <c r="F418" s="17">
        <v>2.9568788501030001</v>
      </c>
    </row>
    <row r="419" spans="3:6" x14ac:dyDescent="0.25">
      <c r="C419" s="10">
        <v>6</v>
      </c>
      <c r="D419" s="6" t="s">
        <v>244</v>
      </c>
      <c r="E419" s="13">
        <v>181</v>
      </c>
      <c r="F419" s="17">
        <v>7.4332648870640003</v>
      </c>
    </row>
    <row r="420" spans="3:6" x14ac:dyDescent="0.25">
      <c r="C420" s="10">
        <v>7</v>
      </c>
      <c r="D420" s="6" t="s">
        <v>245</v>
      </c>
      <c r="E420" s="13">
        <v>191</v>
      </c>
      <c r="F420" s="17">
        <v>7.8439425051329996</v>
      </c>
    </row>
    <row r="421" spans="3:6" x14ac:dyDescent="0.25">
      <c r="C421" s="10">
        <v>8</v>
      </c>
      <c r="D421" s="6" t="s">
        <v>246</v>
      </c>
      <c r="E421" s="13">
        <v>130</v>
      </c>
      <c r="F421" s="17">
        <v>5.3388090349080004</v>
      </c>
    </row>
    <row r="422" spans="3:6" x14ac:dyDescent="0.25">
      <c r="C422" s="10">
        <v>9</v>
      </c>
      <c r="D422" s="6" t="s">
        <v>247</v>
      </c>
      <c r="E422" s="13">
        <v>205</v>
      </c>
      <c r="F422" s="17">
        <v>8.4188911704309994</v>
      </c>
    </row>
    <row r="423" spans="3:6" x14ac:dyDescent="0.25">
      <c r="C423" s="10">
        <v>10</v>
      </c>
      <c r="D423" s="6" t="s">
        <v>248</v>
      </c>
      <c r="E423" s="13">
        <v>136</v>
      </c>
      <c r="F423" s="17">
        <v>5.5852156057490001</v>
      </c>
    </row>
    <row r="424" spans="3:6" x14ac:dyDescent="0.25">
      <c r="C424" s="10">
        <v>11</v>
      </c>
      <c r="D424" s="6" t="s">
        <v>249</v>
      </c>
      <c r="E424" s="13">
        <v>100</v>
      </c>
      <c r="F424" s="17">
        <v>4.1067761806979997</v>
      </c>
    </row>
    <row r="425" spans="3:6" x14ac:dyDescent="0.25">
      <c r="C425" s="10">
        <v>12</v>
      </c>
      <c r="D425" s="6" t="s">
        <v>250</v>
      </c>
      <c r="E425" s="13">
        <v>272</v>
      </c>
      <c r="F425" s="17">
        <v>11.170431211499</v>
      </c>
    </row>
    <row r="426" spans="3:6" x14ac:dyDescent="0.25">
      <c r="C426" s="10">
        <v>13</v>
      </c>
      <c r="D426" s="6" t="s">
        <v>251</v>
      </c>
      <c r="E426" s="13">
        <v>58</v>
      </c>
      <c r="F426" s="17">
        <v>2.3819301848049999</v>
      </c>
    </row>
    <row r="427" spans="3:6" x14ac:dyDescent="0.25">
      <c r="C427" s="10">
        <v>14</v>
      </c>
      <c r="D427" s="6" t="s">
        <v>252</v>
      </c>
      <c r="E427" s="13">
        <v>98</v>
      </c>
      <c r="F427" s="17">
        <v>4.0246406570840003</v>
      </c>
    </row>
    <row r="428" spans="3:6" x14ac:dyDescent="0.25">
      <c r="C428" s="10">
        <v>15</v>
      </c>
      <c r="D428" s="6" t="s">
        <v>64</v>
      </c>
      <c r="E428" s="13">
        <v>27</v>
      </c>
      <c r="F428" s="17">
        <v>1.108829568789</v>
      </c>
    </row>
    <row r="429" spans="3:6" x14ac:dyDescent="0.25">
      <c r="C429" s="10">
        <v>16</v>
      </c>
      <c r="D429" s="6" t="s">
        <v>225</v>
      </c>
      <c r="E429" s="13">
        <v>1027</v>
      </c>
      <c r="F429" s="17">
        <v>42.176591375770002</v>
      </c>
    </row>
    <row r="430" spans="3:6" x14ac:dyDescent="0.25">
      <c r="C430" s="8">
        <v>17</v>
      </c>
      <c r="D430" s="7" t="s">
        <v>46</v>
      </c>
      <c r="E430" s="20">
        <v>117</v>
      </c>
      <c r="F430" s="19">
        <v>4.8049281314170003</v>
      </c>
    </row>
    <row r="431" spans="3:6" x14ac:dyDescent="0.25">
      <c r="C431" s="5"/>
      <c r="D431" s="3" t="s">
        <v>14</v>
      </c>
      <c r="E431" s="2"/>
      <c r="F431" s="14"/>
    </row>
    <row r="433" spans="2:6" x14ac:dyDescent="0.25">
      <c r="B433" s="4" t="str">
        <f xml:space="preserve"> HYPERLINK("#'目次'!B37", "[32]")</f>
        <v>[32]</v>
      </c>
      <c r="C433" s="1" t="s">
        <v>255</v>
      </c>
    </row>
    <row r="434" spans="2:6" x14ac:dyDescent="0.25">
      <c r="B434" s="1"/>
      <c r="C434" s="1"/>
    </row>
    <row r="435" spans="2:6" x14ac:dyDescent="0.25">
      <c r="B435" s="1"/>
      <c r="C435" s="1"/>
    </row>
    <row r="436" spans="2:6" x14ac:dyDescent="0.25">
      <c r="E436" s="9" t="s">
        <v>2</v>
      </c>
      <c r="F436" s="15" t="s">
        <v>3</v>
      </c>
    </row>
    <row r="437" spans="2:6" x14ac:dyDescent="0.25">
      <c r="C437" s="11"/>
      <c r="D437" s="18" t="s">
        <v>11</v>
      </c>
      <c r="E437" s="16">
        <v>2435</v>
      </c>
      <c r="F437" s="12">
        <v>100</v>
      </c>
    </row>
    <row r="438" spans="2:6" x14ac:dyDescent="0.25">
      <c r="C438" s="10">
        <v>1</v>
      </c>
      <c r="D438" s="6" t="s">
        <v>256</v>
      </c>
      <c r="E438" s="13">
        <v>842</v>
      </c>
      <c r="F438" s="17">
        <v>34.579055441477998</v>
      </c>
    </row>
    <row r="439" spans="2:6" x14ac:dyDescent="0.25">
      <c r="C439" s="10">
        <v>2</v>
      </c>
      <c r="D439" s="6" t="s">
        <v>257</v>
      </c>
      <c r="E439" s="13">
        <v>1251</v>
      </c>
      <c r="F439" s="17">
        <v>51.375770020533999</v>
      </c>
    </row>
    <row r="440" spans="2:6" x14ac:dyDescent="0.25">
      <c r="C440" s="10">
        <v>3</v>
      </c>
      <c r="D440" s="6" t="s">
        <v>258</v>
      </c>
      <c r="E440" s="13">
        <v>509</v>
      </c>
      <c r="F440" s="17">
        <v>20.903490759754</v>
      </c>
    </row>
    <row r="441" spans="2:6" ht="25.2" x14ac:dyDescent="0.25">
      <c r="C441" s="10">
        <v>4</v>
      </c>
      <c r="D441" s="6" t="s">
        <v>259</v>
      </c>
      <c r="E441" s="13">
        <v>1313</v>
      </c>
      <c r="F441" s="17">
        <v>53.921971252566998</v>
      </c>
    </row>
    <row r="442" spans="2:6" x14ac:dyDescent="0.25">
      <c r="C442" s="10">
        <v>5</v>
      </c>
      <c r="D442" s="6" t="s">
        <v>260</v>
      </c>
      <c r="E442" s="13">
        <v>454</v>
      </c>
      <c r="F442" s="17">
        <v>18.644763860369999</v>
      </c>
    </row>
    <row r="443" spans="2:6" x14ac:dyDescent="0.25">
      <c r="C443" s="10">
        <v>6</v>
      </c>
      <c r="D443" s="6" t="s">
        <v>64</v>
      </c>
      <c r="E443" s="13">
        <v>20</v>
      </c>
      <c r="F443" s="17">
        <v>0.82135523613999994</v>
      </c>
    </row>
    <row r="444" spans="2:6" x14ac:dyDescent="0.25">
      <c r="C444" s="10">
        <v>7</v>
      </c>
      <c r="D444" s="6" t="s">
        <v>225</v>
      </c>
      <c r="E444" s="13">
        <v>171</v>
      </c>
      <c r="F444" s="17">
        <v>7.0225872689940001</v>
      </c>
    </row>
    <row r="445" spans="2:6" x14ac:dyDescent="0.25">
      <c r="C445" s="8">
        <v>8</v>
      </c>
      <c r="D445" s="7" t="s">
        <v>46</v>
      </c>
      <c r="E445" s="20">
        <v>51</v>
      </c>
      <c r="F445" s="19">
        <v>2.0944558521559999</v>
      </c>
    </row>
    <row r="446" spans="2:6" x14ac:dyDescent="0.25">
      <c r="C446" s="5"/>
      <c r="D446" s="3" t="s">
        <v>14</v>
      </c>
      <c r="E446" s="2"/>
      <c r="F446" s="14"/>
    </row>
    <row r="448" spans="2:6" x14ac:dyDescent="0.25">
      <c r="B448" s="4" t="str">
        <f xml:space="preserve"> HYPERLINK("#'目次'!B38", "[33]")</f>
        <v>[33]</v>
      </c>
      <c r="C448" s="1" t="s">
        <v>263</v>
      </c>
    </row>
    <row r="449" spans="2:6" x14ac:dyDescent="0.25">
      <c r="B449" s="1"/>
      <c r="C449" s="1"/>
    </row>
    <row r="450" spans="2:6" x14ac:dyDescent="0.25">
      <c r="B450" s="1"/>
      <c r="C450" s="1"/>
    </row>
    <row r="451" spans="2:6" x14ac:dyDescent="0.25">
      <c r="E451" s="9" t="s">
        <v>2</v>
      </c>
      <c r="F451" s="15" t="s">
        <v>3</v>
      </c>
    </row>
    <row r="452" spans="2:6" x14ac:dyDescent="0.25">
      <c r="C452" s="11"/>
      <c r="D452" s="18" t="s">
        <v>11</v>
      </c>
      <c r="E452" s="16">
        <v>2435</v>
      </c>
      <c r="F452" s="12">
        <v>100</v>
      </c>
    </row>
    <row r="453" spans="2:6" x14ac:dyDescent="0.25">
      <c r="C453" s="10">
        <v>1</v>
      </c>
      <c r="D453" s="6" t="s">
        <v>264</v>
      </c>
      <c r="E453" s="13">
        <v>1726</v>
      </c>
      <c r="F453" s="17">
        <v>70.882956878849996</v>
      </c>
    </row>
    <row r="454" spans="2:6" x14ac:dyDescent="0.25">
      <c r="C454" s="10">
        <v>2</v>
      </c>
      <c r="D454" s="6" t="s">
        <v>265</v>
      </c>
      <c r="E454" s="13">
        <v>567</v>
      </c>
      <c r="F454" s="17">
        <v>23.285420944559</v>
      </c>
    </row>
    <row r="455" spans="2:6" x14ac:dyDescent="0.25">
      <c r="C455" s="10">
        <v>3</v>
      </c>
      <c r="D455" s="6" t="s">
        <v>266</v>
      </c>
      <c r="E455" s="13">
        <v>89</v>
      </c>
      <c r="F455" s="17">
        <v>3.6550308008210002</v>
      </c>
    </row>
    <row r="456" spans="2:6" x14ac:dyDescent="0.25">
      <c r="C456" s="8">
        <v>4</v>
      </c>
      <c r="D456" s="7" t="s">
        <v>46</v>
      </c>
      <c r="E456" s="20">
        <v>53</v>
      </c>
      <c r="F456" s="19">
        <v>2.1765913757700002</v>
      </c>
    </row>
    <row r="457" spans="2:6" x14ac:dyDescent="0.25">
      <c r="C457" s="5"/>
      <c r="D457" s="3" t="s">
        <v>14</v>
      </c>
      <c r="E457" s="2"/>
      <c r="F457" s="14"/>
    </row>
    <row r="459" spans="2:6" x14ac:dyDescent="0.25">
      <c r="B459" s="4" t="str">
        <f xml:space="preserve"> HYPERLINK("#'目次'!B39", "[34]")</f>
        <v>[34]</v>
      </c>
      <c r="C459" s="1" t="s">
        <v>269</v>
      </c>
    </row>
    <row r="460" spans="2:6" x14ac:dyDescent="0.25">
      <c r="B460" s="1"/>
      <c r="C460" s="1"/>
    </row>
    <row r="461" spans="2:6" x14ac:dyDescent="0.25">
      <c r="B461" s="1"/>
      <c r="C461" s="1"/>
    </row>
    <row r="462" spans="2:6" x14ac:dyDescent="0.25">
      <c r="E462" s="9" t="s">
        <v>2</v>
      </c>
      <c r="F462" s="15" t="s">
        <v>3</v>
      </c>
    </row>
    <row r="463" spans="2:6" x14ac:dyDescent="0.25">
      <c r="C463" s="11"/>
      <c r="D463" s="18" t="s">
        <v>11</v>
      </c>
      <c r="E463" s="16">
        <v>2435</v>
      </c>
      <c r="F463" s="12">
        <v>100</v>
      </c>
    </row>
    <row r="464" spans="2:6" x14ac:dyDescent="0.25">
      <c r="C464" s="10">
        <v>1</v>
      </c>
      <c r="D464" s="6" t="s">
        <v>270</v>
      </c>
      <c r="E464" s="13">
        <v>1358</v>
      </c>
      <c r="F464" s="17">
        <v>55.770020533881002</v>
      </c>
    </row>
    <row r="465" spans="2:6" x14ac:dyDescent="0.25">
      <c r="C465" s="10">
        <v>2</v>
      </c>
      <c r="D465" s="6" t="s">
        <v>271</v>
      </c>
      <c r="E465" s="13">
        <v>735</v>
      </c>
      <c r="F465" s="17">
        <v>30.184804928131001</v>
      </c>
    </row>
    <row r="466" spans="2:6" x14ac:dyDescent="0.25">
      <c r="C466" s="10">
        <v>3</v>
      </c>
      <c r="D466" s="6" t="s">
        <v>272</v>
      </c>
      <c r="E466" s="13">
        <v>177</v>
      </c>
      <c r="F466" s="17">
        <v>7.2689938398359999</v>
      </c>
    </row>
    <row r="467" spans="2:6" x14ac:dyDescent="0.25">
      <c r="C467" s="10">
        <v>4</v>
      </c>
      <c r="D467" s="6" t="s">
        <v>273</v>
      </c>
      <c r="E467" s="13">
        <v>128</v>
      </c>
      <c r="F467" s="17">
        <v>5.2566735112940002</v>
      </c>
    </row>
    <row r="468" spans="2:6" x14ac:dyDescent="0.25">
      <c r="C468" s="8">
        <v>5</v>
      </c>
      <c r="D468" s="7" t="s">
        <v>46</v>
      </c>
      <c r="E468" s="20">
        <v>37</v>
      </c>
      <c r="F468" s="19">
        <v>1.5195071868579999</v>
      </c>
    </row>
    <row r="469" spans="2:6" x14ac:dyDescent="0.25">
      <c r="C469" s="5"/>
      <c r="D469" s="3" t="s">
        <v>14</v>
      </c>
      <c r="E469" s="2"/>
      <c r="F469" s="14"/>
    </row>
    <row r="471" spans="2:6" x14ac:dyDescent="0.25">
      <c r="B471" s="4" t="str">
        <f xml:space="preserve"> HYPERLINK("#'目次'!B40", "[35]")</f>
        <v>[35]</v>
      </c>
      <c r="C471" s="1" t="s">
        <v>276</v>
      </c>
    </row>
    <row r="472" spans="2:6" x14ac:dyDescent="0.25">
      <c r="B472" s="1"/>
      <c r="C472" s="1"/>
    </row>
    <row r="473" spans="2:6" x14ac:dyDescent="0.25">
      <c r="B473" s="1"/>
      <c r="C473" s="1"/>
    </row>
    <row r="474" spans="2:6" x14ac:dyDescent="0.25">
      <c r="E474" s="9" t="s">
        <v>2</v>
      </c>
      <c r="F474" s="15" t="s">
        <v>3</v>
      </c>
    </row>
    <row r="475" spans="2:6" x14ac:dyDescent="0.25">
      <c r="C475" s="11"/>
      <c r="D475" s="18" t="s">
        <v>11</v>
      </c>
      <c r="E475" s="16">
        <v>2435</v>
      </c>
      <c r="F475" s="12">
        <v>100</v>
      </c>
    </row>
    <row r="476" spans="2:6" x14ac:dyDescent="0.25">
      <c r="C476" s="10">
        <v>1</v>
      </c>
      <c r="D476" s="6" t="s">
        <v>277</v>
      </c>
      <c r="E476" s="13">
        <v>411</v>
      </c>
      <c r="F476" s="17">
        <v>16.878850102668999</v>
      </c>
    </row>
    <row r="477" spans="2:6" x14ac:dyDescent="0.25">
      <c r="C477" s="10">
        <v>2</v>
      </c>
      <c r="D477" s="6" t="s">
        <v>278</v>
      </c>
      <c r="E477" s="13">
        <v>374</v>
      </c>
      <c r="F477" s="17">
        <v>15.359342915811</v>
      </c>
    </row>
    <row r="478" spans="2:6" x14ac:dyDescent="0.25">
      <c r="C478" s="10">
        <v>3</v>
      </c>
      <c r="D478" s="6" t="s">
        <v>279</v>
      </c>
      <c r="E478" s="13">
        <v>114</v>
      </c>
      <c r="F478" s="17">
        <v>4.6817248459960004</v>
      </c>
    </row>
    <row r="479" spans="2:6" x14ac:dyDescent="0.25">
      <c r="C479" s="10">
        <v>4</v>
      </c>
      <c r="D479" s="6" t="s">
        <v>280</v>
      </c>
      <c r="E479" s="13">
        <v>85</v>
      </c>
      <c r="F479" s="17">
        <v>3.4907597535930002</v>
      </c>
    </row>
    <row r="480" spans="2:6" x14ac:dyDescent="0.25">
      <c r="C480" s="10">
        <v>5</v>
      </c>
      <c r="D480" s="6" t="s">
        <v>281</v>
      </c>
      <c r="E480" s="13">
        <v>51</v>
      </c>
      <c r="F480" s="17">
        <v>2.0944558521559999</v>
      </c>
    </row>
    <row r="481" spans="2:6" x14ac:dyDescent="0.25">
      <c r="C481" s="10">
        <v>6</v>
      </c>
      <c r="D481" s="6" t="s">
        <v>282</v>
      </c>
      <c r="E481" s="13">
        <v>83</v>
      </c>
      <c r="F481" s="17">
        <v>3.4086242299789999</v>
      </c>
    </row>
    <row r="482" spans="2:6" x14ac:dyDescent="0.25">
      <c r="C482" s="10">
        <v>7</v>
      </c>
      <c r="D482" s="6" t="s">
        <v>283</v>
      </c>
      <c r="E482" s="13">
        <v>423</v>
      </c>
      <c r="F482" s="17">
        <v>17.371663244353002</v>
      </c>
    </row>
    <row r="483" spans="2:6" x14ac:dyDescent="0.25">
      <c r="C483" s="10">
        <v>8</v>
      </c>
      <c r="D483" s="6" t="s">
        <v>284</v>
      </c>
      <c r="E483" s="13">
        <v>120</v>
      </c>
      <c r="F483" s="17">
        <v>4.9281314168380002</v>
      </c>
    </row>
    <row r="484" spans="2:6" x14ac:dyDescent="0.25">
      <c r="C484" s="10">
        <v>9</v>
      </c>
      <c r="D484" s="6" t="s">
        <v>285</v>
      </c>
      <c r="E484" s="13">
        <v>186</v>
      </c>
      <c r="F484" s="17">
        <v>7.6386036960989996</v>
      </c>
    </row>
    <row r="485" spans="2:6" x14ac:dyDescent="0.25">
      <c r="C485" s="10">
        <v>10</v>
      </c>
      <c r="D485" s="6" t="s">
        <v>286</v>
      </c>
      <c r="E485" s="13">
        <v>103</v>
      </c>
      <c r="F485" s="17">
        <v>4.2299794661190004</v>
      </c>
    </row>
    <row r="486" spans="2:6" x14ac:dyDescent="0.25">
      <c r="C486" s="10">
        <v>11</v>
      </c>
      <c r="D486" s="6" t="s">
        <v>287</v>
      </c>
      <c r="E486" s="13">
        <v>185</v>
      </c>
      <c r="F486" s="17">
        <v>7.5975359342919999</v>
      </c>
    </row>
    <row r="487" spans="2:6" x14ac:dyDescent="0.25">
      <c r="C487" s="10">
        <v>12</v>
      </c>
      <c r="D487" s="6" t="s">
        <v>288</v>
      </c>
      <c r="E487" s="13">
        <v>417</v>
      </c>
      <c r="F487" s="17">
        <v>17.125256673511</v>
      </c>
    </row>
    <row r="488" spans="2:6" x14ac:dyDescent="0.25">
      <c r="C488" s="10">
        <v>13</v>
      </c>
      <c r="D488" s="6" t="s">
        <v>289</v>
      </c>
      <c r="E488" s="13">
        <v>633</v>
      </c>
      <c r="F488" s="17">
        <v>25.995893223818999</v>
      </c>
    </row>
    <row r="489" spans="2:6" x14ac:dyDescent="0.25">
      <c r="C489" s="10">
        <v>14</v>
      </c>
      <c r="D489" s="6" t="s">
        <v>64</v>
      </c>
      <c r="E489" s="13">
        <v>96</v>
      </c>
      <c r="F489" s="17">
        <v>3.9425051334700001</v>
      </c>
    </row>
    <row r="490" spans="2:6" x14ac:dyDescent="0.25">
      <c r="C490" s="10">
        <v>15</v>
      </c>
      <c r="D490" s="6" t="s">
        <v>290</v>
      </c>
      <c r="E490" s="13">
        <v>991</v>
      </c>
      <c r="F490" s="17">
        <v>40.698151950719001</v>
      </c>
    </row>
    <row r="491" spans="2:6" x14ac:dyDescent="0.25">
      <c r="C491" s="8">
        <v>16</v>
      </c>
      <c r="D491" s="7" t="s">
        <v>46</v>
      </c>
      <c r="E491" s="20">
        <v>103</v>
      </c>
      <c r="F491" s="19">
        <v>4.2299794661190004</v>
      </c>
    </row>
    <row r="492" spans="2:6" x14ac:dyDescent="0.25">
      <c r="C492" s="5"/>
      <c r="D492" s="3" t="s">
        <v>14</v>
      </c>
      <c r="E492" s="2"/>
      <c r="F492" s="14"/>
    </row>
    <row r="494" spans="2:6" x14ac:dyDescent="0.25">
      <c r="B494" s="4" t="str">
        <f xml:space="preserve"> HYPERLINK("#'目次'!B41", "[36]")</f>
        <v>[36]</v>
      </c>
      <c r="C494" s="1" t="s">
        <v>293</v>
      </c>
    </row>
    <row r="495" spans="2:6" x14ac:dyDescent="0.25">
      <c r="B495" s="1"/>
      <c r="C495" s="1"/>
    </row>
    <row r="496" spans="2:6" x14ac:dyDescent="0.25">
      <c r="B496" s="1"/>
      <c r="C496" s="1"/>
    </row>
    <row r="497" spans="3:6" x14ac:dyDescent="0.25">
      <c r="E497" s="9" t="s">
        <v>2</v>
      </c>
      <c r="F497" s="15" t="s">
        <v>3</v>
      </c>
    </row>
    <row r="498" spans="3:6" x14ac:dyDescent="0.25">
      <c r="C498" s="11"/>
      <c r="D498" s="18" t="s">
        <v>11</v>
      </c>
      <c r="E498" s="16">
        <v>2435</v>
      </c>
      <c r="F498" s="12">
        <v>100</v>
      </c>
    </row>
    <row r="499" spans="3:6" x14ac:dyDescent="0.25">
      <c r="C499" s="10">
        <v>1</v>
      </c>
      <c r="D499" s="6" t="s">
        <v>294</v>
      </c>
      <c r="E499" s="13">
        <v>724</v>
      </c>
      <c r="F499" s="17">
        <v>29.733059548255</v>
      </c>
    </row>
    <row r="500" spans="3:6" x14ac:dyDescent="0.25">
      <c r="C500" s="10">
        <v>2</v>
      </c>
      <c r="D500" s="6" t="s">
        <v>295</v>
      </c>
      <c r="E500" s="13">
        <v>124</v>
      </c>
      <c r="F500" s="17">
        <v>5.0924024640659997</v>
      </c>
    </row>
    <row r="501" spans="3:6" x14ac:dyDescent="0.25">
      <c r="C501" s="10">
        <v>3</v>
      </c>
      <c r="D501" s="6" t="s">
        <v>296</v>
      </c>
      <c r="E501" s="13">
        <v>81</v>
      </c>
      <c r="F501" s="17">
        <v>3.3264887063659998</v>
      </c>
    </row>
    <row r="502" spans="3:6" x14ac:dyDescent="0.25">
      <c r="C502" s="10">
        <v>4</v>
      </c>
      <c r="D502" s="6" t="s">
        <v>297</v>
      </c>
      <c r="E502" s="13">
        <v>210</v>
      </c>
      <c r="F502" s="17">
        <v>8.6242299794659996</v>
      </c>
    </row>
    <row r="503" spans="3:6" x14ac:dyDescent="0.25">
      <c r="C503" s="10">
        <v>5</v>
      </c>
      <c r="D503" s="6" t="s">
        <v>298</v>
      </c>
      <c r="E503" s="13">
        <v>138</v>
      </c>
      <c r="F503" s="17">
        <v>5.6673511293630003</v>
      </c>
    </row>
    <row r="504" spans="3:6" x14ac:dyDescent="0.25">
      <c r="C504" s="10">
        <v>6</v>
      </c>
      <c r="D504" s="6" t="s">
        <v>299</v>
      </c>
      <c r="E504" s="13">
        <v>330</v>
      </c>
      <c r="F504" s="17">
        <v>13.552361396304001</v>
      </c>
    </row>
    <row r="505" spans="3:6" x14ac:dyDescent="0.25">
      <c r="C505" s="10">
        <v>7</v>
      </c>
      <c r="D505" s="6" t="s">
        <v>300</v>
      </c>
      <c r="E505" s="13">
        <v>267</v>
      </c>
      <c r="F505" s="17">
        <v>10.965092402464</v>
      </c>
    </row>
    <row r="506" spans="3:6" x14ac:dyDescent="0.25">
      <c r="C506" s="10">
        <v>8</v>
      </c>
      <c r="D506" s="6" t="s">
        <v>301</v>
      </c>
      <c r="E506" s="13">
        <v>124</v>
      </c>
      <c r="F506" s="17">
        <v>5.0924024640659997</v>
      </c>
    </row>
    <row r="507" spans="3:6" x14ac:dyDescent="0.25">
      <c r="C507" s="10">
        <v>9</v>
      </c>
      <c r="D507" s="6" t="s">
        <v>302</v>
      </c>
      <c r="E507" s="13">
        <v>506</v>
      </c>
      <c r="F507" s="17">
        <v>20.780287474333001</v>
      </c>
    </row>
    <row r="508" spans="3:6" x14ac:dyDescent="0.25">
      <c r="C508" s="10">
        <v>10</v>
      </c>
      <c r="D508" s="6" t="s">
        <v>303</v>
      </c>
      <c r="E508" s="13">
        <v>263</v>
      </c>
      <c r="F508" s="17">
        <v>10.800821355236</v>
      </c>
    </row>
    <row r="509" spans="3:6" x14ac:dyDescent="0.25">
      <c r="C509" s="10">
        <v>11</v>
      </c>
      <c r="D509" s="6" t="s">
        <v>304</v>
      </c>
      <c r="E509" s="13">
        <v>167</v>
      </c>
      <c r="F509" s="17">
        <v>6.8583162217659996</v>
      </c>
    </row>
    <row r="510" spans="3:6" x14ac:dyDescent="0.25">
      <c r="C510" s="10">
        <v>12</v>
      </c>
      <c r="D510" s="6" t="s">
        <v>223</v>
      </c>
      <c r="E510" s="13">
        <v>104</v>
      </c>
      <c r="F510" s="17">
        <v>4.2710472279260001</v>
      </c>
    </row>
    <row r="511" spans="3:6" x14ac:dyDescent="0.25">
      <c r="C511" s="10">
        <v>13</v>
      </c>
      <c r="D511" s="6" t="s">
        <v>305</v>
      </c>
      <c r="E511" s="13">
        <v>661</v>
      </c>
      <c r="F511" s="17">
        <v>27.145790554415001</v>
      </c>
    </row>
    <row r="512" spans="3:6" x14ac:dyDescent="0.25">
      <c r="C512" s="10">
        <v>14</v>
      </c>
      <c r="D512" s="6" t="s">
        <v>306</v>
      </c>
      <c r="E512" s="13">
        <v>557</v>
      </c>
      <c r="F512" s="17">
        <v>22.874743326489</v>
      </c>
    </row>
    <row r="513" spans="2:6" x14ac:dyDescent="0.25">
      <c r="C513" s="10">
        <v>15</v>
      </c>
      <c r="D513" s="6" t="s">
        <v>307</v>
      </c>
      <c r="E513" s="13">
        <v>268</v>
      </c>
      <c r="F513" s="17">
        <v>11.006160164271</v>
      </c>
    </row>
    <row r="514" spans="2:6" x14ac:dyDescent="0.25">
      <c r="C514" s="10">
        <v>16</v>
      </c>
      <c r="D514" s="6" t="s">
        <v>308</v>
      </c>
      <c r="E514" s="13">
        <v>212</v>
      </c>
      <c r="F514" s="17">
        <v>8.7063655030800007</v>
      </c>
    </row>
    <row r="515" spans="2:6" x14ac:dyDescent="0.25">
      <c r="C515" s="10">
        <v>17</v>
      </c>
      <c r="D515" s="6" t="s">
        <v>309</v>
      </c>
      <c r="E515" s="13">
        <v>241</v>
      </c>
      <c r="F515" s="17">
        <v>9.897330595483</v>
      </c>
    </row>
    <row r="516" spans="2:6" x14ac:dyDescent="0.25">
      <c r="C516" s="10">
        <v>18</v>
      </c>
      <c r="D516" s="6" t="s">
        <v>64</v>
      </c>
      <c r="E516" s="13">
        <v>16</v>
      </c>
      <c r="F516" s="17">
        <v>0.65708418891200004</v>
      </c>
    </row>
    <row r="517" spans="2:6" x14ac:dyDescent="0.25">
      <c r="C517" s="10">
        <v>19</v>
      </c>
      <c r="D517" s="6" t="s">
        <v>225</v>
      </c>
      <c r="E517" s="13">
        <v>684</v>
      </c>
      <c r="F517" s="17">
        <v>28.090349075974999</v>
      </c>
    </row>
    <row r="518" spans="2:6" x14ac:dyDescent="0.25">
      <c r="C518" s="8">
        <v>20</v>
      </c>
      <c r="D518" s="7" t="s">
        <v>46</v>
      </c>
      <c r="E518" s="20">
        <v>102</v>
      </c>
      <c r="F518" s="19">
        <v>4.1889117043119999</v>
      </c>
    </row>
    <row r="519" spans="2:6" x14ac:dyDescent="0.25">
      <c r="C519" s="5"/>
      <c r="D519" s="3" t="s">
        <v>14</v>
      </c>
      <c r="E519" s="2"/>
      <c r="F519" s="14"/>
    </row>
    <row r="521" spans="2:6" x14ac:dyDescent="0.25">
      <c r="B521" s="4" t="str">
        <f xml:space="preserve"> HYPERLINK("#'目次'!B42", "[37]")</f>
        <v>[37]</v>
      </c>
      <c r="C521" s="1" t="s">
        <v>312</v>
      </c>
    </row>
    <row r="522" spans="2:6" x14ac:dyDescent="0.25">
      <c r="B522" s="1"/>
      <c r="C522" s="1"/>
    </row>
    <row r="523" spans="2:6" x14ac:dyDescent="0.25">
      <c r="B523" s="1"/>
      <c r="C523" s="1"/>
    </row>
    <row r="524" spans="2:6" x14ac:dyDescent="0.25">
      <c r="E524" s="9" t="s">
        <v>2</v>
      </c>
      <c r="F524" s="15" t="s">
        <v>3</v>
      </c>
    </row>
    <row r="525" spans="2:6" x14ac:dyDescent="0.25">
      <c r="C525" s="11"/>
      <c r="D525" s="18" t="s">
        <v>11</v>
      </c>
      <c r="E525" s="16">
        <v>2435</v>
      </c>
      <c r="F525" s="12">
        <v>100</v>
      </c>
    </row>
    <row r="526" spans="2:6" x14ac:dyDescent="0.25">
      <c r="C526" s="10">
        <v>1</v>
      </c>
      <c r="D526" s="6" t="s">
        <v>313</v>
      </c>
      <c r="E526" s="13">
        <v>141</v>
      </c>
      <c r="F526" s="17">
        <v>5.7905544147840002</v>
      </c>
    </row>
    <row r="527" spans="2:6" x14ac:dyDescent="0.25">
      <c r="C527" s="10">
        <v>2</v>
      </c>
      <c r="D527" s="6" t="s">
        <v>314</v>
      </c>
      <c r="E527" s="13">
        <v>349</v>
      </c>
      <c r="F527" s="17">
        <v>14.332648870637</v>
      </c>
    </row>
    <row r="528" spans="2:6" x14ac:dyDescent="0.25">
      <c r="C528" s="10">
        <v>3</v>
      </c>
      <c r="D528" s="6" t="s">
        <v>315</v>
      </c>
      <c r="E528" s="13">
        <v>1860</v>
      </c>
      <c r="F528" s="17">
        <v>76.386036960986004</v>
      </c>
    </row>
    <row r="529" spans="2:6" x14ac:dyDescent="0.25">
      <c r="C529" s="10">
        <v>4</v>
      </c>
      <c r="D529" s="6" t="s">
        <v>316</v>
      </c>
      <c r="E529" s="13">
        <v>719</v>
      </c>
      <c r="F529" s="17">
        <v>29.527720739220001</v>
      </c>
    </row>
    <row r="530" spans="2:6" x14ac:dyDescent="0.25">
      <c r="C530" s="10">
        <v>5</v>
      </c>
      <c r="D530" s="6" t="s">
        <v>317</v>
      </c>
      <c r="E530" s="13">
        <v>404</v>
      </c>
      <c r="F530" s="17">
        <v>16.591375770020999</v>
      </c>
    </row>
    <row r="531" spans="2:6" x14ac:dyDescent="0.25">
      <c r="C531" s="10">
        <v>6</v>
      </c>
      <c r="D531" s="6" t="s">
        <v>318</v>
      </c>
      <c r="E531" s="13">
        <v>41</v>
      </c>
      <c r="F531" s="17">
        <v>1.6837782340859999</v>
      </c>
    </row>
    <row r="532" spans="2:6" x14ac:dyDescent="0.25">
      <c r="C532" s="10">
        <v>7</v>
      </c>
      <c r="D532" s="6" t="s">
        <v>319</v>
      </c>
      <c r="E532" s="13">
        <v>168</v>
      </c>
      <c r="F532" s="17">
        <v>6.8993839835730002</v>
      </c>
    </row>
    <row r="533" spans="2:6" x14ac:dyDescent="0.25">
      <c r="C533" s="10">
        <v>8</v>
      </c>
      <c r="D533" s="6" t="s">
        <v>320</v>
      </c>
      <c r="E533" s="13">
        <v>146</v>
      </c>
      <c r="F533" s="17">
        <v>5.9958932238190004</v>
      </c>
    </row>
    <row r="534" spans="2:6" x14ac:dyDescent="0.25">
      <c r="C534" s="10">
        <v>9</v>
      </c>
      <c r="D534" s="6" t="s">
        <v>321</v>
      </c>
      <c r="E534" s="13">
        <v>364</v>
      </c>
      <c r="F534" s="17">
        <v>14.948665297741</v>
      </c>
    </row>
    <row r="535" spans="2:6" x14ac:dyDescent="0.25">
      <c r="C535" s="10">
        <v>10</v>
      </c>
      <c r="D535" s="6" t="s">
        <v>46</v>
      </c>
      <c r="E535" s="13">
        <v>134</v>
      </c>
      <c r="F535" s="17">
        <v>5.503080082136</v>
      </c>
    </row>
    <row r="536" spans="2:6" x14ac:dyDescent="0.25">
      <c r="C536" s="10"/>
      <c r="D536" s="6" t="s">
        <v>322</v>
      </c>
      <c r="E536" s="13">
        <v>1920</v>
      </c>
      <c r="F536" s="17">
        <v>78.850102669405004</v>
      </c>
    </row>
    <row r="537" spans="2:6" x14ac:dyDescent="0.25">
      <c r="C537" s="8"/>
      <c r="D537" s="7" t="s">
        <v>323</v>
      </c>
      <c r="E537" s="20">
        <v>479</v>
      </c>
      <c r="F537" s="19">
        <v>19.671457905543999</v>
      </c>
    </row>
    <row r="538" spans="2:6" x14ac:dyDescent="0.25">
      <c r="C538" s="5"/>
      <c r="D538" s="3" t="s">
        <v>14</v>
      </c>
      <c r="E538" s="2"/>
      <c r="F538" s="14"/>
    </row>
    <row r="540" spans="2:6" x14ac:dyDescent="0.25">
      <c r="B540" s="4" t="str">
        <f xml:space="preserve"> HYPERLINK("#'目次'!B43", "[38]")</f>
        <v>[38]</v>
      </c>
      <c r="C540" s="1" t="s">
        <v>326</v>
      </c>
    </row>
    <row r="541" spans="2:6" x14ac:dyDescent="0.25">
      <c r="B541" s="1" t="s">
        <v>8</v>
      </c>
      <c r="C541" s="1" t="s">
        <v>327</v>
      </c>
    </row>
    <row r="542" spans="2:6" x14ac:dyDescent="0.25">
      <c r="B542" s="1"/>
      <c r="C542" s="1"/>
    </row>
    <row r="543" spans="2:6" x14ac:dyDescent="0.25">
      <c r="E543" s="9" t="s">
        <v>2</v>
      </c>
      <c r="F543" s="15" t="s">
        <v>3</v>
      </c>
    </row>
    <row r="544" spans="2:6" x14ac:dyDescent="0.25">
      <c r="C544" s="11"/>
      <c r="D544" s="18" t="s">
        <v>11</v>
      </c>
      <c r="E544" s="16">
        <v>364</v>
      </c>
      <c r="F544" s="12">
        <v>100</v>
      </c>
    </row>
    <row r="545" spans="2:6" x14ac:dyDescent="0.25">
      <c r="C545" s="10">
        <v>1</v>
      </c>
      <c r="D545" s="6" t="s">
        <v>328</v>
      </c>
      <c r="E545" s="13">
        <v>185</v>
      </c>
      <c r="F545" s="17">
        <v>50.824175824176002</v>
      </c>
    </row>
    <row r="546" spans="2:6" x14ac:dyDescent="0.25">
      <c r="C546" s="10">
        <v>2</v>
      </c>
      <c r="D546" s="6" t="s">
        <v>329</v>
      </c>
      <c r="E546" s="13">
        <v>202</v>
      </c>
      <c r="F546" s="17">
        <v>55.494505494504999</v>
      </c>
    </row>
    <row r="547" spans="2:6" x14ac:dyDescent="0.25">
      <c r="C547" s="10">
        <v>3</v>
      </c>
      <c r="D547" s="6" t="s">
        <v>330</v>
      </c>
      <c r="E547" s="13">
        <v>18</v>
      </c>
      <c r="F547" s="17">
        <v>4.9450549450550003</v>
      </c>
    </row>
    <row r="548" spans="2:6" x14ac:dyDescent="0.25">
      <c r="C548" s="10">
        <v>4</v>
      </c>
      <c r="D548" s="6" t="s">
        <v>331</v>
      </c>
      <c r="E548" s="13">
        <v>34</v>
      </c>
      <c r="F548" s="17">
        <v>9.3406593406590002</v>
      </c>
    </row>
    <row r="549" spans="2:6" x14ac:dyDescent="0.25">
      <c r="C549" s="10">
        <v>5</v>
      </c>
      <c r="D549" s="6" t="s">
        <v>332</v>
      </c>
      <c r="E549" s="13">
        <v>71</v>
      </c>
      <c r="F549" s="17">
        <v>19.505494505495001</v>
      </c>
    </row>
    <row r="550" spans="2:6" x14ac:dyDescent="0.25">
      <c r="C550" s="10">
        <v>6</v>
      </c>
      <c r="D550" s="6" t="s">
        <v>333</v>
      </c>
      <c r="E550" s="13">
        <v>49</v>
      </c>
      <c r="F550" s="17">
        <v>13.461538461538</v>
      </c>
    </row>
    <row r="551" spans="2:6" x14ac:dyDescent="0.25">
      <c r="C551" s="10">
        <v>7</v>
      </c>
      <c r="D551" s="6" t="s">
        <v>64</v>
      </c>
      <c r="E551" s="13">
        <v>31</v>
      </c>
      <c r="F551" s="17">
        <v>8.5164835164839996</v>
      </c>
    </row>
    <row r="552" spans="2:6" x14ac:dyDescent="0.25">
      <c r="C552" s="8">
        <v>8</v>
      </c>
      <c r="D552" s="7" t="s">
        <v>46</v>
      </c>
      <c r="E552" s="20">
        <v>12</v>
      </c>
      <c r="F552" s="19">
        <v>3.2967032967029999</v>
      </c>
    </row>
    <row r="553" spans="2:6" x14ac:dyDescent="0.25">
      <c r="C553" s="5"/>
      <c r="D553" s="3" t="s">
        <v>14</v>
      </c>
      <c r="E553" s="2"/>
      <c r="F553" s="14"/>
    </row>
    <row r="555" spans="2:6" x14ac:dyDescent="0.25">
      <c r="B555" s="4" t="str">
        <f xml:space="preserve"> HYPERLINK("#'目次'!B44", "[39]")</f>
        <v>[39]</v>
      </c>
      <c r="C555" s="1" t="s">
        <v>336</v>
      </c>
    </row>
    <row r="556" spans="2:6" x14ac:dyDescent="0.25">
      <c r="B556" s="1"/>
      <c r="C556" s="1"/>
    </row>
    <row r="557" spans="2:6" x14ac:dyDescent="0.25">
      <c r="B557" s="1"/>
      <c r="C557" s="1"/>
    </row>
    <row r="558" spans="2:6" x14ac:dyDescent="0.25">
      <c r="E558" s="9" t="s">
        <v>2</v>
      </c>
      <c r="F558" s="15" t="s">
        <v>3</v>
      </c>
    </row>
    <row r="559" spans="2:6" x14ac:dyDescent="0.25">
      <c r="C559" s="11"/>
      <c r="D559" s="18" t="s">
        <v>11</v>
      </c>
      <c r="E559" s="16">
        <v>2435</v>
      </c>
      <c r="F559" s="12">
        <v>100</v>
      </c>
    </row>
    <row r="560" spans="2:6" x14ac:dyDescent="0.25">
      <c r="C560" s="10">
        <v>1</v>
      </c>
      <c r="D560" s="6" t="s">
        <v>123</v>
      </c>
      <c r="E560" s="13">
        <v>246</v>
      </c>
      <c r="F560" s="17">
        <v>10.102669404517</v>
      </c>
    </row>
    <row r="561" spans="2:6" x14ac:dyDescent="0.25">
      <c r="C561" s="10">
        <v>2</v>
      </c>
      <c r="D561" s="6" t="s">
        <v>124</v>
      </c>
      <c r="E561" s="13">
        <v>1666</v>
      </c>
      <c r="F561" s="17">
        <v>68.418891170430996</v>
      </c>
    </row>
    <row r="562" spans="2:6" x14ac:dyDescent="0.25">
      <c r="C562" s="10">
        <v>3</v>
      </c>
      <c r="D562" s="6" t="s">
        <v>125</v>
      </c>
      <c r="E562" s="13">
        <v>309</v>
      </c>
      <c r="F562" s="17">
        <v>12.689938398357</v>
      </c>
    </row>
    <row r="563" spans="2:6" x14ac:dyDescent="0.25">
      <c r="C563" s="10">
        <v>4</v>
      </c>
      <c r="D563" s="6" t="s">
        <v>126</v>
      </c>
      <c r="E563" s="13">
        <v>48</v>
      </c>
      <c r="F563" s="17">
        <v>1.971252566735</v>
      </c>
    </row>
    <row r="564" spans="2:6" x14ac:dyDescent="0.25">
      <c r="C564" s="8">
        <v>5</v>
      </c>
      <c r="D564" s="7" t="s">
        <v>46</v>
      </c>
      <c r="E564" s="20">
        <v>166</v>
      </c>
      <c r="F564" s="19">
        <v>6.817248459959</v>
      </c>
    </row>
    <row r="565" spans="2:6" x14ac:dyDescent="0.25">
      <c r="C565" s="5"/>
      <c r="D565" s="3" t="s">
        <v>14</v>
      </c>
      <c r="E565" s="2"/>
      <c r="F565" s="14"/>
    </row>
    <row r="567" spans="2:6" x14ac:dyDescent="0.25">
      <c r="B567" s="4" t="str">
        <f xml:space="preserve"> HYPERLINK("#'目次'!B45", "[40]")</f>
        <v>[40]</v>
      </c>
      <c r="C567" s="1" t="s">
        <v>339</v>
      </c>
    </row>
    <row r="568" spans="2:6" x14ac:dyDescent="0.25">
      <c r="B568" s="1" t="s">
        <v>8</v>
      </c>
      <c r="C568" s="1" t="s">
        <v>340</v>
      </c>
    </row>
    <row r="569" spans="2:6" x14ac:dyDescent="0.25">
      <c r="B569" s="1"/>
      <c r="C569" s="1"/>
    </row>
    <row r="570" spans="2:6" x14ac:dyDescent="0.25">
      <c r="E570" s="9" t="s">
        <v>2</v>
      </c>
      <c r="F570" s="15" t="s">
        <v>3</v>
      </c>
    </row>
    <row r="571" spans="2:6" x14ac:dyDescent="0.25">
      <c r="C571" s="11"/>
      <c r="D571" s="18" t="s">
        <v>11</v>
      </c>
      <c r="E571" s="16">
        <v>357</v>
      </c>
      <c r="F571" s="12">
        <v>100</v>
      </c>
    </row>
    <row r="572" spans="2:6" x14ac:dyDescent="0.25">
      <c r="C572" s="10">
        <v>1</v>
      </c>
      <c r="D572" s="6" t="s">
        <v>341</v>
      </c>
      <c r="E572" s="13">
        <v>106</v>
      </c>
      <c r="F572" s="17">
        <v>29.691876750700001</v>
      </c>
    </row>
    <row r="573" spans="2:6" x14ac:dyDescent="0.25">
      <c r="C573" s="10">
        <v>2</v>
      </c>
      <c r="D573" s="6" t="s">
        <v>342</v>
      </c>
      <c r="E573" s="13">
        <v>44</v>
      </c>
      <c r="F573" s="17">
        <v>12.324929971989</v>
      </c>
    </row>
    <row r="574" spans="2:6" x14ac:dyDescent="0.25">
      <c r="C574" s="10">
        <v>3</v>
      </c>
      <c r="D574" s="6" t="s">
        <v>343</v>
      </c>
      <c r="E574" s="13">
        <v>168</v>
      </c>
      <c r="F574" s="17">
        <v>47.058823529412003</v>
      </c>
    </row>
    <row r="575" spans="2:6" x14ac:dyDescent="0.25">
      <c r="C575" s="10">
        <v>4</v>
      </c>
      <c r="D575" s="6" t="s">
        <v>344</v>
      </c>
      <c r="E575" s="13">
        <v>119</v>
      </c>
      <c r="F575" s="17">
        <v>33.333333333333002</v>
      </c>
    </row>
    <row r="576" spans="2:6" x14ac:dyDescent="0.25">
      <c r="C576" s="10">
        <v>5</v>
      </c>
      <c r="D576" s="6" t="s">
        <v>345</v>
      </c>
      <c r="E576" s="13">
        <v>144</v>
      </c>
      <c r="F576" s="17">
        <v>40.336134453782002</v>
      </c>
    </row>
    <row r="577" spans="2:6" x14ac:dyDescent="0.25">
      <c r="C577" s="10">
        <v>6</v>
      </c>
      <c r="D577" s="6" t="s">
        <v>346</v>
      </c>
      <c r="E577" s="13">
        <v>188</v>
      </c>
      <c r="F577" s="17">
        <v>52.66106442577</v>
      </c>
    </row>
    <row r="578" spans="2:6" x14ac:dyDescent="0.25">
      <c r="C578" s="10">
        <v>7</v>
      </c>
      <c r="D578" s="6" t="s">
        <v>347</v>
      </c>
      <c r="E578" s="13">
        <v>94</v>
      </c>
      <c r="F578" s="17">
        <v>26.330532212885</v>
      </c>
    </row>
    <row r="579" spans="2:6" x14ac:dyDescent="0.25">
      <c r="C579" s="10">
        <v>8</v>
      </c>
      <c r="D579" s="6" t="s">
        <v>348</v>
      </c>
      <c r="E579" s="13">
        <v>18</v>
      </c>
      <c r="F579" s="17">
        <v>5.0420168067229998</v>
      </c>
    </row>
    <row r="580" spans="2:6" x14ac:dyDescent="0.25">
      <c r="C580" s="8">
        <v>9</v>
      </c>
      <c r="D580" s="7" t="s">
        <v>46</v>
      </c>
      <c r="E580" s="20">
        <v>7</v>
      </c>
      <c r="F580" s="19">
        <v>1.9607843137250001</v>
      </c>
    </row>
    <row r="581" spans="2:6" x14ac:dyDescent="0.25">
      <c r="C581" s="5"/>
      <c r="D581" s="3" t="s">
        <v>14</v>
      </c>
      <c r="E581" s="2"/>
      <c r="F581" s="14"/>
    </row>
    <row r="583" spans="2:6" x14ac:dyDescent="0.25">
      <c r="B583" s="4" t="str">
        <f xml:space="preserve"> HYPERLINK("#'目次'!B46", "[41]")</f>
        <v>[41]</v>
      </c>
      <c r="C583" s="1" t="s">
        <v>351</v>
      </c>
    </row>
    <row r="584" spans="2:6" x14ac:dyDescent="0.25">
      <c r="B584" s="1"/>
      <c r="C584" s="1"/>
    </row>
    <row r="585" spans="2:6" x14ac:dyDescent="0.25">
      <c r="B585" s="1"/>
      <c r="C585" s="1"/>
    </row>
    <row r="586" spans="2:6" x14ac:dyDescent="0.25">
      <c r="E586" s="9" t="s">
        <v>2</v>
      </c>
      <c r="F586" s="15" t="s">
        <v>3</v>
      </c>
    </row>
    <row r="587" spans="2:6" x14ac:dyDescent="0.25">
      <c r="C587" s="11"/>
      <c r="D587" s="18" t="s">
        <v>11</v>
      </c>
      <c r="E587" s="16">
        <v>2435</v>
      </c>
      <c r="F587" s="12">
        <v>100</v>
      </c>
    </row>
    <row r="588" spans="2:6" x14ac:dyDescent="0.25">
      <c r="C588" s="10">
        <v>1</v>
      </c>
      <c r="D588" s="6" t="s">
        <v>352</v>
      </c>
      <c r="E588" s="13">
        <v>354</v>
      </c>
      <c r="F588" s="17">
        <v>14.537987679671</v>
      </c>
    </row>
    <row r="589" spans="2:6" x14ac:dyDescent="0.25">
      <c r="C589" s="10">
        <v>2</v>
      </c>
      <c r="D589" s="6" t="s">
        <v>353</v>
      </c>
      <c r="E589" s="13">
        <v>645</v>
      </c>
      <c r="F589" s="17">
        <v>26.488706365502999</v>
      </c>
    </row>
    <row r="590" spans="2:6" x14ac:dyDescent="0.25">
      <c r="C590" s="10">
        <v>3</v>
      </c>
      <c r="D590" s="6" t="s">
        <v>354</v>
      </c>
      <c r="E590" s="13">
        <v>166</v>
      </c>
      <c r="F590" s="17">
        <v>6.817248459959</v>
      </c>
    </row>
    <row r="591" spans="2:6" x14ac:dyDescent="0.25">
      <c r="C591" s="10">
        <v>4</v>
      </c>
      <c r="D591" s="6" t="s">
        <v>355</v>
      </c>
      <c r="E591" s="13">
        <v>110</v>
      </c>
      <c r="F591" s="17">
        <v>4.5174537987679999</v>
      </c>
    </row>
    <row r="592" spans="2:6" x14ac:dyDescent="0.25">
      <c r="C592" s="10">
        <v>5</v>
      </c>
      <c r="D592" s="6" t="s">
        <v>356</v>
      </c>
      <c r="E592" s="13">
        <v>239</v>
      </c>
      <c r="F592" s="17">
        <v>9.8151950718690006</v>
      </c>
    </row>
    <row r="593" spans="2:6" x14ac:dyDescent="0.25">
      <c r="C593" s="10">
        <v>6</v>
      </c>
      <c r="D593" s="6" t="s">
        <v>357</v>
      </c>
      <c r="E593" s="13">
        <v>143</v>
      </c>
      <c r="F593" s="17">
        <v>5.8726899383979996</v>
      </c>
    </row>
    <row r="594" spans="2:6" x14ac:dyDescent="0.25">
      <c r="C594" s="10">
        <v>7</v>
      </c>
      <c r="D594" s="6" t="s">
        <v>358</v>
      </c>
      <c r="E594" s="13">
        <v>56</v>
      </c>
      <c r="F594" s="17">
        <v>2.2997946611910001</v>
      </c>
    </row>
    <row r="595" spans="2:6" x14ac:dyDescent="0.25">
      <c r="C595" s="10">
        <v>8</v>
      </c>
      <c r="D595" s="6" t="s">
        <v>359</v>
      </c>
      <c r="E595" s="13">
        <v>51</v>
      </c>
      <c r="F595" s="17">
        <v>2.0944558521559999</v>
      </c>
    </row>
    <row r="596" spans="2:6" x14ac:dyDescent="0.25">
      <c r="C596" s="10">
        <v>9</v>
      </c>
      <c r="D596" s="6" t="s">
        <v>360</v>
      </c>
      <c r="E596" s="13">
        <v>312</v>
      </c>
      <c r="F596" s="17">
        <v>12.813141683777999</v>
      </c>
    </row>
    <row r="597" spans="2:6" x14ac:dyDescent="0.25">
      <c r="C597" s="10">
        <v>10</v>
      </c>
      <c r="D597" s="6" t="s">
        <v>64</v>
      </c>
      <c r="E597" s="13">
        <v>51</v>
      </c>
      <c r="F597" s="17">
        <v>2.0944558521559999</v>
      </c>
    </row>
    <row r="598" spans="2:6" x14ac:dyDescent="0.25">
      <c r="C598" s="10"/>
      <c r="D598" s="6" t="s">
        <v>361</v>
      </c>
      <c r="E598" s="13">
        <v>1237</v>
      </c>
      <c r="F598" s="17">
        <v>50.800821355236003</v>
      </c>
    </row>
    <row r="599" spans="2:6" x14ac:dyDescent="0.25">
      <c r="C599" s="10">
        <v>11</v>
      </c>
      <c r="D599" s="6" t="s">
        <v>362</v>
      </c>
      <c r="E599" s="13">
        <v>1015</v>
      </c>
      <c r="F599" s="17">
        <v>41.683778234085999</v>
      </c>
    </row>
    <row r="600" spans="2:6" x14ac:dyDescent="0.25">
      <c r="C600" s="8">
        <v>12</v>
      </c>
      <c r="D600" s="7" t="s">
        <v>46</v>
      </c>
      <c r="E600" s="20">
        <v>183</v>
      </c>
      <c r="F600" s="19">
        <v>7.5154004106779997</v>
      </c>
    </row>
    <row r="601" spans="2:6" x14ac:dyDescent="0.25">
      <c r="C601" s="5"/>
      <c r="D601" s="3" t="s">
        <v>14</v>
      </c>
      <c r="E601" s="2"/>
      <c r="F601" s="14"/>
    </row>
    <row r="603" spans="2:6" x14ac:dyDescent="0.25">
      <c r="B603" s="4" t="str">
        <f xml:space="preserve"> HYPERLINK("#'目次'!B47", "[42]")</f>
        <v>[42]</v>
      </c>
      <c r="C603" s="1" t="s">
        <v>365</v>
      </c>
    </row>
    <row r="604" spans="2:6" x14ac:dyDescent="0.25">
      <c r="B604" s="1" t="s">
        <v>8</v>
      </c>
      <c r="C604" s="1" t="s">
        <v>366</v>
      </c>
    </row>
    <row r="605" spans="2:6" x14ac:dyDescent="0.25">
      <c r="B605" s="1"/>
      <c r="C605" s="1"/>
    </row>
    <row r="606" spans="2:6" x14ac:dyDescent="0.25">
      <c r="E606" s="9" t="s">
        <v>2</v>
      </c>
      <c r="F606" s="15" t="s">
        <v>3</v>
      </c>
    </row>
    <row r="607" spans="2:6" x14ac:dyDescent="0.25">
      <c r="C607" s="11"/>
      <c r="D607" s="18" t="s">
        <v>11</v>
      </c>
      <c r="E607" s="16">
        <v>1237</v>
      </c>
      <c r="F607" s="12">
        <v>100</v>
      </c>
    </row>
    <row r="608" spans="2:6" x14ac:dyDescent="0.25">
      <c r="C608" s="10">
        <v>1</v>
      </c>
      <c r="D608" s="6" t="s">
        <v>367</v>
      </c>
      <c r="E608" s="13">
        <v>592</v>
      </c>
      <c r="F608" s="17">
        <v>47.857720291027</v>
      </c>
    </row>
    <row r="609" spans="2:6" x14ac:dyDescent="0.25">
      <c r="C609" s="10">
        <v>2</v>
      </c>
      <c r="D609" s="6" t="s">
        <v>368</v>
      </c>
      <c r="E609" s="13">
        <v>283</v>
      </c>
      <c r="F609" s="17">
        <v>22.87793047696</v>
      </c>
    </row>
    <row r="610" spans="2:6" x14ac:dyDescent="0.25">
      <c r="C610" s="10">
        <v>3</v>
      </c>
      <c r="D610" s="6" t="s">
        <v>369</v>
      </c>
      <c r="E610" s="13">
        <v>451</v>
      </c>
      <c r="F610" s="17">
        <v>36.459175424413999</v>
      </c>
    </row>
    <row r="611" spans="2:6" x14ac:dyDescent="0.25">
      <c r="C611" s="10">
        <v>4</v>
      </c>
      <c r="D611" s="6" t="s">
        <v>370</v>
      </c>
      <c r="E611" s="13">
        <v>152</v>
      </c>
      <c r="F611" s="17">
        <v>12.287793047696001</v>
      </c>
    </row>
    <row r="612" spans="2:6" x14ac:dyDescent="0.25">
      <c r="C612" s="10">
        <v>5</v>
      </c>
      <c r="D612" s="6" t="s">
        <v>371</v>
      </c>
      <c r="E612" s="13">
        <v>409</v>
      </c>
      <c r="F612" s="17">
        <v>33.063864187550998</v>
      </c>
    </row>
    <row r="613" spans="2:6" x14ac:dyDescent="0.25">
      <c r="C613" s="10">
        <v>6</v>
      </c>
      <c r="D613" s="6" t="s">
        <v>372</v>
      </c>
      <c r="E613" s="13">
        <v>322</v>
      </c>
      <c r="F613" s="17">
        <v>26.030719482618998</v>
      </c>
    </row>
    <row r="614" spans="2:6" x14ac:dyDescent="0.25">
      <c r="C614" s="10">
        <v>7</v>
      </c>
      <c r="D614" s="6" t="s">
        <v>373</v>
      </c>
      <c r="E614" s="13">
        <v>391</v>
      </c>
      <c r="F614" s="17">
        <v>31.608730800322999</v>
      </c>
    </row>
    <row r="615" spans="2:6" x14ac:dyDescent="0.25">
      <c r="C615" s="10">
        <v>8</v>
      </c>
      <c r="D615" s="6" t="s">
        <v>64</v>
      </c>
      <c r="E615" s="13">
        <v>15</v>
      </c>
      <c r="F615" s="17">
        <v>1.212611156023</v>
      </c>
    </row>
    <row r="616" spans="2:6" x14ac:dyDescent="0.25">
      <c r="C616" s="10">
        <v>9</v>
      </c>
      <c r="D616" s="6" t="s">
        <v>225</v>
      </c>
      <c r="E616" s="13">
        <v>70</v>
      </c>
      <c r="F616" s="17">
        <v>5.6588520614390001</v>
      </c>
    </row>
    <row r="617" spans="2:6" x14ac:dyDescent="0.25">
      <c r="C617" s="8">
        <v>10</v>
      </c>
      <c r="D617" s="7" t="s">
        <v>46</v>
      </c>
      <c r="E617" s="20">
        <v>37</v>
      </c>
      <c r="F617" s="19">
        <v>2.9911075181890001</v>
      </c>
    </row>
    <row r="618" spans="2:6" x14ac:dyDescent="0.25">
      <c r="C618" s="5"/>
      <c r="D618" s="3" t="s">
        <v>14</v>
      </c>
      <c r="E618" s="2"/>
      <c r="F618" s="14"/>
    </row>
    <row r="620" spans="2:6" x14ac:dyDescent="0.25">
      <c r="B620" s="4" t="str">
        <f xml:space="preserve"> HYPERLINK("#'目次'!B48", "[43]")</f>
        <v>[43]</v>
      </c>
      <c r="C620" s="1" t="s">
        <v>376</v>
      </c>
    </row>
    <row r="621" spans="2:6" x14ac:dyDescent="0.25">
      <c r="B621" s="1"/>
      <c r="C621" s="1"/>
    </row>
    <row r="622" spans="2:6" x14ac:dyDescent="0.25">
      <c r="B622" s="1"/>
      <c r="C622" s="1"/>
    </row>
    <row r="623" spans="2:6" x14ac:dyDescent="0.25">
      <c r="E623" s="9" t="s">
        <v>2</v>
      </c>
      <c r="F623" s="15" t="s">
        <v>3</v>
      </c>
    </row>
    <row r="624" spans="2:6" x14ac:dyDescent="0.25">
      <c r="C624" s="11"/>
      <c r="D624" s="18" t="s">
        <v>11</v>
      </c>
      <c r="E624" s="16">
        <v>2435</v>
      </c>
      <c r="F624" s="12">
        <v>100</v>
      </c>
    </row>
    <row r="625" spans="2:6" x14ac:dyDescent="0.25">
      <c r="C625" s="10">
        <v>1</v>
      </c>
      <c r="D625" s="6" t="s">
        <v>377</v>
      </c>
      <c r="E625" s="13">
        <v>1202</v>
      </c>
      <c r="F625" s="17">
        <v>49.363449691992002</v>
      </c>
    </row>
    <row r="626" spans="2:6" x14ac:dyDescent="0.25">
      <c r="C626" s="10">
        <v>2</v>
      </c>
      <c r="D626" s="6" t="s">
        <v>378</v>
      </c>
      <c r="E626" s="13">
        <v>874</v>
      </c>
      <c r="F626" s="17">
        <v>35.893223819302001</v>
      </c>
    </row>
    <row r="627" spans="2:6" x14ac:dyDescent="0.25">
      <c r="C627" s="10">
        <v>3</v>
      </c>
      <c r="D627" s="6" t="s">
        <v>379</v>
      </c>
      <c r="E627" s="13">
        <v>621</v>
      </c>
      <c r="F627" s="17">
        <v>25.503080082136002</v>
      </c>
    </row>
    <row r="628" spans="2:6" x14ac:dyDescent="0.25">
      <c r="C628" s="10">
        <v>4</v>
      </c>
      <c r="D628" s="6" t="s">
        <v>380</v>
      </c>
      <c r="E628" s="13">
        <v>1312</v>
      </c>
      <c r="F628" s="17">
        <v>53.880903490759998</v>
      </c>
    </row>
    <row r="629" spans="2:6" x14ac:dyDescent="0.25">
      <c r="C629" s="10">
        <v>5</v>
      </c>
      <c r="D629" s="6" t="s">
        <v>381</v>
      </c>
      <c r="E629" s="13">
        <v>279</v>
      </c>
      <c r="F629" s="17">
        <v>11.457905544148</v>
      </c>
    </row>
    <row r="630" spans="2:6" x14ac:dyDescent="0.25">
      <c r="C630" s="10">
        <v>6</v>
      </c>
      <c r="D630" s="6" t="s">
        <v>382</v>
      </c>
      <c r="E630" s="13">
        <v>511</v>
      </c>
      <c r="F630" s="17">
        <v>20.985626283367999</v>
      </c>
    </row>
    <row r="631" spans="2:6" x14ac:dyDescent="0.25">
      <c r="C631" s="10">
        <v>7</v>
      </c>
      <c r="D631" s="6" t="s">
        <v>383</v>
      </c>
      <c r="E631" s="13">
        <v>890</v>
      </c>
      <c r="F631" s="17">
        <v>36.550308008214003</v>
      </c>
    </row>
    <row r="632" spans="2:6" x14ac:dyDescent="0.25">
      <c r="C632" s="10">
        <v>8</v>
      </c>
      <c r="D632" s="6" t="s">
        <v>64</v>
      </c>
      <c r="E632" s="13">
        <v>108</v>
      </c>
      <c r="F632" s="17">
        <v>4.4353182751539997</v>
      </c>
    </row>
    <row r="633" spans="2:6" x14ac:dyDescent="0.25">
      <c r="C633" s="8">
        <v>9</v>
      </c>
      <c r="D633" s="7" t="s">
        <v>46</v>
      </c>
      <c r="E633" s="20">
        <v>149</v>
      </c>
      <c r="F633" s="19">
        <v>6.1190965092400003</v>
      </c>
    </row>
    <row r="634" spans="2:6" x14ac:dyDescent="0.25">
      <c r="C634" s="5"/>
      <c r="D634" s="3" t="s">
        <v>14</v>
      </c>
      <c r="E634" s="2"/>
      <c r="F634" s="14"/>
    </row>
    <row r="636" spans="2:6" x14ac:dyDescent="0.25">
      <c r="B636" s="4" t="str">
        <f xml:space="preserve"> HYPERLINK("#'目次'!B49", "[44]")</f>
        <v>[44]</v>
      </c>
      <c r="C636" s="1" t="s">
        <v>386</v>
      </c>
    </row>
    <row r="637" spans="2:6" x14ac:dyDescent="0.25">
      <c r="B637" s="1"/>
      <c r="C637" s="1"/>
    </row>
    <row r="638" spans="2:6" x14ac:dyDescent="0.25">
      <c r="B638" s="1"/>
      <c r="C638" s="1"/>
    </row>
    <row r="639" spans="2:6" x14ac:dyDescent="0.25">
      <c r="E639" s="9" t="s">
        <v>2</v>
      </c>
      <c r="F639" s="15" t="s">
        <v>3</v>
      </c>
    </row>
    <row r="640" spans="2:6" x14ac:dyDescent="0.25">
      <c r="C640" s="11"/>
      <c r="D640" s="18" t="s">
        <v>11</v>
      </c>
      <c r="E640" s="16">
        <v>2435</v>
      </c>
      <c r="F640" s="12">
        <v>100</v>
      </c>
    </row>
    <row r="641" spans="2:6" x14ac:dyDescent="0.25">
      <c r="C641" s="10">
        <v>1</v>
      </c>
      <c r="D641" s="6" t="s">
        <v>352</v>
      </c>
      <c r="E641" s="13">
        <v>545</v>
      </c>
      <c r="F641" s="17">
        <v>22.381930184805</v>
      </c>
    </row>
    <row r="642" spans="2:6" x14ac:dyDescent="0.25">
      <c r="C642" s="10">
        <v>2</v>
      </c>
      <c r="D642" s="6" t="s">
        <v>353</v>
      </c>
      <c r="E642" s="13">
        <v>985</v>
      </c>
      <c r="F642" s="17">
        <v>40.451745379877003</v>
      </c>
    </row>
    <row r="643" spans="2:6" x14ac:dyDescent="0.25">
      <c r="C643" s="10">
        <v>3</v>
      </c>
      <c r="D643" s="6" t="s">
        <v>354</v>
      </c>
      <c r="E643" s="13">
        <v>353</v>
      </c>
      <c r="F643" s="17">
        <v>14.496919917864</v>
      </c>
    </row>
    <row r="644" spans="2:6" x14ac:dyDescent="0.25">
      <c r="C644" s="10">
        <v>4</v>
      </c>
      <c r="D644" s="6" t="s">
        <v>355</v>
      </c>
      <c r="E644" s="13">
        <v>170</v>
      </c>
      <c r="F644" s="17">
        <v>6.9815195071870004</v>
      </c>
    </row>
    <row r="645" spans="2:6" x14ac:dyDescent="0.25">
      <c r="C645" s="10">
        <v>5</v>
      </c>
      <c r="D645" s="6" t="s">
        <v>356</v>
      </c>
      <c r="E645" s="13">
        <v>261</v>
      </c>
      <c r="F645" s="17">
        <v>10.718685831622</v>
      </c>
    </row>
    <row r="646" spans="2:6" x14ac:dyDescent="0.25">
      <c r="C646" s="10">
        <v>6</v>
      </c>
      <c r="D646" s="6" t="s">
        <v>357</v>
      </c>
      <c r="E646" s="13">
        <v>205</v>
      </c>
      <c r="F646" s="17">
        <v>8.4188911704309994</v>
      </c>
    </row>
    <row r="647" spans="2:6" x14ac:dyDescent="0.25">
      <c r="C647" s="10">
        <v>7</v>
      </c>
      <c r="D647" s="6" t="s">
        <v>358</v>
      </c>
      <c r="E647" s="13">
        <v>143</v>
      </c>
      <c r="F647" s="17">
        <v>5.8726899383979996</v>
      </c>
    </row>
    <row r="648" spans="2:6" x14ac:dyDescent="0.25">
      <c r="C648" s="10">
        <v>8</v>
      </c>
      <c r="D648" s="6" t="s">
        <v>359</v>
      </c>
      <c r="E648" s="13">
        <v>111</v>
      </c>
      <c r="F648" s="17">
        <v>4.5585215605749996</v>
      </c>
    </row>
    <row r="649" spans="2:6" x14ac:dyDescent="0.25">
      <c r="C649" s="10">
        <v>9</v>
      </c>
      <c r="D649" s="6" t="s">
        <v>360</v>
      </c>
      <c r="E649" s="13">
        <v>323</v>
      </c>
      <c r="F649" s="17">
        <v>13.264887063654999</v>
      </c>
    </row>
    <row r="650" spans="2:6" x14ac:dyDescent="0.25">
      <c r="C650" s="10">
        <v>10</v>
      </c>
      <c r="D650" s="6" t="s">
        <v>64</v>
      </c>
      <c r="E650" s="13">
        <v>38</v>
      </c>
      <c r="F650" s="17">
        <v>1.560574948665</v>
      </c>
    </row>
    <row r="651" spans="2:6" x14ac:dyDescent="0.25">
      <c r="C651" s="10">
        <v>11</v>
      </c>
      <c r="D651" s="6" t="s">
        <v>387</v>
      </c>
      <c r="E651" s="13">
        <v>666</v>
      </c>
      <c r="F651" s="17">
        <v>27.351129363449999</v>
      </c>
    </row>
    <row r="652" spans="2:6" x14ac:dyDescent="0.25">
      <c r="C652" s="8">
        <v>12</v>
      </c>
      <c r="D652" s="7" t="s">
        <v>46</v>
      </c>
      <c r="E652" s="20">
        <v>171</v>
      </c>
      <c r="F652" s="19">
        <v>7.0225872689940001</v>
      </c>
    </row>
    <row r="653" spans="2:6" x14ac:dyDescent="0.25">
      <c r="C653" s="5"/>
      <c r="D653" s="3" t="s">
        <v>14</v>
      </c>
      <c r="E653" s="2"/>
      <c r="F653" s="14"/>
    </row>
    <row r="655" spans="2:6" x14ac:dyDescent="0.25">
      <c r="B655" s="4" t="str">
        <f xml:space="preserve"> HYPERLINK("#'目次'!B50", "[45]")</f>
        <v>[45]</v>
      </c>
      <c r="C655" s="1" t="s">
        <v>390</v>
      </c>
    </row>
    <row r="656" spans="2:6" x14ac:dyDescent="0.25">
      <c r="B656" s="1" t="s">
        <v>8</v>
      </c>
      <c r="C656" s="1" t="s">
        <v>391</v>
      </c>
    </row>
    <row r="657" spans="2:6" x14ac:dyDescent="0.25">
      <c r="B657" s="1"/>
      <c r="C657" s="1"/>
    </row>
    <row r="658" spans="2:6" x14ac:dyDescent="0.25">
      <c r="E658" s="9" t="s">
        <v>2</v>
      </c>
      <c r="F658" s="15" t="s">
        <v>3</v>
      </c>
    </row>
    <row r="659" spans="2:6" x14ac:dyDescent="0.25">
      <c r="C659" s="11"/>
      <c r="D659" s="18" t="s">
        <v>11</v>
      </c>
      <c r="E659" s="16">
        <v>666</v>
      </c>
      <c r="F659" s="12">
        <v>100</v>
      </c>
    </row>
    <row r="660" spans="2:6" x14ac:dyDescent="0.25">
      <c r="C660" s="10">
        <v>1</v>
      </c>
      <c r="D660" s="6" t="s">
        <v>392</v>
      </c>
      <c r="E660" s="13">
        <v>95</v>
      </c>
      <c r="F660" s="17">
        <v>14.264264264264</v>
      </c>
    </row>
    <row r="661" spans="2:6" x14ac:dyDescent="0.25">
      <c r="C661" s="10">
        <v>2</v>
      </c>
      <c r="D661" s="6" t="s">
        <v>393</v>
      </c>
      <c r="E661" s="13">
        <v>51</v>
      </c>
      <c r="F661" s="17">
        <v>7.6576576576580004</v>
      </c>
    </row>
    <row r="662" spans="2:6" x14ac:dyDescent="0.25">
      <c r="C662" s="10">
        <v>3</v>
      </c>
      <c r="D662" s="6" t="s">
        <v>394</v>
      </c>
      <c r="E662" s="13">
        <v>104</v>
      </c>
      <c r="F662" s="17">
        <v>15.615615615616001</v>
      </c>
    </row>
    <row r="663" spans="2:6" x14ac:dyDescent="0.25">
      <c r="C663" s="10">
        <v>4</v>
      </c>
      <c r="D663" s="6" t="s">
        <v>395</v>
      </c>
      <c r="E663" s="13">
        <v>118</v>
      </c>
      <c r="F663" s="17">
        <v>17.717717717717999</v>
      </c>
    </row>
    <row r="664" spans="2:6" x14ac:dyDescent="0.25">
      <c r="C664" s="10">
        <v>5</v>
      </c>
      <c r="D664" s="6" t="s">
        <v>396</v>
      </c>
      <c r="E664" s="13">
        <v>38</v>
      </c>
      <c r="F664" s="17">
        <v>5.7057057057060003</v>
      </c>
    </row>
    <row r="665" spans="2:6" x14ac:dyDescent="0.25">
      <c r="C665" s="10">
        <v>6</v>
      </c>
      <c r="D665" s="6" t="s">
        <v>397</v>
      </c>
      <c r="E665" s="13">
        <v>127</v>
      </c>
      <c r="F665" s="17">
        <v>19.069069069068998</v>
      </c>
    </row>
    <row r="666" spans="2:6" x14ac:dyDescent="0.25">
      <c r="C666" s="10">
        <v>7</v>
      </c>
      <c r="D666" s="6" t="s">
        <v>398</v>
      </c>
      <c r="E666" s="13">
        <v>30</v>
      </c>
      <c r="F666" s="17">
        <v>4.5045045045050003</v>
      </c>
    </row>
    <row r="667" spans="2:6" x14ac:dyDescent="0.25">
      <c r="C667" s="10">
        <v>8</v>
      </c>
      <c r="D667" s="6" t="s">
        <v>399</v>
      </c>
      <c r="E667" s="13">
        <v>218</v>
      </c>
      <c r="F667" s="17">
        <v>32.732732732732998</v>
      </c>
    </row>
    <row r="668" spans="2:6" x14ac:dyDescent="0.25">
      <c r="C668" s="10">
        <v>9</v>
      </c>
      <c r="D668" s="6" t="s">
        <v>400</v>
      </c>
      <c r="E668" s="13">
        <v>26</v>
      </c>
      <c r="F668" s="17">
        <v>3.9039039039040002</v>
      </c>
    </row>
    <row r="669" spans="2:6" x14ac:dyDescent="0.25">
      <c r="C669" s="10">
        <v>10</v>
      </c>
      <c r="D669" s="6" t="s">
        <v>401</v>
      </c>
      <c r="E669" s="13">
        <v>174</v>
      </c>
      <c r="F669" s="17">
        <v>26.126126126126</v>
      </c>
    </row>
    <row r="670" spans="2:6" x14ac:dyDescent="0.25">
      <c r="C670" s="10">
        <v>11</v>
      </c>
      <c r="D670" s="6" t="s">
        <v>64</v>
      </c>
      <c r="E670" s="13">
        <v>33</v>
      </c>
      <c r="F670" s="17">
        <v>4.9549549549550003</v>
      </c>
    </row>
    <row r="671" spans="2:6" x14ac:dyDescent="0.25">
      <c r="C671" s="10">
        <v>12</v>
      </c>
      <c r="D671" s="6" t="s">
        <v>402</v>
      </c>
      <c r="E671" s="13">
        <v>116</v>
      </c>
      <c r="F671" s="17">
        <v>17.417417417416999</v>
      </c>
    </row>
    <row r="672" spans="2:6" x14ac:dyDescent="0.25">
      <c r="C672" s="8">
        <v>13</v>
      </c>
      <c r="D672" s="7" t="s">
        <v>46</v>
      </c>
      <c r="E672" s="20">
        <v>32</v>
      </c>
      <c r="F672" s="19">
        <v>4.8048048048050003</v>
      </c>
    </row>
    <row r="673" spans="2:6" x14ac:dyDescent="0.25">
      <c r="C673" s="5"/>
      <c r="D673" s="3" t="s">
        <v>14</v>
      </c>
      <c r="E673" s="2"/>
      <c r="F673" s="14"/>
    </row>
    <row r="675" spans="2:6" x14ac:dyDescent="0.25">
      <c r="B675" s="4" t="str">
        <f xml:space="preserve"> HYPERLINK("#'目次'!B51", "[46]")</f>
        <v>[46]</v>
      </c>
      <c r="C675" s="1" t="s">
        <v>405</v>
      </c>
    </row>
    <row r="676" spans="2:6" x14ac:dyDescent="0.25">
      <c r="B676" s="1" t="s">
        <v>8</v>
      </c>
      <c r="C676" s="1" t="s">
        <v>391</v>
      </c>
    </row>
    <row r="677" spans="2:6" x14ac:dyDescent="0.25">
      <c r="B677" s="1"/>
      <c r="C677" s="1"/>
    </row>
    <row r="678" spans="2:6" x14ac:dyDescent="0.25">
      <c r="E678" s="9" t="s">
        <v>2</v>
      </c>
      <c r="F678" s="15" t="s">
        <v>3</v>
      </c>
    </row>
    <row r="679" spans="2:6" x14ac:dyDescent="0.25">
      <c r="C679" s="11"/>
      <c r="D679" s="18" t="s">
        <v>11</v>
      </c>
      <c r="E679" s="16">
        <v>666</v>
      </c>
      <c r="F679" s="12">
        <v>100</v>
      </c>
    </row>
    <row r="680" spans="2:6" x14ac:dyDescent="0.25">
      <c r="C680" s="10">
        <v>1</v>
      </c>
      <c r="D680" s="6" t="s">
        <v>406</v>
      </c>
      <c r="E680" s="13">
        <v>135</v>
      </c>
      <c r="F680" s="17">
        <v>20.27027027027</v>
      </c>
    </row>
    <row r="681" spans="2:6" x14ac:dyDescent="0.25">
      <c r="C681" s="10">
        <v>2</v>
      </c>
      <c r="D681" s="6" t="s">
        <v>407</v>
      </c>
      <c r="E681" s="13">
        <v>59</v>
      </c>
      <c r="F681" s="17">
        <v>8.8588588588589996</v>
      </c>
    </row>
    <row r="682" spans="2:6" x14ac:dyDescent="0.25">
      <c r="C682" s="10">
        <v>3</v>
      </c>
      <c r="D682" s="6" t="s">
        <v>408</v>
      </c>
      <c r="E682" s="13">
        <v>29</v>
      </c>
      <c r="F682" s="17">
        <v>4.3543543543540002</v>
      </c>
    </row>
    <row r="683" spans="2:6" x14ac:dyDescent="0.25">
      <c r="C683" s="10">
        <v>4</v>
      </c>
      <c r="D683" s="6" t="s">
        <v>409</v>
      </c>
      <c r="E683" s="13">
        <v>27</v>
      </c>
      <c r="F683" s="17">
        <v>4.0540540540540002</v>
      </c>
    </row>
    <row r="684" spans="2:6" x14ac:dyDescent="0.25">
      <c r="C684" s="10">
        <v>5</v>
      </c>
      <c r="D684" s="6" t="s">
        <v>410</v>
      </c>
      <c r="E684" s="13">
        <v>46</v>
      </c>
      <c r="F684" s="17">
        <v>6.9069069069070004</v>
      </c>
    </row>
    <row r="685" spans="2:6" x14ac:dyDescent="0.25">
      <c r="C685" s="10">
        <v>6</v>
      </c>
      <c r="D685" s="6" t="s">
        <v>411</v>
      </c>
      <c r="E685" s="13">
        <v>90</v>
      </c>
      <c r="F685" s="17">
        <v>13.513513513514001</v>
      </c>
    </row>
    <row r="686" spans="2:6" x14ac:dyDescent="0.25">
      <c r="C686" s="10">
        <v>7</v>
      </c>
      <c r="D686" s="6" t="s">
        <v>64</v>
      </c>
      <c r="E686" s="13">
        <v>48</v>
      </c>
      <c r="F686" s="17">
        <v>7.2072072072070004</v>
      </c>
    </row>
    <row r="687" spans="2:6" x14ac:dyDescent="0.25">
      <c r="C687" s="10">
        <v>8</v>
      </c>
      <c r="D687" s="6" t="s">
        <v>225</v>
      </c>
      <c r="E687" s="13">
        <v>314</v>
      </c>
      <c r="F687" s="17">
        <v>47.147147147147002</v>
      </c>
    </row>
    <row r="688" spans="2:6" x14ac:dyDescent="0.25">
      <c r="C688" s="8">
        <v>9</v>
      </c>
      <c r="D688" s="7" t="s">
        <v>46</v>
      </c>
      <c r="E688" s="20">
        <v>60</v>
      </c>
      <c r="F688" s="19">
        <v>9.0090090090090005</v>
      </c>
    </row>
    <row r="689" spans="2:6" x14ac:dyDescent="0.25">
      <c r="C689" s="5"/>
      <c r="D689" s="3" t="s">
        <v>14</v>
      </c>
      <c r="E689" s="2"/>
      <c r="F689" s="14"/>
    </row>
    <row r="691" spans="2:6" x14ac:dyDescent="0.25">
      <c r="B691" s="4" t="str">
        <f xml:space="preserve"> HYPERLINK("#'目次'!B52", "[47]")</f>
        <v>[47]</v>
      </c>
      <c r="C691" s="1" t="s">
        <v>414</v>
      </c>
    </row>
    <row r="692" spans="2:6" x14ac:dyDescent="0.25">
      <c r="B692" s="1"/>
      <c r="C692" s="1"/>
    </row>
    <row r="693" spans="2:6" x14ac:dyDescent="0.25">
      <c r="B693" s="1"/>
      <c r="C693" s="1"/>
    </row>
    <row r="694" spans="2:6" x14ac:dyDescent="0.25">
      <c r="E694" s="9" t="s">
        <v>2</v>
      </c>
      <c r="F694" s="15" t="s">
        <v>3</v>
      </c>
    </row>
    <row r="695" spans="2:6" x14ac:dyDescent="0.25">
      <c r="C695" s="11"/>
      <c r="D695" s="18" t="s">
        <v>11</v>
      </c>
      <c r="E695" s="16">
        <v>2435</v>
      </c>
      <c r="F695" s="12">
        <v>100</v>
      </c>
    </row>
    <row r="696" spans="2:6" x14ac:dyDescent="0.25">
      <c r="C696" s="10">
        <v>1</v>
      </c>
      <c r="D696" s="6" t="s">
        <v>415</v>
      </c>
      <c r="E696" s="13">
        <v>37</v>
      </c>
      <c r="F696" s="17">
        <v>1.5195071868579999</v>
      </c>
    </row>
    <row r="697" spans="2:6" x14ac:dyDescent="0.25">
      <c r="C697" s="10">
        <v>2</v>
      </c>
      <c r="D697" s="6" t="s">
        <v>416</v>
      </c>
      <c r="E697" s="13">
        <v>262</v>
      </c>
      <c r="F697" s="17">
        <v>10.759753593429</v>
      </c>
    </row>
    <row r="698" spans="2:6" x14ac:dyDescent="0.25">
      <c r="C698" s="10">
        <v>3</v>
      </c>
      <c r="D698" s="6" t="s">
        <v>417</v>
      </c>
      <c r="E698" s="13">
        <v>444</v>
      </c>
      <c r="F698" s="17">
        <v>18.234086242299998</v>
      </c>
    </row>
    <row r="699" spans="2:6" x14ac:dyDescent="0.25">
      <c r="C699" s="10">
        <v>4</v>
      </c>
      <c r="D699" s="6" t="s">
        <v>418</v>
      </c>
      <c r="E699" s="13">
        <v>403</v>
      </c>
      <c r="F699" s="17">
        <v>16.550308008213999</v>
      </c>
    </row>
    <row r="700" spans="2:6" x14ac:dyDescent="0.25">
      <c r="C700" s="10">
        <v>5</v>
      </c>
      <c r="D700" s="6" t="s">
        <v>419</v>
      </c>
      <c r="E700" s="13">
        <v>448</v>
      </c>
      <c r="F700" s="17">
        <v>18.398357289528001</v>
      </c>
    </row>
    <row r="701" spans="2:6" x14ac:dyDescent="0.25">
      <c r="C701" s="10">
        <v>6</v>
      </c>
      <c r="D701" s="6" t="s">
        <v>420</v>
      </c>
      <c r="E701" s="13">
        <v>215</v>
      </c>
      <c r="F701" s="17">
        <v>8.8295687885009997</v>
      </c>
    </row>
    <row r="702" spans="2:6" x14ac:dyDescent="0.25">
      <c r="C702" s="10">
        <v>7</v>
      </c>
      <c r="D702" s="6" t="s">
        <v>421</v>
      </c>
      <c r="E702" s="13">
        <v>80</v>
      </c>
      <c r="F702" s="17">
        <v>3.2854209445590001</v>
      </c>
    </row>
    <row r="703" spans="2:6" x14ac:dyDescent="0.25">
      <c r="C703" s="10">
        <v>8</v>
      </c>
      <c r="D703" s="6" t="s">
        <v>422</v>
      </c>
      <c r="E703" s="13">
        <v>430</v>
      </c>
      <c r="F703" s="17">
        <v>17.659137577001999</v>
      </c>
    </row>
    <row r="704" spans="2:6" x14ac:dyDescent="0.25">
      <c r="C704" s="8">
        <v>9</v>
      </c>
      <c r="D704" s="7" t="s">
        <v>46</v>
      </c>
      <c r="E704" s="20">
        <v>116</v>
      </c>
      <c r="F704" s="19">
        <v>4.7638603696099997</v>
      </c>
    </row>
    <row r="705" spans="2:6" x14ac:dyDescent="0.25">
      <c r="C705" s="5"/>
      <c r="D705" s="3" t="s">
        <v>14</v>
      </c>
      <c r="E705" s="2"/>
      <c r="F705" s="14"/>
    </row>
    <row r="707" spans="2:6" x14ac:dyDescent="0.25">
      <c r="B707" s="4" t="str">
        <f xml:space="preserve"> HYPERLINK("#'目次'!B53", "[48]")</f>
        <v>[48]</v>
      </c>
      <c r="C707" s="1" t="s">
        <v>425</v>
      </c>
    </row>
    <row r="708" spans="2:6" x14ac:dyDescent="0.25">
      <c r="B708" s="1"/>
      <c r="C708" s="1"/>
    </row>
    <row r="709" spans="2:6" x14ac:dyDescent="0.25">
      <c r="B709" s="1"/>
      <c r="C709" s="1"/>
    </row>
    <row r="710" spans="2:6" x14ac:dyDescent="0.25">
      <c r="E710" s="9" t="s">
        <v>2</v>
      </c>
      <c r="F710" s="15" t="s">
        <v>3</v>
      </c>
    </row>
    <row r="711" spans="2:6" x14ac:dyDescent="0.25">
      <c r="C711" s="11"/>
      <c r="D711" s="18" t="s">
        <v>11</v>
      </c>
      <c r="E711" s="16">
        <v>2435</v>
      </c>
      <c r="F711" s="12">
        <v>100</v>
      </c>
    </row>
    <row r="712" spans="2:6" x14ac:dyDescent="0.25">
      <c r="C712" s="10">
        <v>1</v>
      </c>
      <c r="D712" s="6" t="s">
        <v>426</v>
      </c>
      <c r="E712" s="13">
        <v>247</v>
      </c>
      <c r="F712" s="17">
        <v>10.143737166324</v>
      </c>
    </row>
    <row r="713" spans="2:6" x14ac:dyDescent="0.25">
      <c r="C713" s="10">
        <v>2</v>
      </c>
      <c r="D713" s="6" t="s">
        <v>427</v>
      </c>
      <c r="E713" s="13">
        <v>531</v>
      </c>
      <c r="F713" s="17">
        <v>21.806981519507001</v>
      </c>
    </row>
    <row r="714" spans="2:6" x14ac:dyDescent="0.25">
      <c r="C714" s="10">
        <v>3</v>
      </c>
      <c r="D714" s="6" t="s">
        <v>428</v>
      </c>
      <c r="E714" s="13">
        <v>58</v>
      </c>
      <c r="F714" s="17">
        <v>2.3819301848049999</v>
      </c>
    </row>
    <row r="715" spans="2:6" x14ac:dyDescent="0.25">
      <c r="C715" s="10">
        <v>4</v>
      </c>
      <c r="D715" s="6" t="s">
        <v>429</v>
      </c>
      <c r="E715" s="13">
        <v>400</v>
      </c>
      <c r="F715" s="17">
        <v>16.427104722793</v>
      </c>
    </row>
    <row r="716" spans="2:6" x14ac:dyDescent="0.25">
      <c r="C716" s="10">
        <v>5</v>
      </c>
      <c r="D716" s="6" t="s">
        <v>430</v>
      </c>
      <c r="E716" s="13">
        <v>422</v>
      </c>
      <c r="F716" s="17">
        <v>17.330595482545998</v>
      </c>
    </row>
    <row r="717" spans="2:6" x14ac:dyDescent="0.25">
      <c r="C717" s="10">
        <v>6</v>
      </c>
      <c r="D717" s="6" t="s">
        <v>431</v>
      </c>
      <c r="E717" s="13">
        <v>102</v>
      </c>
      <c r="F717" s="17">
        <v>4.1889117043119999</v>
      </c>
    </row>
    <row r="718" spans="2:6" x14ac:dyDescent="0.25">
      <c r="C718" s="10">
        <v>7</v>
      </c>
      <c r="D718" s="6" t="s">
        <v>432</v>
      </c>
      <c r="E718" s="13">
        <v>44</v>
      </c>
      <c r="F718" s="17">
        <v>1.806981519507</v>
      </c>
    </row>
    <row r="719" spans="2:6" x14ac:dyDescent="0.25">
      <c r="C719" s="10">
        <v>8</v>
      </c>
      <c r="D719" s="6" t="s">
        <v>433</v>
      </c>
      <c r="E719" s="13">
        <v>99</v>
      </c>
      <c r="F719" s="17">
        <v>4.065708418891</v>
      </c>
    </row>
    <row r="720" spans="2:6" x14ac:dyDescent="0.25">
      <c r="C720" s="10">
        <v>9</v>
      </c>
      <c r="D720" s="6" t="s">
        <v>434</v>
      </c>
      <c r="E720" s="13">
        <v>128</v>
      </c>
      <c r="F720" s="17">
        <v>5.2566735112940002</v>
      </c>
    </row>
    <row r="721" spans="2:6" x14ac:dyDescent="0.25">
      <c r="C721" s="10">
        <v>10</v>
      </c>
      <c r="D721" s="6" t="s">
        <v>435</v>
      </c>
      <c r="E721" s="13">
        <v>47</v>
      </c>
      <c r="F721" s="17">
        <v>1.9301848049279999</v>
      </c>
    </row>
    <row r="722" spans="2:6" x14ac:dyDescent="0.25">
      <c r="C722" s="10">
        <v>11</v>
      </c>
      <c r="D722" s="6" t="s">
        <v>436</v>
      </c>
      <c r="E722" s="13">
        <v>151</v>
      </c>
      <c r="F722" s="17">
        <v>6.2012320328539996</v>
      </c>
    </row>
    <row r="723" spans="2:6" x14ac:dyDescent="0.25">
      <c r="C723" s="10">
        <v>12</v>
      </c>
      <c r="D723" s="6" t="s">
        <v>437</v>
      </c>
      <c r="E723" s="13">
        <v>60</v>
      </c>
      <c r="F723" s="17">
        <v>2.4640657084190001</v>
      </c>
    </row>
    <row r="724" spans="2:6" x14ac:dyDescent="0.25">
      <c r="C724" s="10">
        <v>13</v>
      </c>
      <c r="D724" s="6" t="s">
        <v>64</v>
      </c>
      <c r="E724" s="13">
        <v>49</v>
      </c>
      <c r="F724" s="17">
        <v>2.0123203285420002</v>
      </c>
    </row>
    <row r="725" spans="2:6" x14ac:dyDescent="0.25">
      <c r="C725" s="10"/>
      <c r="D725" s="6" t="s">
        <v>438</v>
      </c>
      <c r="E725" s="13">
        <v>1336</v>
      </c>
      <c r="F725" s="17">
        <v>54.866529774127002</v>
      </c>
    </row>
    <row r="726" spans="2:6" x14ac:dyDescent="0.25">
      <c r="C726" s="10">
        <v>14</v>
      </c>
      <c r="D726" s="6" t="s">
        <v>439</v>
      </c>
      <c r="E726" s="13">
        <v>311</v>
      </c>
      <c r="F726" s="17">
        <v>12.772073921971</v>
      </c>
    </row>
    <row r="727" spans="2:6" x14ac:dyDescent="0.25">
      <c r="C727" s="10">
        <v>15</v>
      </c>
      <c r="D727" s="6" t="s">
        <v>440</v>
      </c>
      <c r="E727" s="13">
        <v>620</v>
      </c>
      <c r="F727" s="17">
        <v>25.462012320328999</v>
      </c>
    </row>
    <row r="728" spans="2:6" x14ac:dyDescent="0.25">
      <c r="C728" s="8">
        <v>16</v>
      </c>
      <c r="D728" s="7" t="s">
        <v>46</v>
      </c>
      <c r="E728" s="20">
        <v>168</v>
      </c>
      <c r="F728" s="19">
        <v>6.8993839835730002</v>
      </c>
    </row>
    <row r="729" spans="2:6" x14ac:dyDescent="0.25">
      <c r="C729" s="5"/>
      <c r="D729" s="3" t="s">
        <v>14</v>
      </c>
      <c r="E729" s="2"/>
      <c r="F729" s="14"/>
    </row>
    <row r="731" spans="2:6" x14ac:dyDescent="0.25">
      <c r="B731" s="4" t="str">
        <f xml:space="preserve"> HYPERLINK("#'目次'!B54", "[49]")</f>
        <v>[49]</v>
      </c>
      <c r="C731" s="1" t="s">
        <v>443</v>
      </c>
    </row>
    <row r="732" spans="2:6" x14ac:dyDescent="0.25">
      <c r="B732" s="1" t="s">
        <v>8</v>
      </c>
      <c r="C732" s="1" t="s">
        <v>444</v>
      </c>
    </row>
    <row r="733" spans="2:6" x14ac:dyDescent="0.25">
      <c r="B733" s="1"/>
      <c r="C733" s="1"/>
    </row>
    <row r="734" spans="2:6" x14ac:dyDescent="0.25">
      <c r="E734" s="9" t="s">
        <v>2</v>
      </c>
      <c r="F734" s="15" t="s">
        <v>3</v>
      </c>
    </row>
    <row r="735" spans="2:6" x14ac:dyDescent="0.25">
      <c r="C735" s="11"/>
      <c r="D735" s="18" t="s">
        <v>11</v>
      </c>
      <c r="E735" s="16">
        <v>1336</v>
      </c>
      <c r="F735" s="12">
        <v>100</v>
      </c>
    </row>
    <row r="736" spans="2:6" x14ac:dyDescent="0.25">
      <c r="C736" s="10">
        <v>1</v>
      </c>
      <c r="D736" s="6" t="s">
        <v>445</v>
      </c>
      <c r="E736" s="13">
        <v>736</v>
      </c>
      <c r="F736" s="17">
        <v>55.089820359280999</v>
      </c>
    </row>
    <row r="737" spans="2:6" x14ac:dyDescent="0.25">
      <c r="C737" s="10">
        <v>2</v>
      </c>
      <c r="D737" s="6" t="s">
        <v>446</v>
      </c>
      <c r="E737" s="13">
        <v>621</v>
      </c>
      <c r="F737" s="17">
        <v>46.482035928144001</v>
      </c>
    </row>
    <row r="738" spans="2:6" x14ac:dyDescent="0.25">
      <c r="C738" s="10">
        <v>3</v>
      </c>
      <c r="D738" s="6" t="s">
        <v>447</v>
      </c>
      <c r="E738" s="13">
        <v>311</v>
      </c>
      <c r="F738" s="17">
        <v>23.278443113771999</v>
      </c>
    </row>
    <row r="739" spans="2:6" x14ac:dyDescent="0.25">
      <c r="C739" s="10">
        <v>4</v>
      </c>
      <c r="D739" s="6" t="s">
        <v>448</v>
      </c>
      <c r="E739" s="13">
        <v>61</v>
      </c>
      <c r="F739" s="17">
        <v>4.5658682634729999</v>
      </c>
    </row>
    <row r="740" spans="2:6" x14ac:dyDescent="0.25">
      <c r="C740" s="10">
        <v>5</v>
      </c>
      <c r="D740" s="6" t="s">
        <v>64</v>
      </c>
      <c r="E740" s="13">
        <v>46</v>
      </c>
      <c r="F740" s="17">
        <v>3.4431137724549998</v>
      </c>
    </row>
    <row r="741" spans="2:6" x14ac:dyDescent="0.25">
      <c r="C741" s="8">
        <v>6</v>
      </c>
      <c r="D741" s="7" t="s">
        <v>46</v>
      </c>
      <c r="E741" s="20">
        <v>43</v>
      </c>
      <c r="F741" s="19">
        <v>3.218562874251</v>
      </c>
    </row>
    <row r="742" spans="2:6" x14ac:dyDescent="0.25">
      <c r="C742" s="5"/>
      <c r="D742" s="3" t="s">
        <v>14</v>
      </c>
      <c r="E742" s="2"/>
      <c r="F742" s="14"/>
    </row>
    <row r="744" spans="2:6" x14ac:dyDescent="0.25">
      <c r="B744" s="4" t="str">
        <f xml:space="preserve"> HYPERLINK("#'目次'!B55", "[50]")</f>
        <v>[50]</v>
      </c>
      <c r="C744" s="1" t="s">
        <v>451</v>
      </c>
    </row>
    <row r="745" spans="2:6" x14ac:dyDescent="0.25">
      <c r="B745" s="1"/>
      <c r="C745" s="1"/>
    </row>
    <row r="746" spans="2:6" x14ac:dyDescent="0.25">
      <c r="B746" s="1"/>
      <c r="C746" s="1"/>
    </row>
    <row r="747" spans="2:6" x14ac:dyDescent="0.25">
      <c r="E747" s="9" t="s">
        <v>2</v>
      </c>
      <c r="F747" s="15" t="s">
        <v>3</v>
      </c>
    </row>
    <row r="748" spans="2:6" x14ac:dyDescent="0.25">
      <c r="C748" s="11"/>
      <c r="D748" s="18" t="s">
        <v>11</v>
      </c>
      <c r="E748" s="16">
        <v>2435</v>
      </c>
      <c r="F748" s="12">
        <v>100</v>
      </c>
    </row>
    <row r="749" spans="2:6" x14ac:dyDescent="0.25">
      <c r="C749" s="10">
        <v>1</v>
      </c>
      <c r="D749" s="6" t="s">
        <v>452</v>
      </c>
      <c r="E749" s="13">
        <v>166</v>
      </c>
      <c r="F749" s="17">
        <v>6.817248459959</v>
      </c>
    </row>
    <row r="750" spans="2:6" x14ac:dyDescent="0.25">
      <c r="C750" s="10">
        <v>2</v>
      </c>
      <c r="D750" s="6" t="s">
        <v>453</v>
      </c>
      <c r="E750" s="13">
        <v>97</v>
      </c>
      <c r="F750" s="17">
        <v>3.9835728952770002</v>
      </c>
    </row>
    <row r="751" spans="2:6" x14ac:dyDescent="0.25">
      <c r="C751" s="10">
        <v>3</v>
      </c>
      <c r="D751" s="6" t="s">
        <v>454</v>
      </c>
      <c r="E751" s="13">
        <v>88</v>
      </c>
      <c r="F751" s="17">
        <v>3.6139630390140001</v>
      </c>
    </row>
    <row r="752" spans="2:6" x14ac:dyDescent="0.25">
      <c r="C752" s="10">
        <v>4</v>
      </c>
      <c r="D752" s="6" t="s">
        <v>455</v>
      </c>
      <c r="E752" s="13">
        <v>157</v>
      </c>
      <c r="F752" s="17">
        <v>6.4476386036960003</v>
      </c>
    </row>
    <row r="753" spans="2:6" x14ac:dyDescent="0.25">
      <c r="C753" s="10">
        <v>5</v>
      </c>
      <c r="D753" s="6" t="s">
        <v>456</v>
      </c>
      <c r="E753" s="13">
        <v>9</v>
      </c>
      <c r="F753" s="17">
        <v>0.36960985626300003</v>
      </c>
    </row>
    <row r="754" spans="2:6" x14ac:dyDescent="0.25">
      <c r="C754" s="10">
        <v>6</v>
      </c>
      <c r="D754" s="6" t="s">
        <v>457</v>
      </c>
      <c r="E754" s="13">
        <v>5</v>
      </c>
      <c r="F754" s="17">
        <v>0.20533880903500001</v>
      </c>
    </row>
    <row r="755" spans="2:6" x14ac:dyDescent="0.25">
      <c r="C755" s="10">
        <v>7</v>
      </c>
      <c r="D755" s="6" t="s">
        <v>64</v>
      </c>
      <c r="E755" s="13">
        <v>41</v>
      </c>
      <c r="F755" s="17">
        <v>1.6837782340859999</v>
      </c>
    </row>
    <row r="756" spans="2:6" x14ac:dyDescent="0.25">
      <c r="C756" s="10"/>
      <c r="D756" s="6" t="s">
        <v>458</v>
      </c>
      <c r="E756" s="13">
        <v>455</v>
      </c>
      <c r="F756" s="17">
        <v>18.685831622177002</v>
      </c>
    </row>
    <row r="757" spans="2:6" x14ac:dyDescent="0.25">
      <c r="C757" s="10">
        <v>8</v>
      </c>
      <c r="D757" s="6" t="s">
        <v>439</v>
      </c>
      <c r="E757" s="13">
        <v>623</v>
      </c>
      <c r="F757" s="17">
        <v>25.585215605748999</v>
      </c>
    </row>
    <row r="758" spans="2:6" x14ac:dyDescent="0.25">
      <c r="C758" s="10">
        <v>9</v>
      </c>
      <c r="D758" s="6" t="s">
        <v>440</v>
      </c>
      <c r="E758" s="13">
        <v>1112</v>
      </c>
      <c r="F758" s="17">
        <v>45.667351129362999</v>
      </c>
    </row>
    <row r="759" spans="2:6" x14ac:dyDescent="0.25">
      <c r="C759" s="8">
        <v>10</v>
      </c>
      <c r="D759" s="7" t="s">
        <v>46</v>
      </c>
      <c r="E759" s="20">
        <v>245</v>
      </c>
      <c r="F759" s="19">
        <v>10.06160164271</v>
      </c>
    </row>
    <row r="760" spans="2:6" x14ac:dyDescent="0.25">
      <c r="C760" s="5"/>
      <c r="D760" s="3" t="s">
        <v>14</v>
      </c>
      <c r="E760" s="2"/>
      <c r="F760" s="14"/>
    </row>
    <row r="762" spans="2:6" x14ac:dyDescent="0.25">
      <c r="B762" s="4" t="str">
        <f xml:space="preserve"> HYPERLINK("#'目次'!B56", "[51]")</f>
        <v>[51]</v>
      </c>
      <c r="C762" s="1" t="s">
        <v>461</v>
      </c>
    </row>
    <row r="763" spans="2:6" x14ac:dyDescent="0.25">
      <c r="B763" s="1"/>
      <c r="C763" s="1"/>
    </row>
    <row r="764" spans="2:6" x14ac:dyDescent="0.25">
      <c r="B764" s="1"/>
      <c r="C764" s="1"/>
    </row>
    <row r="765" spans="2:6" x14ac:dyDescent="0.25">
      <c r="E765" s="9" t="s">
        <v>2</v>
      </c>
      <c r="F765" s="15" t="s">
        <v>3</v>
      </c>
    </row>
    <row r="766" spans="2:6" x14ac:dyDescent="0.25">
      <c r="C766" s="11"/>
      <c r="D766" s="18" t="s">
        <v>11</v>
      </c>
      <c r="E766" s="16">
        <v>2435</v>
      </c>
      <c r="F766" s="12">
        <v>100</v>
      </c>
    </row>
    <row r="767" spans="2:6" x14ac:dyDescent="0.25">
      <c r="C767" s="10">
        <v>1</v>
      </c>
      <c r="D767" s="6" t="s">
        <v>462</v>
      </c>
      <c r="E767" s="13">
        <v>1030</v>
      </c>
      <c r="F767" s="17">
        <v>42.299794661191001</v>
      </c>
    </row>
    <row r="768" spans="2:6" x14ac:dyDescent="0.25">
      <c r="C768" s="10">
        <v>2</v>
      </c>
      <c r="D768" s="6" t="s">
        <v>463</v>
      </c>
      <c r="E768" s="13">
        <v>485</v>
      </c>
      <c r="F768" s="17">
        <v>19.917864476386001</v>
      </c>
    </row>
    <row r="769" spans="2:6" x14ac:dyDescent="0.25">
      <c r="C769" s="10">
        <v>3</v>
      </c>
      <c r="D769" s="6" t="s">
        <v>464</v>
      </c>
      <c r="E769" s="13">
        <v>258</v>
      </c>
      <c r="F769" s="17">
        <v>10.595482546201</v>
      </c>
    </row>
    <row r="770" spans="2:6" x14ac:dyDescent="0.25">
      <c r="C770" s="10">
        <v>4</v>
      </c>
      <c r="D770" s="6" t="s">
        <v>465</v>
      </c>
      <c r="E770" s="13">
        <v>821</v>
      </c>
      <c r="F770" s="17">
        <v>33.716632443531999</v>
      </c>
    </row>
    <row r="771" spans="2:6" x14ac:dyDescent="0.25">
      <c r="C771" s="10">
        <v>5</v>
      </c>
      <c r="D771" s="6" t="s">
        <v>466</v>
      </c>
      <c r="E771" s="13">
        <v>316</v>
      </c>
      <c r="F771" s="17">
        <v>12.977412731006</v>
      </c>
    </row>
    <row r="772" spans="2:6" x14ac:dyDescent="0.25">
      <c r="C772" s="10">
        <v>6</v>
      </c>
      <c r="D772" s="6" t="s">
        <v>467</v>
      </c>
      <c r="E772" s="13">
        <v>969</v>
      </c>
      <c r="F772" s="17">
        <v>39.794661190965002</v>
      </c>
    </row>
    <row r="773" spans="2:6" x14ac:dyDescent="0.25">
      <c r="C773" s="10">
        <v>7</v>
      </c>
      <c r="D773" s="6" t="s">
        <v>468</v>
      </c>
      <c r="E773" s="13">
        <v>1065</v>
      </c>
      <c r="F773" s="17">
        <v>43.737166324435002</v>
      </c>
    </row>
    <row r="774" spans="2:6" x14ac:dyDescent="0.25">
      <c r="C774" s="10">
        <v>8</v>
      </c>
      <c r="D774" s="6" t="s">
        <v>469</v>
      </c>
      <c r="E774" s="13">
        <v>1658</v>
      </c>
      <c r="F774" s="17">
        <v>68.090349075974999</v>
      </c>
    </row>
    <row r="775" spans="2:6" x14ac:dyDescent="0.25">
      <c r="C775" s="10">
        <v>9</v>
      </c>
      <c r="D775" s="6" t="s">
        <v>64</v>
      </c>
      <c r="E775" s="13">
        <v>28</v>
      </c>
      <c r="F775" s="17">
        <v>1.149897330595</v>
      </c>
    </row>
    <row r="776" spans="2:6" x14ac:dyDescent="0.25">
      <c r="C776" s="10">
        <v>10</v>
      </c>
      <c r="D776" s="6" t="s">
        <v>470</v>
      </c>
      <c r="E776" s="13">
        <v>213</v>
      </c>
      <c r="F776" s="17">
        <v>8.7474332648870003</v>
      </c>
    </row>
    <row r="777" spans="2:6" x14ac:dyDescent="0.25">
      <c r="C777" s="8">
        <v>11</v>
      </c>
      <c r="D777" s="7" t="s">
        <v>46</v>
      </c>
      <c r="E777" s="20">
        <v>151</v>
      </c>
      <c r="F777" s="19">
        <v>6.2012320328539996</v>
      </c>
    </row>
    <row r="778" spans="2:6" x14ac:dyDescent="0.25">
      <c r="C778" s="5"/>
      <c r="D778" s="3" t="s">
        <v>14</v>
      </c>
      <c r="E778" s="2"/>
      <c r="F778" s="14"/>
    </row>
    <row r="780" spans="2:6" x14ac:dyDescent="0.25">
      <c r="B780" s="4" t="str">
        <f xml:space="preserve"> HYPERLINK("#'目次'!B57", "[52]")</f>
        <v>[52]</v>
      </c>
      <c r="C780" s="1" t="s">
        <v>473</v>
      </c>
    </row>
    <row r="781" spans="2:6" x14ac:dyDescent="0.25">
      <c r="B781" s="1"/>
      <c r="C781" s="1"/>
    </row>
    <row r="782" spans="2:6" x14ac:dyDescent="0.25">
      <c r="B782" s="1"/>
      <c r="C782" s="1"/>
    </row>
    <row r="783" spans="2:6" x14ac:dyDescent="0.25">
      <c r="E783" s="9" t="s">
        <v>2</v>
      </c>
      <c r="F783" s="15" t="s">
        <v>3</v>
      </c>
    </row>
    <row r="784" spans="2:6" x14ac:dyDescent="0.25">
      <c r="C784" s="11"/>
      <c r="D784" s="18" t="s">
        <v>11</v>
      </c>
      <c r="E784" s="16">
        <v>2435</v>
      </c>
      <c r="F784" s="12">
        <v>100</v>
      </c>
    </row>
    <row r="785" spans="2:6" x14ac:dyDescent="0.25">
      <c r="C785" s="10">
        <v>1</v>
      </c>
      <c r="D785" s="6" t="s">
        <v>474</v>
      </c>
      <c r="E785" s="13">
        <v>857</v>
      </c>
      <c r="F785" s="17">
        <v>35.195071868583</v>
      </c>
    </row>
    <row r="786" spans="2:6" x14ac:dyDescent="0.25">
      <c r="C786" s="10">
        <v>2</v>
      </c>
      <c r="D786" s="6" t="s">
        <v>475</v>
      </c>
      <c r="E786" s="13">
        <v>1041</v>
      </c>
      <c r="F786" s="17">
        <v>42.751540041067997</v>
      </c>
    </row>
    <row r="787" spans="2:6" x14ac:dyDescent="0.25">
      <c r="C787" s="10">
        <v>3</v>
      </c>
      <c r="D787" s="6" t="s">
        <v>476</v>
      </c>
      <c r="E787" s="13">
        <v>254</v>
      </c>
      <c r="F787" s="17">
        <v>10.431211498972999</v>
      </c>
    </row>
    <row r="788" spans="2:6" x14ac:dyDescent="0.25">
      <c r="C788" s="10">
        <v>4</v>
      </c>
      <c r="D788" s="6" t="s">
        <v>64</v>
      </c>
      <c r="E788" s="13">
        <v>51</v>
      </c>
      <c r="F788" s="17">
        <v>2.0944558521559999</v>
      </c>
    </row>
    <row r="789" spans="2:6" x14ac:dyDescent="0.25">
      <c r="C789" s="8">
        <v>5</v>
      </c>
      <c r="D789" s="7" t="s">
        <v>46</v>
      </c>
      <c r="E789" s="20">
        <v>232</v>
      </c>
      <c r="F789" s="19">
        <v>9.5277207392199994</v>
      </c>
    </row>
    <row r="790" spans="2:6" x14ac:dyDescent="0.25">
      <c r="C790" s="5"/>
      <c r="D790" s="3" t="s">
        <v>14</v>
      </c>
      <c r="E790" s="2"/>
      <c r="F790" s="14"/>
    </row>
    <row r="792" spans="2:6" x14ac:dyDescent="0.25">
      <c r="B792" s="4" t="str">
        <f xml:space="preserve"> HYPERLINK("#'目次'!B58", "[53]")</f>
        <v>[53]</v>
      </c>
      <c r="C792" s="1" t="s">
        <v>479</v>
      </c>
    </row>
    <row r="793" spans="2:6" x14ac:dyDescent="0.25">
      <c r="B793" s="1"/>
      <c r="C793" s="1"/>
    </row>
    <row r="794" spans="2:6" x14ac:dyDescent="0.25">
      <c r="B794" s="1"/>
      <c r="C794" s="1"/>
    </row>
    <row r="795" spans="2:6" x14ac:dyDescent="0.25">
      <c r="E795" s="9" t="s">
        <v>2</v>
      </c>
      <c r="F795" s="15" t="s">
        <v>3</v>
      </c>
    </row>
    <row r="796" spans="2:6" x14ac:dyDescent="0.25">
      <c r="C796" s="11"/>
      <c r="D796" s="18" t="s">
        <v>11</v>
      </c>
      <c r="E796" s="16">
        <v>2435</v>
      </c>
      <c r="F796" s="12">
        <v>100</v>
      </c>
    </row>
    <row r="797" spans="2:6" x14ac:dyDescent="0.25">
      <c r="C797" s="10">
        <v>1</v>
      </c>
      <c r="D797" s="6" t="s">
        <v>480</v>
      </c>
      <c r="E797" s="13">
        <v>924</v>
      </c>
      <c r="F797" s="17">
        <v>37.946611909650997</v>
      </c>
    </row>
    <row r="798" spans="2:6" x14ac:dyDescent="0.25">
      <c r="C798" s="10">
        <v>2</v>
      </c>
      <c r="D798" s="6" t="s">
        <v>481</v>
      </c>
      <c r="E798" s="13">
        <v>543</v>
      </c>
      <c r="F798" s="17">
        <v>22.299794661191001</v>
      </c>
    </row>
    <row r="799" spans="2:6" x14ac:dyDescent="0.25">
      <c r="C799" s="10">
        <v>3</v>
      </c>
      <c r="D799" s="6" t="s">
        <v>482</v>
      </c>
      <c r="E799" s="13">
        <v>918</v>
      </c>
      <c r="F799" s="17">
        <v>37.700205338808999</v>
      </c>
    </row>
    <row r="800" spans="2:6" x14ac:dyDescent="0.25">
      <c r="C800" s="10">
        <v>4</v>
      </c>
      <c r="D800" s="6" t="s">
        <v>483</v>
      </c>
      <c r="E800" s="13">
        <v>562</v>
      </c>
      <c r="F800" s="17">
        <v>23.080082135523998</v>
      </c>
    </row>
    <row r="801" spans="2:6" x14ac:dyDescent="0.25">
      <c r="C801" s="10">
        <v>5</v>
      </c>
      <c r="D801" s="6" t="s">
        <v>484</v>
      </c>
      <c r="E801" s="13">
        <v>554</v>
      </c>
      <c r="F801" s="17">
        <v>22.751540041068001</v>
      </c>
    </row>
    <row r="802" spans="2:6" x14ac:dyDescent="0.25">
      <c r="C802" s="10">
        <v>6</v>
      </c>
      <c r="D802" s="6" t="s">
        <v>485</v>
      </c>
      <c r="E802" s="13">
        <v>488</v>
      </c>
      <c r="F802" s="17">
        <v>20.041067761807</v>
      </c>
    </row>
    <row r="803" spans="2:6" x14ac:dyDescent="0.25">
      <c r="C803" s="10">
        <v>7</v>
      </c>
      <c r="D803" s="6" t="s">
        <v>486</v>
      </c>
      <c r="E803" s="13">
        <v>192</v>
      </c>
      <c r="F803" s="17">
        <v>7.8850102669400002</v>
      </c>
    </row>
    <row r="804" spans="2:6" x14ac:dyDescent="0.25">
      <c r="C804" s="10">
        <v>8</v>
      </c>
      <c r="D804" s="6" t="s">
        <v>64</v>
      </c>
      <c r="E804" s="13">
        <v>25</v>
      </c>
      <c r="F804" s="17">
        <v>1.026694045175</v>
      </c>
    </row>
    <row r="805" spans="2:6" x14ac:dyDescent="0.25">
      <c r="C805" s="10">
        <v>9</v>
      </c>
      <c r="D805" s="6" t="s">
        <v>225</v>
      </c>
      <c r="E805" s="13">
        <v>499</v>
      </c>
      <c r="F805" s="17">
        <v>20.492813141684</v>
      </c>
    </row>
    <row r="806" spans="2:6" x14ac:dyDescent="0.25">
      <c r="C806" s="8">
        <v>10</v>
      </c>
      <c r="D806" s="7" t="s">
        <v>46</v>
      </c>
      <c r="E806" s="20">
        <v>207</v>
      </c>
      <c r="F806" s="19">
        <v>8.5010266940450006</v>
      </c>
    </row>
    <row r="807" spans="2:6" x14ac:dyDescent="0.25">
      <c r="C807" s="5"/>
      <c r="D807" s="3" t="s">
        <v>14</v>
      </c>
      <c r="E807" s="2"/>
      <c r="F807" s="14"/>
    </row>
    <row r="809" spans="2:6" x14ac:dyDescent="0.25">
      <c r="B809" s="4" t="str">
        <f xml:space="preserve"> HYPERLINK("#'目次'!B59", "[54]")</f>
        <v>[54]</v>
      </c>
      <c r="C809" s="1" t="s">
        <v>489</v>
      </c>
    </row>
    <row r="810" spans="2:6" x14ac:dyDescent="0.25">
      <c r="B810" s="1"/>
      <c r="C810" s="1"/>
    </row>
    <row r="811" spans="2:6" x14ac:dyDescent="0.25">
      <c r="B811" s="1"/>
      <c r="C811" s="1"/>
    </row>
    <row r="812" spans="2:6" x14ac:dyDescent="0.25">
      <c r="E812" s="9" t="s">
        <v>2</v>
      </c>
      <c r="F812" s="15" t="s">
        <v>3</v>
      </c>
    </row>
    <row r="813" spans="2:6" x14ac:dyDescent="0.25">
      <c r="C813" s="11"/>
      <c r="D813" s="18" t="s">
        <v>11</v>
      </c>
      <c r="E813" s="16">
        <v>2435</v>
      </c>
      <c r="F813" s="12">
        <v>100</v>
      </c>
    </row>
    <row r="814" spans="2:6" x14ac:dyDescent="0.25">
      <c r="C814" s="10">
        <v>1</v>
      </c>
      <c r="D814" s="6" t="s">
        <v>490</v>
      </c>
      <c r="E814" s="13">
        <v>83</v>
      </c>
      <c r="F814" s="17">
        <v>3.4086242299789999</v>
      </c>
    </row>
    <row r="815" spans="2:6" x14ac:dyDescent="0.25">
      <c r="C815" s="10">
        <v>2</v>
      </c>
      <c r="D815" s="6" t="s">
        <v>491</v>
      </c>
      <c r="E815" s="13">
        <v>401</v>
      </c>
      <c r="F815" s="17">
        <v>16.4681724846</v>
      </c>
    </row>
    <row r="816" spans="2:6" x14ac:dyDescent="0.25">
      <c r="C816" s="10">
        <v>3</v>
      </c>
      <c r="D816" s="6" t="s">
        <v>492</v>
      </c>
      <c r="E816" s="13">
        <v>686</v>
      </c>
      <c r="F816" s="17">
        <v>28.172484599589001</v>
      </c>
    </row>
    <row r="817" spans="2:6" x14ac:dyDescent="0.25">
      <c r="C817" s="10">
        <v>4</v>
      </c>
      <c r="D817" s="6" t="s">
        <v>493</v>
      </c>
      <c r="E817" s="13">
        <v>1118</v>
      </c>
      <c r="F817" s="17">
        <v>45.913757700204997</v>
      </c>
    </row>
    <row r="818" spans="2:6" x14ac:dyDescent="0.25">
      <c r="C818" s="8">
        <v>5</v>
      </c>
      <c r="D818" s="7" t="s">
        <v>46</v>
      </c>
      <c r="E818" s="20">
        <v>147</v>
      </c>
      <c r="F818" s="19">
        <v>6.036960985626</v>
      </c>
    </row>
    <row r="819" spans="2:6" x14ac:dyDescent="0.25">
      <c r="C819" s="5"/>
      <c r="D819" s="3" t="s">
        <v>14</v>
      </c>
      <c r="E819" s="2"/>
      <c r="F819" s="14"/>
    </row>
    <row r="821" spans="2:6" x14ac:dyDescent="0.25">
      <c r="B821" s="4" t="str">
        <f xml:space="preserve"> HYPERLINK("#'目次'!B60", "[55]")</f>
        <v>[55]</v>
      </c>
      <c r="C821" s="1" t="s">
        <v>496</v>
      </c>
    </row>
    <row r="822" spans="2:6" x14ac:dyDescent="0.25">
      <c r="B822" s="1"/>
      <c r="C822" s="1"/>
    </row>
    <row r="823" spans="2:6" x14ac:dyDescent="0.25">
      <c r="B823" s="1"/>
      <c r="C823" s="1"/>
    </row>
    <row r="824" spans="2:6" x14ac:dyDescent="0.25">
      <c r="E824" s="9" t="s">
        <v>2</v>
      </c>
      <c r="F824" s="15" t="s">
        <v>3</v>
      </c>
    </row>
    <row r="825" spans="2:6" x14ac:dyDescent="0.25">
      <c r="C825" s="11"/>
      <c r="D825" s="18" t="s">
        <v>11</v>
      </c>
      <c r="E825" s="16">
        <v>2435</v>
      </c>
      <c r="F825" s="12">
        <v>100</v>
      </c>
    </row>
    <row r="826" spans="2:6" x14ac:dyDescent="0.25">
      <c r="C826" s="10">
        <v>1</v>
      </c>
      <c r="D826" s="6" t="s">
        <v>497</v>
      </c>
      <c r="E826" s="13">
        <v>84</v>
      </c>
      <c r="F826" s="17">
        <v>3.4496919917860001</v>
      </c>
    </row>
    <row r="827" spans="2:6" x14ac:dyDescent="0.25">
      <c r="C827" s="10">
        <v>2</v>
      </c>
      <c r="D827" s="6" t="s">
        <v>498</v>
      </c>
      <c r="E827" s="13">
        <v>796</v>
      </c>
      <c r="F827" s="17">
        <v>32.689938398357</v>
      </c>
    </row>
    <row r="828" spans="2:6" x14ac:dyDescent="0.25">
      <c r="C828" s="10">
        <v>3</v>
      </c>
      <c r="D828" s="6" t="s">
        <v>499</v>
      </c>
      <c r="E828" s="13">
        <v>979</v>
      </c>
      <c r="F828" s="17">
        <v>40.205338809034998</v>
      </c>
    </row>
    <row r="829" spans="2:6" x14ac:dyDescent="0.25">
      <c r="C829" s="10">
        <v>4</v>
      </c>
      <c r="D829" s="6" t="s">
        <v>500</v>
      </c>
      <c r="E829" s="13">
        <v>306</v>
      </c>
      <c r="F829" s="17">
        <v>12.566735112936</v>
      </c>
    </row>
    <row r="830" spans="2:6" x14ac:dyDescent="0.25">
      <c r="C830" s="8">
        <v>5</v>
      </c>
      <c r="D830" s="7" t="s">
        <v>46</v>
      </c>
      <c r="E830" s="20">
        <v>270</v>
      </c>
      <c r="F830" s="19">
        <v>11.088295687884999</v>
      </c>
    </row>
    <row r="831" spans="2:6" x14ac:dyDescent="0.25">
      <c r="C831" s="5"/>
      <c r="D831" s="3" t="s">
        <v>14</v>
      </c>
      <c r="E831" s="2"/>
      <c r="F831" s="14"/>
    </row>
    <row r="833" spans="2:6" x14ac:dyDescent="0.25">
      <c r="B833" s="4" t="str">
        <f xml:space="preserve"> HYPERLINK("#'目次'!B61", "[56]")</f>
        <v>[56]</v>
      </c>
      <c r="C833" s="1" t="s">
        <v>503</v>
      </c>
    </row>
    <row r="834" spans="2:6" x14ac:dyDescent="0.25">
      <c r="B834" s="1" t="s">
        <v>8</v>
      </c>
      <c r="C834" s="1" t="s">
        <v>504</v>
      </c>
    </row>
    <row r="835" spans="2:6" x14ac:dyDescent="0.25">
      <c r="B835" s="1"/>
      <c r="C835" s="1"/>
    </row>
    <row r="836" spans="2:6" x14ac:dyDescent="0.25">
      <c r="E836" s="9" t="s">
        <v>2</v>
      </c>
      <c r="F836" s="15" t="s">
        <v>3</v>
      </c>
    </row>
    <row r="837" spans="2:6" x14ac:dyDescent="0.25">
      <c r="C837" s="11"/>
      <c r="D837" s="18" t="s">
        <v>11</v>
      </c>
      <c r="E837" s="16">
        <v>880</v>
      </c>
      <c r="F837" s="12">
        <v>100</v>
      </c>
    </row>
    <row r="838" spans="2:6" x14ac:dyDescent="0.25">
      <c r="C838" s="10">
        <v>1</v>
      </c>
      <c r="D838" s="6" t="s">
        <v>505</v>
      </c>
      <c r="E838" s="13">
        <v>167</v>
      </c>
      <c r="F838" s="17">
        <v>18.977272727273</v>
      </c>
    </row>
    <row r="839" spans="2:6" x14ac:dyDescent="0.25">
      <c r="C839" s="10">
        <v>2</v>
      </c>
      <c r="D839" s="6" t="s">
        <v>506</v>
      </c>
      <c r="E839" s="13">
        <v>246</v>
      </c>
      <c r="F839" s="17">
        <v>27.954545454544999</v>
      </c>
    </row>
    <row r="840" spans="2:6" x14ac:dyDescent="0.25">
      <c r="C840" s="10">
        <v>3</v>
      </c>
      <c r="D840" s="6" t="s">
        <v>507</v>
      </c>
      <c r="E840" s="13">
        <v>195</v>
      </c>
      <c r="F840" s="17">
        <v>22.159090909090999</v>
      </c>
    </row>
    <row r="841" spans="2:6" x14ac:dyDescent="0.25">
      <c r="C841" s="10">
        <v>4</v>
      </c>
      <c r="D841" s="6" t="s">
        <v>508</v>
      </c>
      <c r="E841" s="13">
        <v>311</v>
      </c>
      <c r="F841" s="17">
        <v>35.340909090909001</v>
      </c>
    </row>
    <row r="842" spans="2:6" x14ac:dyDescent="0.25">
      <c r="C842" s="10">
        <v>5</v>
      </c>
      <c r="D842" s="6" t="s">
        <v>509</v>
      </c>
      <c r="E842" s="13">
        <v>245</v>
      </c>
      <c r="F842" s="17">
        <v>27.840909090909001</v>
      </c>
    </row>
    <row r="843" spans="2:6" x14ac:dyDescent="0.25">
      <c r="C843" s="10">
        <v>6</v>
      </c>
      <c r="D843" s="6" t="s">
        <v>510</v>
      </c>
      <c r="E843" s="13">
        <v>303</v>
      </c>
      <c r="F843" s="17">
        <v>34.431818181818002</v>
      </c>
    </row>
    <row r="844" spans="2:6" x14ac:dyDescent="0.25">
      <c r="C844" s="10">
        <v>7</v>
      </c>
      <c r="D844" s="6" t="s">
        <v>511</v>
      </c>
      <c r="E844" s="13">
        <v>551</v>
      </c>
      <c r="F844" s="17">
        <v>62.613636363635997</v>
      </c>
    </row>
    <row r="845" spans="2:6" x14ac:dyDescent="0.25">
      <c r="C845" s="10">
        <v>8</v>
      </c>
      <c r="D845" s="6" t="s">
        <v>512</v>
      </c>
      <c r="E845" s="13">
        <v>167</v>
      </c>
      <c r="F845" s="17">
        <v>18.977272727273</v>
      </c>
    </row>
    <row r="846" spans="2:6" x14ac:dyDescent="0.25">
      <c r="C846" s="8">
        <v>9</v>
      </c>
      <c r="D846" s="7" t="s">
        <v>46</v>
      </c>
      <c r="E846" s="20">
        <v>3</v>
      </c>
      <c r="F846" s="19">
        <v>0.34090909090900001</v>
      </c>
    </row>
    <row r="847" spans="2:6" x14ac:dyDescent="0.25">
      <c r="C847" s="5"/>
      <c r="D847" s="3" t="s">
        <v>14</v>
      </c>
      <c r="E847" s="2"/>
      <c r="F847" s="14"/>
    </row>
    <row r="849" spans="2:6" x14ac:dyDescent="0.25">
      <c r="B849" s="4" t="str">
        <f xml:space="preserve"> HYPERLINK("#'目次'!B62", "[57]")</f>
        <v>[57]</v>
      </c>
      <c r="C849" s="1" t="s">
        <v>515</v>
      </c>
    </row>
    <row r="850" spans="2:6" x14ac:dyDescent="0.25">
      <c r="B850" s="1"/>
      <c r="C850" s="1"/>
    </row>
    <row r="851" spans="2:6" x14ac:dyDescent="0.25">
      <c r="B851" s="1"/>
      <c r="C851" s="1"/>
    </row>
    <row r="852" spans="2:6" x14ac:dyDescent="0.25">
      <c r="E852" s="9" t="s">
        <v>2</v>
      </c>
      <c r="F852" s="15" t="s">
        <v>3</v>
      </c>
    </row>
    <row r="853" spans="2:6" x14ac:dyDescent="0.25">
      <c r="C853" s="11"/>
      <c r="D853" s="18" t="s">
        <v>11</v>
      </c>
      <c r="E853" s="16">
        <v>2435</v>
      </c>
      <c r="F853" s="12">
        <v>100</v>
      </c>
    </row>
    <row r="854" spans="2:6" x14ac:dyDescent="0.25">
      <c r="C854" s="10">
        <v>1</v>
      </c>
      <c r="D854" s="6" t="s">
        <v>516</v>
      </c>
      <c r="E854" s="13">
        <v>686</v>
      </c>
      <c r="F854" s="17">
        <v>28.172484599589001</v>
      </c>
    </row>
    <row r="855" spans="2:6" x14ac:dyDescent="0.25">
      <c r="C855" s="10">
        <v>2</v>
      </c>
      <c r="D855" s="6" t="s">
        <v>517</v>
      </c>
      <c r="E855" s="13">
        <v>980</v>
      </c>
      <c r="F855" s="17">
        <v>40.246406570841998</v>
      </c>
    </row>
    <row r="856" spans="2:6" x14ac:dyDescent="0.25">
      <c r="C856" s="10">
        <v>3</v>
      </c>
      <c r="D856" s="6" t="s">
        <v>518</v>
      </c>
      <c r="E856" s="13">
        <v>570</v>
      </c>
      <c r="F856" s="17">
        <v>23.408624229979001</v>
      </c>
    </row>
    <row r="857" spans="2:6" x14ac:dyDescent="0.25">
      <c r="C857" s="10">
        <v>4</v>
      </c>
      <c r="D857" s="6" t="s">
        <v>519</v>
      </c>
      <c r="E857" s="13">
        <v>735</v>
      </c>
      <c r="F857" s="17">
        <v>30.184804928131001</v>
      </c>
    </row>
    <row r="858" spans="2:6" x14ac:dyDescent="0.25">
      <c r="C858" s="10">
        <v>5</v>
      </c>
      <c r="D858" s="6" t="s">
        <v>520</v>
      </c>
      <c r="E858" s="13">
        <v>676</v>
      </c>
      <c r="F858" s="17">
        <v>27.761806981519999</v>
      </c>
    </row>
    <row r="859" spans="2:6" x14ac:dyDescent="0.25">
      <c r="C859" s="10">
        <v>6</v>
      </c>
      <c r="D859" s="6" t="s">
        <v>521</v>
      </c>
      <c r="E859" s="13">
        <v>365</v>
      </c>
      <c r="F859" s="17">
        <v>14.989733059548</v>
      </c>
    </row>
    <row r="860" spans="2:6" x14ac:dyDescent="0.25">
      <c r="C860" s="10">
        <v>7</v>
      </c>
      <c r="D860" s="6" t="s">
        <v>522</v>
      </c>
      <c r="E860" s="13">
        <v>288</v>
      </c>
      <c r="F860" s="17">
        <v>11.827515400411</v>
      </c>
    </row>
    <row r="861" spans="2:6" x14ac:dyDescent="0.25">
      <c r="C861" s="10">
        <v>8</v>
      </c>
      <c r="D861" s="6" t="s">
        <v>64</v>
      </c>
      <c r="E861" s="13">
        <v>85</v>
      </c>
      <c r="F861" s="17">
        <v>3.4907597535930002</v>
      </c>
    </row>
    <row r="862" spans="2:6" x14ac:dyDescent="0.25">
      <c r="C862" s="8">
        <v>9</v>
      </c>
      <c r="D862" s="7" t="s">
        <v>46</v>
      </c>
      <c r="E862" s="20">
        <v>262</v>
      </c>
      <c r="F862" s="19">
        <v>10.759753593429</v>
      </c>
    </row>
    <row r="863" spans="2:6" x14ac:dyDescent="0.25">
      <c r="C863" s="5"/>
      <c r="D863" s="3" t="s">
        <v>14</v>
      </c>
      <c r="E863" s="2"/>
      <c r="F863" s="14"/>
    </row>
    <row r="865" spans="2:6" x14ac:dyDescent="0.25">
      <c r="B865" s="4" t="str">
        <f xml:space="preserve"> HYPERLINK("#'目次'!B63", "[58]")</f>
        <v>[58]</v>
      </c>
      <c r="C865" s="1" t="s">
        <v>525</v>
      </c>
    </row>
    <row r="866" spans="2:6" x14ac:dyDescent="0.25">
      <c r="B866" s="1"/>
      <c r="C866" s="1"/>
    </row>
    <row r="867" spans="2:6" x14ac:dyDescent="0.25">
      <c r="B867" s="1"/>
      <c r="C867" s="1"/>
    </row>
    <row r="868" spans="2:6" x14ac:dyDescent="0.25">
      <c r="E868" s="9" t="s">
        <v>2</v>
      </c>
      <c r="F868" s="15" t="s">
        <v>3</v>
      </c>
    </row>
    <row r="869" spans="2:6" x14ac:dyDescent="0.25">
      <c r="C869" s="11"/>
      <c r="D869" s="18" t="s">
        <v>11</v>
      </c>
      <c r="E869" s="16">
        <v>2435</v>
      </c>
      <c r="F869" s="12">
        <v>100</v>
      </c>
    </row>
    <row r="870" spans="2:6" x14ac:dyDescent="0.25">
      <c r="C870" s="10">
        <v>1</v>
      </c>
      <c r="D870" s="6" t="s">
        <v>526</v>
      </c>
      <c r="E870" s="13">
        <v>562</v>
      </c>
      <c r="F870" s="17">
        <v>23.080082135523998</v>
      </c>
    </row>
    <row r="871" spans="2:6" x14ac:dyDescent="0.25">
      <c r="C871" s="10">
        <v>2</v>
      </c>
      <c r="D871" s="6" t="s">
        <v>527</v>
      </c>
      <c r="E871" s="13">
        <v>1221</v>
      </c>
      <c r="F871" s="17">
        <v>50.143737166324001</v>
      </c>
    </row>
    <row r="872" spans="2:6" x14ac:dyDescent="0.25">
      <c r="C872" s="10">
        <v>3</v>
      </c>
      <c r="D872" s="6" t="s">
        <v>528</v>
      </c>
      <c r="E872" s="13">
        <v>430</v>
      </c>
      <c r="F872" s="17">
        <v>17.659137577001999</v>
      </c>
    </row>
    <row r="873" spans="2:6" x14ac:dyDescent="0.25">
      <c r="C873" s="10">
        <v>4</v>
      </c>
      <c r="D873" s="6" t="s">
        <v>529</v>
      </c>
      <c r="E873" s="13">
        <v>63</v>
      </c>
      <c r="F873" s="17">
        <v>2.58726899384</v>
      </c>
    </row>
    <row r="874" spans="2:6" x14ac:dyDescent="0.25">
      <c r="C874" s="10">
        <v>5</v>
      </c>
      <c r="D874" s="6" t="s">
        <v>46</v>
      </c>
      <c r="E874" s="13">
        <v>159</v>
      </c>
      <c r="F874" s="17">
        <v>6.5297741273099996</v>
      </c>
    </row>
    <row r="875" spans="2:6" x14ac:dyDescent="0.25">
      <c r="C875" s="10"/>
      <c r="D875" s="6" t="s">
        <v>530</v>
      </c>
      <c r="E875" s="13">
        <v>1783</v>
      </c>
      <c r="F875" s="17">
        <v>73.223819301847996</v>
      </c>
    </row>
    <row r="876" spans="2:6" x14ac:dyDescent="0.25">
      <c r="C876" s="8"/>
      <c r="D876" s="7" t="s">
        <v>531</v>
      </c>
      <c r="E876" s="20">
        <v>493</v>
      </c>
      <c r="F876" s="19">
        <v>20.246406570842002</v>
      </c>
    </row>
    <row r="877" spans="2:6" x14ac:dyDescent="0.25">
      <c r="C877" s="5"/>
      <c r="D877" s="3" t="s">
        <v>14</v>
      </c>
      <c r="E877" s="2"/>
      <c r="F877" s="14"/>
    </row>
    <row r="879" spans="2:6" x14ac:dyDescent="0.25">
      <c r="B879" s="4" t="str">
        <f xml:space="preserve"> HYPERLINK("#'目次'!B64", "[59]")</f>
        <v>[59]</v>
      </c>
      <c r="C879" s="1" t="s">
        <v>534</v>
      </c>
    </row>
    <row r="880" spans="2:6" x14ac:dyDescent="0.25">
      <c r="B880" s="1" t="s">
        <v>8</v>
      </c>
      <c r="C880" s="1" t="s">
        <v>535</v>
      </c>
    </row>
    <row r="881" spans="2:6" x14ac:dyDescent="0.25">
      <c r="B881" s="1"/>
      <c r="C881" s="1"/>
    </row>
    <row r="882" spans="2:6" x14ac:dyDescent="0.25">
      <c r="E882" s="9" t="s">
        <v>2</v>
      </c>
      <c r="F882" s="15" t="s">
        <v>3</v>
      </c>
    </row>
    <row r="883" spans="2:6" x14ac:dyDescent="0.25">
      <c r="C883" s="11"/>
      <c r="D883" s="18" t="s">
        <v>11</v>
      </c>
      <c r="E883" s="16">
        <v>1783</v>
      </c>
      <c r="F883" s="12">
        <v>100</v>
      </c>
    </row>
    <row r="884" spans="2:6" x14ac:dyDescent="0.25">
      <c r="C884" s="10">
        <v>1</v>
      </c>
      <c r="D884" s="6" t="s">
        <v>536</v>
      </c>
      <c r="E884" s="13">
        <v>551</v>
      </c>
      <c r="F884" s="17">
        <v>30.902972518228001</v>
      </c>
    </row>
    <row r="885" spans="2:6" x14ac:dyDescent="0.25">
      <c r="C885" s="10">
        <v>2</v>
      </c>
      <c r="D885" s="6" t="s">
        <v>537</v>
      </c>
      <c r="E885" s="13">
        <v>298</v>
      </c>
      <c r="F885" s="17">
        <v>16.713404374648999</v>
      </c>
    </row>
    <row r="886" spans="2:6" x14ac:dyDescent="0.25">
      <c r="C886" s="10">
        <v>3</v>
      </c>
      <c r="D886" s="6" t="s">
        <v>538</v>
      </c>
      <c r="E886" s="13">
        <v>954</v>
      </c>
      <c r="F886" s="17">
        <v>53.505328098710002</v>
      </c>
    </row>
    <row r="887" spans="2:6" x14ac:dyDescent="0.25">
      <c r="C887" s="10">
        <v>4</v>
      </c>
      <c r="D887" s="6" t="s">
        <v>539</v>
      </c>
      <c r="E887" s="13">
        <v>616</v>
      </c>
      <c r="F887" s="17">
        <v>34.548513740886001</v>
      </c>
    </row>
    <row r="888" spans="2:6" x14ac:dyDescent="0.25">
      <c r="C888" s="10">
        <v>5</v>
      </c>
      <c r="D888" s="6" t="s">
        <v>540</v>
      </c>
      <c r="E888" s="13">
        <v>986</v>
      </c>
      <c r="F888" s="17">
        <v>55.300056085249999</v>
      </c>
    </row>
    <row r="889" spans="2:6" x14ac:dyDescent="0.25">
      <c r="C889" s="10">
        <v>6</v>
      </c>
      <c r="D889" s="6" t="s">
        <v>541</v>
      </c>
      <c r="E889" s="13">
        <v>938</v>
      </c>
      <c r="F889" s="17">
        <v>52.607964105439997</v>
      </c>
    </row>
    <row r="890" spans="2:6" x14ac:dyDescent="0.25">
      <c r="C890" s="10">
        <v>7</v>
      </c>
      <c r="D890" s="6" t="s">
        <v>542</v>
      </c>
      <c r="E890" s="13">
        <v>771</v>
      </c>
      <c r="F890" s="17">
        <v>43.241727425687003</v>
      </c>
    </row>
    <row r="891" spans="2:6" x14ac:dyDescent="0.25">
      <c r="C891" s="10">
        <v>8</v>
      </c>
      <c r="D891" s="6" t="s">
        <v>543</v>
      </c>
      <c r="E891" s="13">
        <v>223</v>
      </c>
      <c r="F891" s="17">
        <v>12.507010656197</v>
      </c>
    </row>
    <row r="892" spans="2:6" x14ac:dyDescent="0.25">
      <c r="C892" s="10">
        <v>9</v>
      </c>
      <c r="D892" s="6" t="s">
        <v>544</v>
      </c>
      <c r="E892" s="13">
        <v>710</v>
      </c>
      <c r="F892" s="17">
        <v>39.820527201346003</v>
      </c>
    </row>
    <row r="893" spans="2:6" x14ac:dyDescent="0.25">
      <c r="C893" s="10">
        <v>10</v>
      </c>
      <c r="D893" s="6" t="s">
        <v>545</v>
      </c>
      <c r="E893" s="13">
        <v>565</v>
      </c>
      <c r="F893" s="17">
        <v>31.688166012339</v>
      </c>
    </row>
    <row r="894" spans="2:6" x14ac:dyDescent="0.25">
      <c r="C894" s="10">
        <v>11</v>
      </c>
      <c r="D894" s="6" t="s">
        <v>546</v>
      </c>
      <c r="E894" s="13">
        <v>443</v>
      </c>
      <c r="F894" s="17">
        <v>24.845765563657</v>
      </c>
    </row>
    <row r="895" spans="2:6" x14ac:dyDescent="0.25">
      <c r="C895" s="10">
        <v>12</v>
      </c>
      <c r="D895" s="6" t="s">
        <v>547</v>
      </c>
      <c r="E895" s="13">
        <v>977</v>
      </c>
      <c r="F895" s="17">
        <v>54.795288839035003</v>
      </c>
    </row>
    <row r="896" spans="2:6" x14ac:dyDescent="0.25">
      <c r="C896" s="10">
        <v>13</v>
      </c>
      <c r="D896" s="6" t="s">
        <v>548</v>
      </c>
      <c r="E896" s="13">
        <v>179</v>
      </c>
      <c r="F896" s="17">
        <v>10.039259674706001</v>
      </c>
    </row>
    <row r="897" spans="2:6" x14ac:dyDescent="0.25">
      <c r="C897" s="10">
        <v>14</v>
      </c>
      <c r="D897" s="6" t="s">
        <v>64</v>
      </c>
      <c r="E897" s="13">
        <v>22</v>
      </c>
      <c r="F897" s="17">
        <v>1.2338754907459999</v>
      </c>
    </row>
    <row r="898" spans="2:6" x14ac:dyDescent="0.25">
      <c r="C898" s="8">
        <v>15</v>
      </c>
      <c r="D898" s="7" t="s">
        <v>46</v>
      </c>
      <c r="E898" s="20">
        <v>13</v>
      </c>
      <c r="F898" s="19">
        <v>0.72910824453199996</v>
      </c>
    </row>
    <row r="899" spans="2:6" x14ac:dyDescent="0.25">
      <c r="C899" s="5"/>
      <c r="D899" s="3" t="s">
        <v>14</v>
      </c>
      <c r="E899" s="2"/>
      <c r="F899" s="14"/>
    </row>
    <row r="901" spans="2:6" x14ac:dyDescent="0.25">
      <c r="B901" s="4" t="str">
        <f xml:space="preserve"> HYPERLINK("#'目次'!B65", "[60]")</f>
        <v>[60]</v>
      </c>
      <c r="C901" s="1" t="s">
        <v>551</v>
      </c>
    </row>
    <row r="902" spans="2:6" x14ac:dyDescent="0.25">
      <c r="B902" s="1"/>
      <c r="C902" s="1"/>
    </row>
    <row r="903" spans="2:6" x14ac:dyDescent="0.25">
      <c r="B903" s="1"/>
      <c r="C903" s="1"/>
    </row>
    <row r="904" spans="2:6" x14ac:dyDescent="0.25">
      <c r="E904" s="9" t="s">
        <v>2</v>
      </c>
      <c r="F904" s="15" t="s">
        <v>3</v>
      </c>
    </row>
    <row r="905" spans="2:6" x14ac:dyDescent="0.25">
      <c r="C905" s="11"/>
      <c r="D905" s="18" t="s">
        <v>11</v>
      </c>
      <c r="E905" s="16">
        <v>2435</v>
      </c>
      <c r="F905" s="12">
        <v>100</v>
      </c>
    </row>
    <row r="906" spans="2:6" x14ac:dyDescent="0.25">
      <c r="C906" s="10">
        <v>1</v>
      </c>
      <c r="D906" s="6" t="s">
        <v>552</v>
      </c>
      <c r="E906" s="13">
        <v>1288</v>
      </c>
      <c r="F906" s="17">
        <v>52.895277207391999</v>
      </c>
    </row>
    <row r="907" spans="2:6" x14ac:dyDescent="0.25">
      <c r="C907" s="10">
        <v>2</v>
      </c>
      <c r="D907" s="6" t="s">
        <v>553</v>
      </c>
      <c r="E907" s="13">
        <v>1092</v>
      </c>
      <c r="F907" s="17">
        <v>44.845995893224</v>
      </c>
    </row>
    <row r="908" spans="2:6" x14ac:dyDescent="0.25">
      <c r="C908" s="8">
        <v>3</v>
      </c>
      <c r="D908" s="7" t="s">
        <v>46</v>
      </c>
      <c r="E908" s="20">
        <v>55</v>
      </c>
      <c r="F908" s="19">
        <v>2.258726899384</v>
      </c>
    </row>
    <row r="909" spans="2:6" x14ac:dyDescent="0.25">
      <c r="C909" s="5"/>
      <c r="D909" s="3" t="s">
        <v>14</v>
      </c>
      <c r="E909" s="2"/>
      <c r="F909" s="14"/>
    </row>
    <row r="911" spans="2:6" x14ac:dyDescent="0.25">
      <c r="B911" s="4" t="str">
        <f xml:space="preserve"> HYPERLINK("#'目次'!B66", "[61]")</f>
        <v>[61]</v>
      </c>
      <c r="C911" s="1" t="s">
        <v>556</v>
      </c>
    </row>
    <row r="912" spans="2:6" x14ac:dyDescent="0.25">
      <c r="B912" s="1"/>
      <c r="C912" s="1"/>
    </row>
    <row r="913" spans="2:6" x14ac:dyDescent="0.25">
      <c r="B913" s="1"/>
      <c r="C913" s="1"/>
    </row>
    <row r="914" spans="2:6" x14ac:dyDescent="0.25">
      <c r="E914" s="9" t="s">
        <v>2</v>
      </c>
      <c r="F914" s="15" t="s">
        <v>3</v>
      </c>
    </row>
    <row r="915" spans="2:6" x14ac:dyDescent="0.25">
      <c r="C915" s="11"/>
      <c r="D915" s="18" t="s">
        <v>11</v>
      </c>
      <c r="E915" s="16">
        <v>2435</v>
      </c>
      <c r="F915" s="12">
        <v>100</v>
      </c>
    </row>
    <row r="916" spans="2:6" x14ac:dyDescent="0.25">
      <c r="C916" s="10">
        <v>1</v>
      </c>
      <c r="D916" s="6" t="s">
        <v>557</v>
      </c>
      <c r="E916" s="13">
        <v>436</v>
      </c>
      <c r="F916" s="17">
        <v>17.905544147844001</v>
      </c>
    </row>
    <row r="917" spans="2:6" x14ac:dyDescent="0.25">
      <c r="C917" s="10">
        <v>2</v>
      </c>
      <c r="D917" s="6" t="s">
        <v>558</v>
      </c>
      <c r="E917" s="13">
        <v>978</v>
      </c>
      <c r="F917" s="17">
        <v>40.164271047227999</v>
      </c>
    </row>
    <row r="918" spans="2:6" x14ac:dyDescent="0.25">
      <c r="C918" s="10">
        <v>3</v>
      </c>
      <c r="D918" s="6" t="s">
        <v>559</v>
      </c>
      <c r="E918" s="13">
        <v>748</v>
      </c>
      <c r="F918" s="17">
        <v>30.718685831622</v>
      </c>
    </row>
    <row r="919" spans="2:6" x14ac:dyDescent="0.25">
      <c r="C919" s="10">
        <v>4</v>
      </c>
      <c r="D919" s="6" t="s">
        <v>560</v>
      </c>
      <c r="E919" s="13">
        <v>227</v>
      </c>
      <c r="F919" s="17">
        <v>9.3223819301849993</v>
      </c>
    </row>
    <row r="920" spans="2:6" x14ac:dyDescent="0.25">
      <c r="C920" s="8">
        <v>5</v>
      </c>
      <c r="D920" s="7" t="s">
        <v>46</v>
      </c>
      <c r="E920" s="20">
        <v>46</v>
      </c>
      <c r="F920" s="19">
        <v>1.889117043121</v>
      </c>
    </row>
    <row r="921" spans="2:6" x14ac:dyDescent="0.25">
      <c r="C921" s="5"/>
      <c r="D921" s="3" t="s">
        <v>14</v>
      </c>
      <c r="E921" s="2"/>
      <c r="F921" s="14"/>
    </row>
    <row r="923" spans="2:6" x14ac:dyDescent="0.25">
      <c r="B923" s="4" t="str">
        <f xml:space="preserve"> HYPERLINK("#'目次'!B67", "[62]")</f>
        <v>[62]</v>
      </c>
      <c r="C923" s="1" t="s">
        <v>563</v>
      </c>
    </row>
    <row r="924" spans="2:6" x14ac:dyDescent="0.25">
      <c r="B924" s="1"/>
      <c r="C924" s="1"/>
    </row>
    <row r="925" spans="2:6" x14ac:dyDescent="0.25">
      <c r="B925" s="1"/>
      <c r="C925" s="1"/>
    </row>
    <row r="926" spans="2:6" x14ac:dyDescent="0.25">
      <c r="E926" s="9" t="s">
        <v>2</v>
      </c>
      <c r="F926" s="15" t="s">
        <v>3</v>
      </c>
    </row>
    <row r="927" spans="2:6" x14ac:dyDescent="0.25">
      <c r="C927" s="11"/>
      <c r="D927" s="18" t="s">
        <v>11</v>
      </c>
      <c r="E927" s="16">
        <v>2435</v>
      </c>
      <c r="F927" s="12">
        <v>100</v>
      </c>
    </row>
    <row r="928" spans="2:6" x14ac:dyDescent="0.25">
      <c r="C928" s="10">
        <v>1</v>
      </c>
      <c r="D928" s="6" t="s">
        <v>557</v>
      </c>
      <c r="E928" s="13">
        <v>562</v>
      </c>
      <c r="F928" s="17">
        <v>23.080082135523998</v>
      </c>
    </row>
    <row r="929" spans="2:6" x14ac:dyDescent="0.25">
      <c r="C929" s="10">
        <v>2</v>
      </c>
      <c r="D929" s="6" t="s">
        <v>558</v>
      </c>
      <c r="E929" s="13">
        <v>1256</v>
      </c>
      <c r="F929" s="17">
        <v>51.581108829568997</v>
      </c>
    </row>
    <row r="930" spans="2:6" x14ac:dyDescent="0.25">
      <c r="C930" s="10">
        <v>3</v>
      </c>
      <c r="D930" s="6" t="s">
        <v>559</v>
      </c>
      <c r="E930" s="13">
        <v>462</v>
      </c>
      <c r="F930" s="17">
        <v>18.973305954825001</v>
      </c>
    </row>
    <row r="931" spans="2:6" x14ac:dyDescent="0.25">
      <c r="C931" s="10">
        <v>4</v>
      </c>
      <c r="D931" s="6" t="s">
        <v>560</v>
      </c>
      <c r="E931" s="13">
        <v>82</v>
      </c>
      <c r="F931" s="17">
        <v>3.3675564681719998</v>
      </c>
    </row>
    <row r="932" spans="2:6" x14ac:dyDescent="0.25">
      <c r="C932" s="8">
        <v>5</v>
      </c>
      <c r="D932" s="7" t="s">
        <v>46</v>
      </c>
      <c r="E932" s="20">
        <v>73</v>
      </c>
      <c r="F932" s="19">
        <v>2.9979466119099998</v>
      </c>
    </row>
    <row r="933" spans="2:6" x14ac:dyDescent="0.25">
      <c r="C933" s="5"/>
      <c r="D933" s="3" t="s">
        <v>14</v>
      </c>
      <c r="E933" s="2"/>
      <c r="F933" s="14"/>
    </row>
    <row r="935" spans="2:6" x14ac:dyDescent="0.25">
      <c r="B935" s="4" t="str">
        <f xml:space="preserve"> HYPERLINK("#'目次'!B68", "[63]")</f>
        <v>[63]</v>
      </c>
      <c r="C935" s="1" t="s">
        <v>566</v>
      </c>
    </row>
    <row r="936" spans="2:6" x14ac:dyDescent="0.25">
      <c r="B936" s="1"/>
      <c r="C936" s="1"/>
    </row>
    <row r="937" spans="2:6" x14ac:dyDescent="0.25">
      <c r="B937" s="1"/>
      <c r="C937" s="1"/>
    </row>
    <row r="938" spans="2:6" x14ac:dyDescent="0.25">
      <c r="E938" s="9" t="s">
        <v>2</v>
      </c>
      <c r="F938" s="15" t="s">
        <v>3</v>
      </c>
    </row>
    <row r="939" spans="2:6" x14ac:dyDescent="0.25">
      <c r="C939" s="11"/>
      <c r="D939" s="18" t="s">
        <v>11</v>
      </c>
      <c r="E939" s="16">
        <v>2435</v>
      </c>
      <c r="F939" s="12">
        <v>100</v>
      </c>
    </row>
    <row r="940" spans="2:6" x14ac:dyDescent="0.25">
      <c r="C940" s="10">
        <v>1</v>
      </c>
      <c r="D940" s="6" t="s">
        <v>557</v>
      </c>
      <c r="E940" s="13">
        <v>596</v>
      </c>
      <c r="F940" s="17">
        <v>24.476386036960999</v>
      </c>
    </row>
    <row r="941" spans="2:6" x14ac:dyDescent="0.25">
      <c r="C941" s="10">
        <v>2</v>
      </c>
      <c r="D941" s="6" t="s">
        <v>558</v>
      </c>
      <c r="E941" s="13">
        <v>1251</v>
      </c>
      <c r="F941" s="17">
        <v>51.375770020533999</v>
      </c>
    </row>
    <row r="942" spans="2:6" x14ac:dyDescent="0.25">
      <c r="C942" s="10">
        <v>3</v>
      </c>
      <c r="D942" s="6" t="s">
        <v>559</v>
      </c>
      <c r="E942" s="13">
        <v>431</v>
      </c>
      <c r="F942" s="17">
        <v>17.700205338808999</v>
      </c>
    </row>
    <row r="943" spans="2:6" x14ac:dyDescent="0.25">
      <c r="C943" s="10">
        <v>4</v>
      </c>
      <c r="D943" s="6" t="s">
        <v>560</v>
      </c>
      <c r="E943" s="13">
        <v>86</v>
      </c>
      <c r="F943" s="17">
        <v>3.5318275153999998</v>
      </c>
    </row>
    <row r="944" spans="2:6" x14ac:dyDescent="0.25">
      <c r="C944" s="8">
        <v>5</v>
      </c>
      <c r="D944" s="7" t="s">
        <v>46</v>
      </c>
      <c r="E944" s="20">
        <v>71</v>
      </c>
      <c r="F944" s="19">
        <v>2.915811088296</v>
      </c>
    </row>
    <row r="945" spans="2:6" x14ac:dyDescent="0.25">
      <c r="C945" s="5"/>
      <c r="D945" s="3" t="s">
        <v>14</v>
      </c>
      <c r="E945" s="2"/>
      <c r="F945" s="14"/>
    </row>
    <row r="947" spans="2:6" x14ac:dyDescent="0.25">
      <c r="B947" s="4" t="str">
        <f xml:space="preserve"> HYPERLINK("#'目次'!B69", "[64]")</f>
        <v>[64]</v>
      </c>
      <c r="C947" s="1" t="s">
        <v>569</v>
      </c>
    </row>
    <row r="948" spans="2:6" x14ac:dyDescent="0.25">
      <c r="B948" s="1" t="s">
        <v>8</v>
      </c>
      <c r="C948" s="1" t="s">
        <v>570</v>
      </c>
    </row>
    <row r="949" spans="2:6" x14ac:dyDescent="0.25">
      <c r="B949" s="1"/>
      <c r="C949" s="1"/>
    </row>
    <row r="950" spans="2:6" x14ac:dyDescent="0.25">
      <c r="E950" s="9" t="s">
        <v>2</v>
      </c>
      <c r="F950" s="15" t="s">
        <v>3</v>
      </c>
    </row>
    <row r="951" spans="2:6" x14ac:dyDescent="0.25">
      <c r="C951" s="11"/>
      <c r="D951" s="18" t="s">
        <v>11</v>
      </c>
      <c r="E951" s="16">
        <v>2352</v>
      </c>
      <c r="F951" s="12">
        <v>100</v>
      </c>
    </row>
    <row r="952" spans="2:6" x14ac:dyDescent="0.25">
      <c r="C952" s="10">
        <v>1</v>
      </c>
      <c r="D952" s="6" t="s">
        <v>571</v>
      </c>
      <c r="E952" s="13">
        <v>324</v>
      </c>
      <c r="F952" s="17">
        <v>13.775510204082</v>
      </c>
    </row>
    <row r="953" spans="2:6" x14ac:dyDescent="0.25">
      <c r="C953" s="10">
        <v>2</v>
      </c>
      <c r="D953" s="6" t="s">
        <v>572</v>
      </c>
      <c r="E953" s="13">
        <v>140</v>
      </c>
      <c r="F953" s="17">
        <v>5.9523809523809996</v>
      </c>
    </row>
    <row r="954" spans="2:6" x14ac:dyDescent="0.25">
      <c r="C954" s="10">
        <v>3</v>
      </c>
      <c r="D954" s="6" t="s">
        <v>573</v>
      </c>
      <c r="E954" s="13">
        <v>188</v>
      </c>
      <c r="F954" s="17">
        <v>7.9931972789119996</v>
      </c>
    </row>
    <row r="955" spans="2:6" x14ac:dyDescent="0.25">
      <c r="C955" s="10">
        <v>4</v>
      </c>
      <c r="D955" s="6" t="s">
        <v>574</v>
      </c>
      <c r="E955" s="13">
        <v>751</v>
      </c>
      <c r="F955" s="17">
        <v>31.930272108844001</v>
      </c>
    </row>
    <row r="956" spans="2:6" x14ac:dyDescent="0.25">
      <c r="C956" s="10">
        <v>5</v>
      </c>
      <c r="D956" s="6" t="s">
        <v>575</v>
      </c>
      <c r="E956" s="13">
        <v>344</v>
      </c>
      <c r="F956" s="17">
        <v>14.625850340135999</v>
      </c>
    </row>
    <row r="957" spans="2:6" x14ac:dyDescent="0.25">
      <c r="C957" s="10">
        <v>6</v>
      </c>
      <c r="D957" s="6" t="s">
        <v>576</v>
      </c>
      <c r="E957" s="13">
        <v>190</v>
      </c>
      <c r="F957" s="17">
        <v>8.0782312925169997</v>
      </c>
    </row>
    <row r="958" spans="2:6" x14ac:dyDescent="0.25">
      <c r="C958" s="10">
        <v>7</v>
      </c>
      <c r="D958" s="6" t="s">
        <v>577</v>
      </c>
      <c r="E958" s="13">
        <v>246</v>
      </c>
      <c r="F958" s="17">
        <v>10.459183673468999</v>
      </c>
    </row>
    <row r="959" spans="2:6" x14ac:dyDescent="0.25">
      <c r="C959" s="10">
        <v>8</v>
      </c>
      <c r="D959" s="6" t="s">
        <v>578</v>
      </c>
      <c r="E959" s="13">
        <v>100</v>
      </c>
      <c r="F959" s="17">
        <v>4.2517006802720001</v>
      </c>
    </row>
    <row r="960" spans="2:6" x14ac:dyDescent="0.25">
      <c r="C960" s="10">
        <v>9</v>
      </c>
      <c r="D960" s="6" t="s">
        <v>579</v>
      </c>
      <c r="E960" s="13">
        <v>24</v>
      </c>
      <c r="F960" s="17">
        <v>1.0204081632649999</v>
      </c>
    </row>
    <row r="961" spans="2:6" x14ac:dyDescent="0.25">
      <c r="C961" s="10">
        <v>10</v>
      </c>
      <c r="D961" s="6" t="s">
        <v>580</v>
      </c>
      <c r="E961" s="13">
        <v>45</v>
      </c>
      <c r="F961" s="17">
        <v>1.913265306122</v>
      </c>
    </row>
    <row r="962" spans="2:6" x14ac:dyDescent="0.25">
      <c r="C962" s="8"/>
      <c r="D962" s="7" t="s">
        <v>21</v>
      </c>
      <c r="E962" s="32" t="s">
        <v>581</v>
      </c>
      <c r="F962" s="26">
        <v>6.3452380952379999</v>
      </c>
    </row>
    <row r="963" spans="2:6" x14ac:dyDescent="0.25">
      <c r="C963" s="5"/>
      <c r="D963" s="3" t="s">
        <v>14</v>
      </c>
      <c r="E963" s="2"/>
      <c r="F963" s="14"/>
    </row>
    <row r="965" spans="2:6" x14ac:dyDescent="0.25">
      <c r="B965" s="4" t="str">
        <f xml:space="preserve"> HYPERLINK("#'目次'!B70", "[65]")</f>
        <v>[65]</v>
      </c>
      <c r="C965" s="1" t="s">
        <v>584</v>
      </c>
    </row>
    <row r="966" spans="2:6" x14ac:dyDescent="0.25">
      <c r="B966" s="1"/>
      <c r="C966" s="1"/>
    </row>
    <row r="967" spans="2:6" x14ac:dyDescent="0.25">
      <c r="B967" s="1"/>
      <c r="C967" s="1"/>
    </row>
    <row r="968" spans="2:6" x14ac:dyDescent="0.25">
      <c r="E968" s="9" t="s">
        <v>2</v>
      </c>
      <c r="F968" s="15" t="s">
        <v>3</v>
      </c>
    </row>
    <row r="969" spans="2:6" x14ac:dyDescent="0.25">
      <c r="C969" s="11"/>
      <c r="D969" s="18" t="s">
        <v>11</v>
      </c>
      <c r="E969" s="16">
        <v>2435</v>
      </c>
      <c r="F969" s="12">
        <v>100</v>
      </c>
    </row>
    <row r="970" spans="2:6" x14ac:dyDescent="0.25">
      <c r="C970" s="10">
        <v>1</v>
      </c>
      <c r="D970" s="6" t="s">
        <v>585</v>
      </c>
      <c r="E970" s="13">
        <v>55</v>
      </c>
      <c r="F970" s="17">
        <v>2.258726899384</v>
      </c>
    </row>
    <row r="971" spans="2:6" x14ac:dyDescent="0.25">
      <c r="C971" s="10">
        <v>2</v>
      </c>
      <c r="D971" s="6" t="s">
        <v>586</v>
      </c>
      <c r="E971" s="13">
        <v>205</v>
      </c>
      <c r="F971" s="17">
        <v>8.4188911704309994</v>
      </c>
    </row>
    <row r="972" spans="2:6" x14ac:dyDescent="0.25">
      <c r="C972" s="10">
        <v>3</v>
      </c>
      <c r="D972" s="6" t="s">
        <v>587</v>
      </c>
      <c r="E972" s="13">
        <v>114</v>
      </c>
      <c r="F972" s="17">
        <v>4.6817248459960004</v>
      </c>
    </row>
    <row r="973" spans="2:6" x14ac:dyDescent="0.25">
      <c r="C973" s="10">
        <v>4</v>
      </c>
      <c r="D973" s="6" t="s">
        <v>588</v>
      </c>
      <c r="E973" s="13">
        <v>187</v>
      </c>
      <c r="F973" s="17">
        <v>7.6796714579060001</v>
      </c>
    </row>
    <row r="974" spans="2:6" x14ac:dyDescent="0.25">
      <c r="C974" s="10">
        <v>5</v>
      </c>
      <c r="D974" s="6" t="s">
        <v>589</v>
      </c>
      <c r="E974" s="13">
        <v>1599</v>
      </c>
      <c r="F974" s="17">
        <v>65.667351129362999</v>
      </c>
    </row>
    <row r="975" spans="2:6" x14ac:dyDescent="0.25">
      <c r="C975" s="10">
        <v>6</v>
      </c>
      <c r="D975" s="6" t="s">
        <v>590</v>
      </c>
      <c r="E975" s="13">
        <v>1199</v>
      </c>
      <c r="F975" s="17">
        <v>49.240246406571003</v>
      </c>
    </row>
    <row r="976" spans="2:6" x14ac:dyDescent="0.25">
      <c r="C976" s="10">
        <v>7</v>
      </c>
      <c r="D976" s="6" t="s">
        <v>591</v>
      </c>
      <c r="E976" s="13">
        <v>950</v>
      </c>
      <c r="F976" s="17">
        <v>39.014373716632001</v>
      </c>
    </row>
    <row r="977" spans="2:6" x14ac:dyDescent="0.25">
      <c r="C977" s="10">
        <v>8</v>
      </c>
      <c r="D977" s="6" t="s">
        <v>592</v>
      </c>
      <c r="E977" s="13">
        <v>424</v>
      </c>
      <c r="F977" s="17">
        <v>17.412731006160001</v>
      </c>
    </row>
    <row r="978" spans="2:6" x14ac:dyDescent="0.25">
      <c r="C978" s="10">
        <v>9</v>
      </c>
      <c r="D978" s="6" t="s">
        <v>593</v>
      </c>
      <c r="E978" s="13">
        <v>213</v>
      </c>
      <c r="F978" s="17">
        <v>8.7474332648870003</v>
      </c>
    </row>
    <row r="979" spans="2:6" x14ac:dyDescent="0.25">
      <c r="C979" s="10">
        <v>10</v>
      </c>
      <c r="D979" s="6" t="s">
        <v>594</v>
      </c>
      <c r="E979" s="13">
        <v>214</v>
      </c>
      <c r="F979" s="17">
        <v>8.788501026694</v>
      </c>
    </row>
    <row r="980" spans="2:6" x14ac:dyDescent="0.25">
      <c r="C980" s="10">
        <v>11</v>
      </c>
      <c r="D980" s="6" t="s">
        <v>595</v>
      </c>
      <c r="E980" s="13">
        <v>15</v>
      </c>
      <c r="F980" s="17">
        <v>0.61601642710500004</v>
      </c>
    </row>
    <row r="981" spans="2:6" x14ac:dyDescent="0.25">
      <c r="C981" s="10">
        <v>12</v>
      </c>
      <c r="D981" s="6" t="s">
        <v>596</v>
      </c>
      <c r="E981" s="13">
        <v>587</v>
      </c>
      <c r="F981" s="17">
        <v>24.106776180697999</v>
      </c>
    </row>
    <row r="982" spans="2:6" x14ac:dyDescent="0.25">
      <c r="C982" s="10">
        <v>13</v>
      </c>
      <c r="D982" s="6" t="s">
        <v>597</v>
      </c>
      <c r="E982" s="13">
        <v>63</v>
      </c>
      <c r="F982" s="17">
        <v>2.58726899384</v>
      </c>
    </row>
    <row r="983" spans="2:6" x14ac:dyDescent="0.25">
      <c r="C983" s="10">
        <v>14</v>
      </c>
      <c r="D983" s="6" t="s">
        <v>598</v>
      </c>
      <c r="E983" s="13">
        <v>290</v>
      </c>
      <c r="F983" s="17">
        <v>11.909650924025</v>
      </c>
    </row>
    <row r="984" spans="2:6" x14ac:dyDescent="0.25">
      <c r="C984" s="10">
        <v>15</v>
      </c>
      <c r="D984" s="6" t="s">
        <v>46</v>
      </c>
      <c r="E984" s="13">
        <v>42</v>
      </c>
      <c r="F984" s="17">
        <v>1.724845995893</v>
      </c>
    </row>
    <row r="985" spans="2:6" x14ac:dyDescent="0.25">
      <c r="C985" s="10"/>
      <c r="D985" s="6" t="s">
        <v>599</v>
      </c>
      <c r="E985" s="13">
        <v>2103</v>
      </c>
      <c r="F985" s="17">
        <v>86.365503080081993</v>
      </c>
    </row>
    <row r="986" spans="2:6" x14ac:dyDescent="0.25">
      <c r="C986" s="10"/>
      <c r="D986" s="6" t="s">
        <v>600</v>
      </c>
      <c r="E986" s="13">
        <v>246</v>
      </c>
      <c r="F986" s="17">
        <v>10.102669404517</v>
      </c>
    </row>
    <row r="987" spans="2:6" x14ac:dyDescent="0.25">
      <c r="C987" s="10"/>
      <c r="D987" s="6" t="s">
        <v>601</v>
      </c>
      <c r="E987" s="13">
        <v>248</v>
      </c>
      <c r="F987" s="17">
        <v>10.184804928130999</v>
      </c>
    </row>
    <row r="988" spans="2:6" x14ac:dyDescent="0.25">
      <c r="C988" s="10"/>
      <c r="D988" s="6" t="s">
        <v>602</v>
      </c>
      <c r="E988" s="13">
        <v>1582</v>
      </c>
      <c r="F988" s="17">
        <v>64.969199178644999</v>
      </c>
    </row>
    <row r="989" spans="2:6" x14ac:dyDescent="0.25">
      <c r="C989" s="8"/>
      <c r="D989" s="7" t="s">
        <v>603</v>
      </c>
      <c r="E989" s="20">
        <v>414</v>
      </c>
      <c r="F989" s="19">
        <v>17.002053388090001</v>
      </c>
    </row>
    <row r="990" spans="2:6" x14ac:dyDescent="0.25">
      <c r="C990" s="5"/>
      <c r="D990" s="3" t="s">
        <v>14</v>
      </c>
      <c r="E990" s="2"/>
      <c r="F990" s="14"/>
    </row>
    <row r="992" spans="2:6" x14ac:dyDescent="0.25">
      <c r="B992" s="4" t="str">
        <f xml:space="preserve"> HYPERLINK("#'目次'!B71", "[66]")</f>
        <v>[66]</v>
      </c>
      <c r="C992" s="1" t="s">
        <v>606</v>
      </c>
    </row>
    <row r="993" spans="2:6" x14ac:dyDescent="0.25">
      <c r="B993" s="1"/>
      <c r="C993" s="1"/>
    </row>
    <row r="994" spans="2:6" x14ac:dyDescent="0.25">
      <c r="B994" s="1"/>
      <c r="C994" s="1"/>
    </row>
    <row r="995" spans="2:6" x14ac:dyDescent="0.25">
      <c r="E995" s="9" t="s">
        <v>2</v>
      </c>
      <c r="F995" s="15" t="s">
        <v>3</v>
      </c>
    </row>
    <row r="996" spans="2:6" x14ac:dyDescent="0.25">
      <c r="C996" s="11"/>
      <c r="D996" s="18" t="s">
        <v>11</v>
      </c>
      <c r="E996" s="16">
        <v>2435</v>
      </c>
      <c r="F996" s="12">
        <v>100</v>
      </c>
    </row>
    <row r="997" spans="2:6" x14ac:dyDescent="0.25">
      <c r="C997" s="10">
        <v>1</v>
      </c>
      <c r="D997" s="6" t="s">
        <v>607</v>
      </c>
      <c r="E997" s="13">
        <v>529</v>
      </c>
      <c r="F997" s="17">
        <v>21.724845995892998</v>
      </c>
    </row>
    <row r="998" spans="2:6" x14ac:dyDescent="0.25">
      <c r="C998" s="10">
        <v>2</v>
      </c>
      <c r="D998" s="6" t="s">
        <v>608</v>
      </c>
      <c r="E998" s="13">
        <v>646</v>
      </c>
      <c r="F998" s="17">
        <v>26.529774127309999</v>
      </c>
    </row>
    <row r="999" spans="2:6" x14ac:dyDescent="0.25">
      <c r="C999" s="10">
        <v>3</v>
      </c>
      <c r="D999" s="6" t="s">
        <v>609</v>
      </c>
      <c r="E999" s="13">
        <v>452</v>
      </c>
      <c r="F999" s="17">
        <v>18.562628336755999</v>
      </c>
    </row>
    <row r="1000" spans="2:6" x14ac:dyDescent="0.25">
      <c r="C1000" s="10">
        <v>4</v>
      </c>
      <c r="D1000" s="6" t="s">
        <v>610</v>
      </c>
      <c r="E1000" s="13">
        <v>145</v>
      </c>
      <c r="F1000" s="17">
        <v>5.9548254620119998</v>
      </c>
    </row>
    <row r="1001" spans="2:6" x14ac:dyDescent="0.25">
      <c r="C1001" s="10">
        <v>5</v>
      </c>
      <c r="D1001" s="6" t="s">
        <v>611</v>
      </c>
      <c r="E1001" s="13">
        <v>127</v>
      </c>
      <c r="F1001" s="17">
        <v>5.2156057494869996</v>
      </c>
    </row>
    <row r="1002" spans="2:6" x14ac:dyDescent="0.25">
      <c r="C1002" s="10">
        <v>6</v>
      </c>
      <c r="D1002" s="6" t="s">
        <v>612</v>
      </c>
      <c r="E1002" s="13">
        <v>60</v>
      </c>
      <c r="F1002" s="17">
        <v>2.4640657084190001</v>
      </c>
    </row>
    <row r="1003" spans="2:6" x14ac:dyDescent="0.25">
      <c r="C1003" s="10">
        <v>7</v>
      </c>
      <c r="D1003" s="6" t="s">
        <v>613</v>
      </c>
      <c r="E1003" s="13">
        <v>121</v>
      </c>
      <c r="F1003" s="17">
        <v>4.9691991786449998</v>
      </c>
    </row>
    <row r="1004" spans="2:6" x14ac:dyDescent="0.25">
      <c r="C1004" s="10">
        <v>8</v>
      </c>
      <c r="D1004" s="6" t="s">
        <v>614</v>
      </c>
      <c r="E1004" s="13">
        <v>83</v>
      </c>
      <c r="F1004" s="17">
        <v>3.4086242299789999</v>
      </c>
    </row>
    <row r="1005" spans="2:6" x14ac:dyDescent="0.25">
      <c r="C1005" s="10">
        <v>9</v>
      </c>
      <c r="D1005" s="6" t="s">
        <v>615</v>
      </c>
      <c r="E1005" s="13">
        <v>49</v>
      </c>
      <c r="F1005" s="17">
        <v>2.0123203285420002</v>
      </c>
    </row>
    <row r="1006" spans="2:6" x14ac:dyDescent="0.25">
      <c r="C1006" s="10">
        <v>10</v>
      </c>
      <c r="D1006" s="6" t="s">
        <v>616</v>
      </c>
      <c r="E1006" s="13">
        <v>64</v>
      </c>
      <c r="F1006" s="17">
        <v>2.6283367556470001</v>
      </c>
    </row>
    <row r="1007" spans="2:6" x14ac:dyDescent="0.25">
      <c r="C1007" s="10">
        <v>11</v>
      </c>
      <c r="D1007" s="6" t="s">
        <v>617</v>
      </c>
      <c r="E1007" s="13">
        <v>75</v>
      </c>
      <c r="F1007" s="17">
        <v>3.080082135524</v>
      </c>
    </row>
    <row r="1008" spans="2:6" x14ac:dyDescent="0.25">
      <c r="C1008" s="10">
        <v>12</v>
      </c>
      <c r="D1008" s="6" t="s">
        <v>64</v>
      </c>
      <c r="E1008" s="13">
        <v>19</v>
      </c>
      <c r="F1008" s="17">
        <v>0.78028747433300005</v>
      </c>
    </row>
    <row r="1009" spans="2:6" x14ac:dyDescent="0.25">
      <c r="C1009" s="10">
        <v>13</v>
      </c>
      <c r="D1009" s="6" t="s">
        <v>225</v>
      </c>
      <c r="E1009" s="13">
        <v>1076</v>
      </c>
      <c r="F1009" s="17">
        <v>44.188911704311998</v>
      </c>
    </row>
    <row r="1010" spans="2:6" x14ac:dyDescent="0.25">
      <c r="C1010" s="8">
        <v>14</v>
      </c>
      <c r="D1010" s="7" t="s">
        <v>46</v>
      </c>
      <c r="E1010" s="20">
        <v>169</v>
      </c>
      <c r="F1010" s="19">
        <v>6.9404517453799999</v>
      </c>
    </row>
    <row r="1011" spans="2:6" x14ac:dyDescent="0.25">
      <c r="C1011" s="5"/>
      <c r="D1011" s="3" t="s">
        <v>14</v>
      </c>
      <c r="E1011" s="2"/>
      <c r="F1011" s="14"/>
    </row>
    <row r="1013" spans="2:6" x14ac:dyDescent="0.25">
      <c r="B1013" s="4" t="str">
        <f xml:space="preserve"> HYPERLINK("#'目次'!B72", "[67]")</f>
        <v>[67]</v>
      </c>
      <c r="C1013" s="1" t="s">
        <v>620</v>
      </c>
    </row>
    <row r="1014" spans="2:6" x14ac:dyDescent="0.25">
      <c r="B1014" s="1"/>
      <c r="C1014" s="1"/>
    </row>
    <row r="1015" spans="2:6" x14ac:dyDescent="0.25">
      <c r="B1015" s="1"/>
      <c r="C1015" s="1"/>
    </row>
    <row r="1016" spans="2:6" x14ac:dyDescent="0.25">
      <c r="E1016" s="9" t="s">
        <v>2</v>
      </c>
      <c r="F1016" s="15" t="s">
        <v>3</v>
      </c>
    </row>
    <row r="1017" spans="2:6" x14ac:dyDescent="0.25">
      <c r="C1017" s="11"/>
      <c r="D1017" s="18" t="s">
        <v>11</v>
      </c>
      <c r="E1017" s="16">
        <v>2435</v>
      </c>
      <c r="F1017" s="12">
        <v>100</v>
      </c>
    </row>
    <row r="1018" spans="2:6" x14ac:dyDescent="0.25">
      <c r="C1018" s="10">
        <v>1</v>
      </c>
      <c r="D1018" s="6" t="s">
        <v>607</v>
      </c>
      <c r="E1018" s="13">
        <v>1439</v>
      </c>
      <c r="F1018" s="17">
        <v>59.096509240246</v>
      </c>
    </row>
    <row r="1019" spans="2:6" x14ac:dyDescent="0.25">
      <c r="C1019" s="10">
        <v>2</v>
      </c>
      <c r="D1019" s="6" t="s">
        <v>608</v>
      </c>
      <c r="E1019" s="13">
        <v>1347</v>
      </c>
      <c r="F1019" s="17">
        <v>55.318275154003999</v>
      </c>
    </row>
    <row r="1020" spans="2:6" x14ac:dyDescent="0.25">
      <c r="C1020" s="10">
        <v>3</v>
      </c>
      <c r="D1020" s="6" t="s">
        <v>609</v>
      </c>
      <c r="E1020" s="13">
        <v>1210</v>
      </c>
      <c r="F1020" s="17">
        <v>49.691991786448</v>
      </c>
    </row>
    <row r="1021" spans="2:6" x14ac:dyDescent="0.25">
      <c r="C1021" s="10">
        <v>4</v>
      </c>
      <c r="D1021" s="6" t="s">
        <v>610</v>
      </c>
      <c r="E1021" s="13">
        <v>693</v>
      </c>
      <c r="F1021" s="17">
        <v>28.459958932237999</v>
      </c>
    </row>
    <row r="1022" spans="2:6" x14ac:dyDescent="0.25">
      <c r="C1022" s="10">
        <v>5</v>
      </c>
      <c r="D1022" s="6" t="s">
        <v>611</v>
      </c>
      <c r="E1022" s="13">
        <v>351</v>
      </c>
      <c r="F1022" s="17">
        <v>14.414784394251001</v>
      </c>
    </row>
    <row r="1023" spans="2:6" x14ac:dyDescent="0.25">
      <c r="C1023" s="10">
        <v>6</v>
      </c>
      <c r="D1023" s="6" t="s">
        <v>612</v>
      </c>
      <c r="E1023" s="13">
        <v>433</v>
      </c>
      <c r="F1023" s="17">
        <v>17.782340862422998</v>
      </c>
    </row>
    <row r="1024" spans="2:6" x14ac:dyDescent="0.25">
      <c r="C1024" s="10">
        <v>7</v>
      </c>
      <c r="D1024" s="6" t="s">
        <v>613</v>
      </c>
      <c r="E1024" s="13">
        <v>471</v>
      </c>
      <c r="F1024" s="17">
        <v>19.342915811088002</v>
      </c>
    </row>
    <row r="1025" spans="2:6" x14ac:dyDescent="0.25">
      <c r="C1025" s="10">
        <v>8</v>
      </c>
      <c r="D1025" s="6" t="s">
        <v>614</v>
      </c>
      <c r="E1025" s="13">
        <v>280</v>
      </c>
      <c r="F1025" s="17">
        <v>11.498973305954999</v>
      </c>
    </row>
    <row r="1026" spans="2:6" x14ac:dyDescent="0.25">
      <c r="C1026" s="10">
        <v>9</v>
      </c>
      <c r="D1026" s="6" t="s">
        <v>615</v>
      </c>
      <c r="E1026" s="13">
        <v>304</v>
      </c>
      <c r="F1026" s="17">
        <v>12.484599589322</v>
      </c>
    </row>
    <row r="1027" spans="2:6" x14ac:dyDescent="0.25">
      <c r="C1027" s="10">
        <v>10</v>
      </c>
      <c r="D1027" s="6" t="s">
        <v>616</v>
      </c>
      <c r="E1027" s="13">
        <v>178</v>
      </c>
      <c r="F1027" s="17">
        <v>7.3100616016429996</v>
      </c>
    </row>
    <row r="1028" spans="2:6" x14ac:dyDescent="0.25">
      <c r="C1028" s="10">
        <v>11</v>
      </c>
      <c r="D1028" s="6" t="s">
        <v>617</v>
      </c>
      <c r="E1028" s="13">
        <v>254</v>
      </c>
      <c r="F1028" s="17">
        <v>10.431211498972999</v>
      </c>
    </row>
    <row r="1029" spans="2:6" x14ac:dyDescent="0.25">
      <c r="C1029" s="10">
        <v>12</v>
      </c>
      <c r="D1029" s="6" t="s">
        <v>64</v>
      </c>
      <c r="E1029" s="13">
        <v>35</v>
      </c>
      <c r="F1029" s="17">
        <v>1.4373716632439999</v>
      </c>
    </row>
    <row r="1030" spans="2:6" x14ac:dyDescent="0.25">
      <c r="C1030" s="10">
        <v>13</v>
      </c>
      <c r="D1030" s="6" t="s">
        <v>225</v>
      </c>
      <c r="E1030" s="13">
        <v>211</v>
      </c>
      <c r="F1030" s="17">
        <v>8.6652977412729992</v>
      </c>
    </row>
    <row r="1031" spans="2:6" x14ac:dyDescent="0.25">
      <c r="C1031" s="8">
        <v>14</v>
      </c>
      <c r="D1031" s="7" t="s">
        <v>46</v>
      </c>
      <c r="E1031" s="20">
        <v>66</v>
      </c>
      <c r="F1031" s="19">
        <v>2.7104722792609999</v>
      </c>
    </row>
    <row r="1032" spans="2:6" x14ac:dyDescent="0.25">
      <c r="C1032" s="5"/>
      <c r="D1032" s="3" t="s">
        <v>14</v>
      </c>
      <c r="E1032" s="2"/>
      <c r="F1032" s="14"/>
    </row>
    <row r="1034" spans="2:6" x14ac:dyDescent="0.25">
      <c r="B1034" s="4" t="str">
        <f xml:space="preserve"> HYPERLINK("#'目次'!B73", "[68]")</f>
        <v>[68]</v>
      </c>
      <c r="C1034" s="1" t="s">
        <v>623</v>
      </c>
    </row>
    <row r="1035" spans="2:6" x14ac:dyDescent="0.25">
      <c r="B1035" s="1"/>
      <c r="C1035" s="1"/>
    </row>
    <row r="1036" spans="2:6" x14ac:dyDescent="0.25">
      <c r="B1036" s="1"/>
      <c r="C1036" s="1"/>
    </row>
    <row r="1037" spans="2:6" x14ac:dyDescent="0.25">
      <c r="E1037" s="9" t="s">
        <v>2</v>
      </c>
      <c r="F1037" s="15" t="s">
        <v>3</v>
      </c>
    </row>
    <row r="1038" spans="2:6" x14ac:dyDescent="0.25">
      <c r="C1038" s="11"/>
      <c r="D1038" s="18" t="s">
        <v>11</v>
      </c>
      <c r="E1038" s="16">
        <v>2435</v>
      </c>
      <c r="F1038" s="12">
        <v>100</v>
      </c>
    </row>
    <row r="1039" spans="2:6" x14ac:dyDescent="0.25">
      <c r="C1039" s="10">
        <v>1</v>
      </c>
      <c r="D1039" s="6" t="s">
        <v>624</v>
      </c>
      <c r="E1039" s="13">
        <v>608</v>
      </c>
      <c r="F1039" s="17">
        <v>24.969199178644999</v>
      </c>
    </row>
    <row r="1040" spans="2:6" x14ac:dyDescent="0.25">
      <c r="C1040" s="10">
        <v>2</v>
      </c>
      <c r="D1040" s="6" t="s">
        <v>625</v>
      </c>
      <c r="E1040" s="13">
        <v>1036</v>
      </c>
      <c r="F1040" s="17">
        <v>42.546201232032999</v>
      </c>
    </row>
    <row r="1041" spans="2:6" x14ac:dyDescent="0.25">
      <c r="C1041" s="10">
        <v>3</v>
      </c>
      <c r="D1041" s="6" t="s">
        <v>626</v>
      </c>
      <c r="E1041" s="13">
        <v>567</v>
      </c>
      <c r="F1041" s="17">
        <v>23.285420944559</v>
      </c>
    </row>
    <row r="1042" spans="2:6" x14ac:dyDescent="0.25">
      <c r="C1042" s="8">
        <v>4</v>
      </c>
      <c r="D1042" s="7" t="s">
        <v>627</v>
      </c>
      <c r="E1042" s="20">
        <v>224</v>
      </c>
      <c r="F1042" s="19">
        <v>9.1991786447640003</v>
      </c>
    </row>
    <row r="1043" spans="2:6" x14ac:dyDescent="0.25">
      <c r="C1043" s="5"/>
      <c r="D1043" s="3" t="s">
        <v>14</v>
      </c>
      <c r="E1043" s="2"/>
      <c r="F1043" s="14"/>
    </row>
    <row r="1045" spans="2:6" x14ac:dyDescent="0.25">
      <c r="B1045" s="4" t="str">
        <f xml:space="preserve"> HYPERLINK("#'目次'!B74", "[69]")</f>
        <v>[69]</v>
      </c>
      <c r="C1045" s="1" t="s">
        <v>630</v>
      </c>
    </row>
    <row r="1046" spans="2:6" x14ac:dyDescent="0.25">
      <c r="B1046" s="1"/>
      <c r="C1046" s="1"/>
    </row>
    <row r="1047" spans="2:6" x14ac:dyDescent="0.25">
      <c r="B1047" s="1"/>
      <c r="C1047" s="1"/>
    </row>
    <row r="1048" spans="2:6" x14ac:dyDescent="0.25">
      <c r="E1048" s="9" t="s">
        <v>2</v>
      </c>
      <c r="F1048" s="15" t="s">
        <v>3</v>
      </c>
    </row>
    <row r="1049" spans="2:6" x14ac:dyDescent="0.25">
      <c r="C1049" s="11"/>
      <c r="D1049" s="18" t="s">
        <v>11</v>
      </c>
      <c r="E1049" s="16">
        <v>2435</v>
      </c>
      <c r="F1049" s="12">
        <v>100</v>
      </c>
    </row>
    <row r="1050" spans="2:6" x14ac:dyDescent="0.25">
      <c r="C1050" s="10">
        <v>1</v>
      </c>
      <c r="D1050" s="6" t="s">
        <v>631</v>
      </c>
      <c r="E1050" s="13">
        <v>308</v>
      </c>
      <c r="F1050" s="17">
        <v>12.648870636550001</v>
      </c>
    </row>
    <row r="1051" spans="2:6" x14ac:dyDescent="0.25">
      <c r="C1051" s="10">
        <v>2</v>
      </c>
      <c r="D1051" s="6" t="s">
        <v>632</v>
      </c>
      <c r="E1051" s="13">
        <v>728</v>
      </c>
      <c r="F1051" s="17">
        <v>29.897330595483002</v>
      </c>
    </row>
    <row r="1052" spans="2:6" x14ac:dyDescent="0.25">
      <c r="C1052" s="10">
        <v>3</v>
      </c>
      <c r="D1052" s="6" t="s">
        <v>633</v>
      </c>
      <c r="E1052" s="13">
        <v>474</v>
      </c>
      <c r="F1052" s="17">
        <v>19.466119096509001</v>
      </c>
    </row>
    <row r="1053" spans="2:6" x14ac:dyDescent="0.25">
      <c r="C1053" s="10">
        <v>4</v>
      </c>
      <c r="D1053" s="6" t="s">
        <v>634</v>
      </c>
      <c r="E1053" s="13">
        <v>402</v>
      </c>
      <c r="F1053" s="17">
        <v>16.509240246407</v>
      </c>
    </row>
    <row r="1054" spans="2:6" x14ac:dyDescent="0.25">
      <c r="C1054" s="10">
        <v>5</v>
      </c>
      <c r="D1054" s="6" t="s">
        <v>635</v>
      </c>
      <c r="E1054" s="13">
        <v>231</v>
      </c>
      <c r="F1054" s="17">
        <v>9.4866529774129997</v>
      </c>
    </row>
    <row r="1055" spans="2:6" x14ac:dyDescent="0.25">
      <c r="C1055" s="8">
        <v>6</v>
      </c>
      <c r="D1055" s="7" t="s">
        <v>636</v>
      </c>
      <c r="E1055" s="20">
        <v>292</v>
      </c>
      <c r="F1055" s="19">
        <v>11.991786447639001</v>
      </c>
    </row>
    <row r="1056" spans="2:6" x14ac:dyDescent="0.25">
      <c r="C1056" s="5"/>
      <c r="D1056" s="3" t="s">
        <v>14</v>
      </c>
      <c r="E1056" s="2"/>
      <c r="F1056" s="14"/>
    </row>
  </sheetData>
  <phoneticPr fontId="5"/>
  <pageMargins left="0.7" right="0.7" top="0.70634920634920628" bottom="0.70634920634920628" header="0.34920634920634919" footer="0.34920634920634919"/>
  <pageSetup paperSize="9" scale="71" orientation="portrait"/>
  <headerFooter>
    <oddFooter>&amp;C&amp;P</oddFooter>
  </headerFooter>
  <rowBreaks count="16" manualBreakCount="16">
    <brk id="66" max="16383" man="1"/>
    <brk id="129" max="16383" man="1"/>
    <brk id="185" max="16383" man="1"/>
    <brk id="243" max="16383" man="1"/>
    <brk id="309" max="16383" man="1"/>
    <brk id="363" max="16383" man="1"/>
    <brk id="432" max="16383" man="1"/>
    <brk id="493" max="16383" man="1"/>
    <brk id="554" max="16383" man="1"/>
    <brk id="619" max="16383" man="1"/>
    <brk id="690" max="16383" man="1"/>
    <brk id="761" max="16383" man="1"/>
    <brk id="832" max="16383" man="1"/>
    <brk id="900" max="16383" man="1"/>
    <brk id="964" max="16383" man="1"/>
    <brk id="1033"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2</vt:i4>
      </vt:variant>
      <vt:variant>
        <vt:lpstr>名前付き一覧</vt:lpstr>
      </vt:variant>
      <vt:variant>
        <vt:i4>3</vt:i4>
      </vt:variant>
    </vt:vector>
  </HeadingPairs>
  <TitlesOfParts>
    <vt:vector size="5" baseType="lpstr">
      <vt:lpstr>目次</vt:lpstr>
      <vt:lpstr>NP</vt:lpstr>
      <vt:lpstr>NP!Print_Area</vt:lpstr>
      <vt:lpstr>NP!Print_Titles</vt:lpstr>
      <vt:lpstr>目次!Print_Titles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 </cp:lastModifiedBy>
  <dcterms:modified xsi:type="dcterms:W3CDTF">2022-06-10T07:37:52Z</dcterms:modified>
</cp:coreProperties>
</file>