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charts/chart29.xml" ContentType="application/vnd.openxmlformats-officedocument.drawingml.chart+xml"/>
  <Override PartName="/xl/charts/style29.xml" ContentType="application/vnd.ms-office.chartstyle+xml"/>
  <Override PartName="/xl/charts/colors29.xml" ContentType="application/vnd.ms-office.chartcolorstyle+xml"/>
  <Override PartName="/xl/charts/chart30.xml" ContentType="application/vnd.openxmlformats-officedocument.drawingml.chart+xml"/>
  <Override PartName="/xl/charts/style30.xml" ContentType="application/vnd.ms-office.chartstyle+xml"/>
  <Override PartName="/xl/charts/colors30.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mhlwlan-my.sharepoint.com/personal/kmtgv_lansys_mhlw_go_jp/Documents/PassageDrive/PCfolder/Desktop/e-stat掲載/"/>
    </mc:Choice>
  </mc:AlternateContent>
  <xr:revisionPtr revIDLastSave="2" documentId="8_{94A3D201-808C-494E-A530-B640338EA553}" xr6:coauthVersionLast="46" xr6:coauthVersionMax="47" xr10:uidLastSave="{DF81051D-443F-4AA1-8472-EC93BBEFE77A}"/>
  <bookViews>
    <workbookView xWindow="-120" yWindow="-120" windowWidth="29040" windowHeight="15840" xr2:uid="{BEEE0C41-E3C5-44B5-A91D-D9B695B4AB64}"/>
  </bookViews>
  <sheets>
    <sheet name="Ⅰ事業活動収支等の状況" sheetId="1" r:id="rId1"/>
  </sheets>
  <definedNames>
    <definedName name="_xlnm.Print_Area" localSheetId="0">Ⅰ事業活動収支等の状況!$A$1:$K$1494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 i="1" l="1"/>
  <c r="E1480" i="1"/>
  <c r="G1464" i="1"/>
  <c r="H1464" i="1" s="1"/>
  <c r="E1464" i="1"/>
  <c r="E1478" i="1" s="1"/>
  <c r="G1463" i="1"/>
  <c r="H1462" i="1" s="1"/>
  <c r="E1463" i="1"/>
  <c r="O1459" i="1"/>
  <c r="N1459" i="1"/>
  <c r="O1458" i="1"/>
  <c r="N1458" i="1"/>
  <c r="O1457" i="1"/>
  <c r="N1457" i="1"/>
  <c r="O1456" i="1"/>
  <c r="N1456" i="1"/>
  <c r="O1455" i="1"/>
  <c r="N1455" i="1"/>
  <c r="O1454" i="1"/>
  <c r="N1454" i="1"/>
  <c r="O1453" i="1"/>
  <c r="N1453" i="1"/>
  <c r="O1452" i="1"/>
  <c r="N1452" i="1"/>
  <c r="O1451" i="1"/>
  <c r="N1451" i="1"/>
  <c r="O1450" i="1"/>
  <c r="N1450" i="1"/>
  <c r="O1449" i="1"/>
  <c r="N1449" i="1"/>
  <c r="O1448" i="1"/>
  <c r="N1448" i="1"/>
  <c r="O1447" i="1"/>
  <c r="N1447" i="1"/>
  <c r="O1446" i="1"/>
  <c r="N1446" i="1"/>
  <c r="B1446" i="1"/>
  <c r="O1445" i="1"/>
  <c r="N1445" i="1"/>
  <c r="O1444" i="1"/>
  <c r="N1444" i="1"/>
  <c r="O1443" i="1"/>
  <c r="N1443" i="1"/>
  <c r="O1442" i="1"/>
  <c r="N1442" i="1"/>
  <c r="O1441" i="1"/>
  <c r="N1441" i="1"/>
  <c r="O1440" i="1"/>
  <c r="N1440" i="1"/>
  <c r="O1439" i="1"/>
  <c r="N1439" i="1"/>
  <c r="O1438" i="1"/>
  <c r="N1438" i="1"/>
  <c r="O1437" i="1"/>
  <c r="N1437" i="1"/>
  <c r="O1436" i="1"/>
  <c r="N1436" i="1"/>
  <c r="O1435" i="1"/>
  <c r="N1435" i="1"/>
  <c r="O1434" i="1"/>
  <c r="N1434" i="1"/>
  <c r="O1433" i="1"/>
  <c r="N1433" i="1"/>
  <c r="O1432" i="1"/>
  <c r="N1432" i="1"/>
  <c r="O1431" i="1"/>
  <c r="N1431" i="1"/>
  <c r="O1430" i="1"/>
  <c r="N1430" i="1"/>
  <c r="E1430" i="1"/>
  <c r="O1429" i="1"/>
  <c r="N1429" i="1"/>
  <c r="O1428" i="1"/>
  <c r="N1428" i="1"/>
  <c r="O1427" i="1"/>
  <c r="N1427" i="1"/>
  <c r="E1427" i="1"/>
  <c r="O1426" i="1"/>
  <c r="N1426" i="1"/>
  <c r="O1425" i="1"/>
  <c r="N1425" i="1"/>
  <c r="O1424" i="1"/>
  <c r="N1424" i="1"/>
  <c r="O1423" i="1"/>
  <c r="N1423" i="1"/>
  <c r="O1422" i="1"/>
  <c r="N1422" i="1"/>
  <c r="O1421" i="1"/>
  <c r="N1421" i="1"/>
  <c r="O1420" i="1"/>
  <c r="N1420" i="1"/>
  <c r="H1416" i="1"/>
  <c r="F1416" i="1"/>
  <c r="H1414" i="1"/>
  <c r="G1414" i="1"/>
  <c r="E1414" i="1"/>
  <c r="E1428" i="1" s="1"/>
  <c r="H1413" i="1"/>
  <c r="G1413" i="1"/>
  <c r="G1415" i="1" s="1"/>
  <c r="H1415" i="1" s="1"/>
  <c r="E1413" i="1"/>
  <c r="F1413" i="1" s="1"/>
  <c r="H1412" i="1"/>
  <c r="H1411" i="1"/>
  <c r="F1411" i="1"/>
  <c r="O1410" i="1"/>
  <c r="N1410" i="1"/>
  <c r="H1410" i="1"/>
  <c r="F1410" i="1"/>
  <c r="O1409" i="1"/>
  <c r="N1409" i="1"/>
  <c r="H1409" i="1"/>
  <c r="F1409" i="1"/>
  <c r="O1408" i="1"/>
  <c r="N1408" i="1"/>
  <c r="H1408" i="1"/>
  <c r="F1408" i="1"/>
  <c r="O1407" i="1"/>
  <c r="N1407" i="1"/>
  <c r="H1407" i="1"/>
  <c r="F1407" i="1"/>
  <c r="O1406" i="1"/>
  <c r="N1406" i="1"/>
  <c r="H1406" i="1"/>
  <c r="F1406" i="1"/>
  <c r="O1405" i="1"/>
  <c r="N1405" i="1"/>
  <c r="H1405" i="1"/>
  <c r="F1405" i="1"/>
  <c r="O1404" i="1"/>
  <c r="N1404" i="1"/>
  <c r="H1404" i="1"/>
  <c r="F1404" i="1"/>
  <c r="O1403" i="1"/>
  <c r="N1403" i="1"/>
  <c r="H1403" i="1"/>
  <c r="F1403" i="1"/>
  <c r="O1402" i="1"/>
  <c r="N1402" i="1"/>
  <c r="H1402" i="1"/>
  <c r="F1402" i="1"/>
  <c r="O1401" i="1"/>
  <c r="N1401" i="1"/>
  <c r="H1401" i="1"/>
  <c r="F1401" i="1"/>
  <c r="O1400" i="1"/>
  <c r="N1400" i="1"/>
  <c r="H1400" i="1"/>
  <c r="F1400" i="1"/>
  <c r="O1399" i="1"/>
  <c r="N1399" i="1"/>
  <c r="O1398" i="1"/>
  <c r="N1398" i="1"/>
  <c r="O1397" i="1"/>
  <c r="N1397" i="1"/>
  <c r="O1396" i="1"/>
  <c r="N1396" i="1"/>
  <c r="B1396" i="1"/>
  <c r="O1395" i="1"/>
  <c r="N1395" i="1"/>
  <c r="O1394" i="1"/>
  <c r="N1394" i="1"/>
  <c r="O1393" i="1"/>
  <c r="N1393" i="1"/>
  <c r="O1392" i="1"/>
  <c r="N1392" i="1"/>
  <c r="O1391" i="1"/>
  <c r="N1391" i="1"/>
  <c r="O1390" i="1"/>
  <c r="N1390" i="1"/>
  <c r="O1389" i="1"/>
  <c r="N1389" i="1"/>
  <c r="O1388" i="1"/>
  <c r="N1388" i="1"/>
  <c r="O1387" i="1"/>
  <c r="N1387" i="1"/>
  <c r="O1386" i="1"/>
  <c r="N1386" i="1"/>
  <c r="O1385" i="1"/>
  <c r="N1385" i="1"/>
  <c r="O1384" i="1"/>
  <c r="N1384" i="1"/>
  <c r="O1383" i="1"/>
  <c r="N1383" i="1"/>
  <c r="O1382" i="1"/>
  <c r="N1382" i="1"/>
  <c r="O1381" i="1"/>
  <c r="N1381" i="1"/>
  <c r="O1380" i="1"/>
  <c r="N1380" i="1"/>
  <c r="E1380" i="1"/>
  <c r="O1379" i="1"/>
  <c r="N1379" i="1"/>
  <c r="O1378" i="1"/>
  <c r="N1378" i="1"/>
  <c r="O1377" i="1"/>
  <c r="N1377" i="1"/>
  <c r="O1376" i="1"/>
  <c r="N1376" i="1"/>
  <c r="E1376" i="1"/>
  <c r="O1375" i="1"/>
  <c r="N1375" i="1"/>
  <c r="O1374" i="1"/>
  <c r="N1374" i="1"/>
  <c r="O1373" i="1"/>
  <c r="N1373" i="1"/>
  <c r="O1372" i="1"/>
  <c r="N1372" i="1"/>
  <c r="O1371" i="1"/>
  <c r="N1371" i="1"/>
  <c r="G1364" i="1"/>
  <c r="H1364" i="1" s="1"/>
  <c r="E1364" i="1"/>
  <c r="F1364" i="1" s="1"/>
  <c r="G1363" i="1"/>
  <c r="H1366" i="1" s="1"/>
  <c r="E1363" i="1"/>
  <c r="F1366" i="1" s="1"/>
  <c r="F1362" i="1"/>
  <c r="O1361" i="1"/>
  <c r="N1361" i="1"/>
  <c r="F1361" i="1"/>
  <c r="O1360" i="1"/>
  <c r="N1360" i="1"/>
  <c r="H1360" i="1"/>
  <c r="F1360" i="1"/>
  <c r="O1359" i="1"/>
  <c r="N1359" i="1"/>
  <c r="F1359" i="1"/>
  <c r="O1358" i="1"/>
  <c r="N1358" i="1"/>
  <c r="H1358" i="1"/>
  <c r="F1358" i="1"/>
  <c r="O1357" i="1"/>
  <c r="N1357" i="1"/>
  <c r="F1357" i="1"/>
  <c r="O1356" i="1"/>
  <c r="N1356" i="1"/>
  <c r="H1356" i="1"/>
  <c r="F1356" i="1"/>
  <c r="O1355" i="1"/>
  <c r="N1355" i="1"/>
  <c r="F1355" i="1"/>
  <c r="O1354" i="1"/>
  <c r="N1354" i="1"/>
  <c r="H1354" i="1"/>
  <c r="F1354" i="1"/>
  <c r="O1353" i="1"/>
  <c r="N1353" i="1"/>
  <c r="F1353" i="1"/>
  <c r="O1352" i="1"/>
  <c r="N1352" i="1"/>
  <c r="H1352" i="1"/>
  <c r="F1352" i="1"/>
  <c r="O1351" i="1"/>
  <c r="N1351" i="1"/>
  <c r="F1351" i="1"/>
  <c r="O1350" i="1"/>
  <c r="N1350" i="1"/>
  <c r="H1350" i="1"/>
  <c r="F1350" i="1"/>
  <c r="O1349" i="1"/>
  <c r="N1349" i="1"/>
  <c r="O1348" i="1"/>
  <c r="N1348" i="1"/>
  <c r="O1347" i="1"/>
  <c r="N1347" i="1"/>
  <c r="O1346" i="1"/>
  <c r="N1346" i="1"/>
  <c r="B1346" i="1"/>
  <c r="O1345" i="1"/>
  <c r="N1345" i="1"/>
  <c r="O1344" i="1"/>
  <c r="N1344" i="1"/>
  <c r="O1343" i="1"/>
  <c r="N1343" i="1"/>
  <c r="O1342" i="1"/>
  <c r="N1342" i="1"/>
  <c r="O1341" i="1"/>
  <c r="N1341" i="1"/>
  <c r="O1340" i="1"/>
  <c r="N1340" i="1"/>
  <c r="O1339" i="1"/>
  <c r="N1339" i="1"/>
  <c r="O1338" i="1"/>
  <c r="N1338" i="1"/>
  <c r="O1337" i="1"/>
  <c r="N1337" i="1"/>
  <c r="O1336" i="1"/>
  <c r="N1336" i="1"/>
  <c r="O1335" i="1"/>
  <c r="N1335" i="1"/>
  <c r="O1334" i="1"/>
  <c r="N1334" i="1"/>
  <c r="O1333" i="1"/>
  <c r="N1333" i="1"/>
  <c r="O1332" i="1"/>
  <c r="N1332" i="1"/>
  <c r="O1331" i="1"/>
  <c r="N1331" i="1"/>
  <c r="O1330" i="1"/>
  <c r="N1330" i="1"/>
  <c r="E1330" i="1"/>
  <c r="O1329" i="1"/>
  <c r="N1329" i="1"/>
  <c r="O1328" i="1"/>
  <c r="N1328" i="1"/>
  <c r="E1328" i="1"/>
  <c r="O1327" i="1"/>
  <c r="N1327" i="1"/>
  <c r="O1326" i="1"/>
  <c r="N1326" i="1"/>
  <c r="O1325" i="1"/>
  <c r="N1325" i="1"/>
  <c r="O1324" i="1"/>
  <c r="N1324" i="1"/>
  <c r="O1323" i="1"/>
  <c r="N1323" i="1"/>
  <c r="O1322" i="1"/>
  <c r="N1322" i="1"/>
  <c r="F1315" i="1"/>
  <c r="G1314" i="1"/>
  <c r="F1314" i="1"/>
  <c r="E1314" i="1"/>
  <c r="G1313" i="1"/>
  <c r="H1314" i="1" s="1"/>
  <c r="F1313" i="1"/>
  <c r="E1313" i="1"/>
  <c r="E1315" i="1" s="1"/>
  <c r="O1312" i="1"/>
  <c r="N1312" i="1"/>
  <c r="O1311" i="1"/>
  <c r="N1311" i="1"/>
  <c r="H1311" i="1"/>
  <c r="F1311" i="1"/>
  <c r="O1310" i="1"/>
  <c r="N1310" i="1"/>
  <c r="O1309" i="1"/>
  <c r="N1309" i="1"/>
  <c r="H1309" i="1"/>
  <c r="F1309" i="1"/>
  <c r="O1308" i="1"/>
  <c r="N1308" i="1"/>
  <c r="H1308" i="1"/>
  <c r="O1307" i="1"/>
  <c r="N1307" i="1"/>
  <c r="H1307" i="1"/>
  <c r="F1307" i="1"/>
  <c r="O1306" i="1"/>
  <c r="N1306" i="1"/>
  <c r="H1306" i="1"/>
  <c r="O1305" i="1"/>
  <c r="N1305" i="1"/>
  <c r="H1305" i="1"/>
  <c r="F1305" i="1"/>
  <c r="O1304" i="1"/>
  <c r="N1304" i="1"/>
  <c r="H1304" i="1"/>
  <c r="O1303" i="1"/>
  <c r="N1303" i="1"/>
  <c r="H1303" i="1"/>
  <c r="F1303" i="1"/>
  <c r="O1302" i="1"/>
  <c r="N1302" i="1"/>
  <c r="H1302" i="1"/>
  <c r="O1301" i="1"/>
  <c r="N1301" i="1"/>
  <c r="H1301" i="1"/>
  <c r="F1301" i="1"/>
  <c r="O1300" i="1"/>
  <c r="N1300" i="1"/>
  <c r="H1300" i="1"/>
  <c r="O1299" i="1"/>
  <c r="N1299" i="1"/>
  <c r="O1298" i="1"/>
  <c r="N1298" i="1"/>
  <c r="O1297" i="1"/>
  <c r="N1297" i="1"/>
  <c r="O1296" i="1"/>
  <c r="N1296" i="1"/>
  <c r="B1296" i="1"/>
  <c r="O1295" i="1"/>
  <c r="N1295" i="1"/>
  <c r="O1294" i="1"/>
  <c r="N1294" i="1"/>
  <c r="O1293" i="1"/>
  <c r="N1293" i="1"/>
  <c r="O1292" i="1"/>
  <c r="N1292" i="1"/>
  <c r="O1291" i="1"/>
  <c r="N1291" i="1"/>
  <c r="O1290" i="1"/>
  <c r="N1290" i="1"/>
  <c r="O1289" i="1"/>
  <c r="N1289" i="1"/>
  <c r="O1288" i="1"/>
  <c r="N1288" i="1"/>
  <c r="O1287" i="1"/>
  <c r="N1287" i="1"/>
  <c r="O1286" i="1"/>
  <c r="N1286" i="1"/>
  <c r="O1285" i="1"/>
  <c r="N1285" i="1"/>
  <c r="O1284" i="1"/>
  <c r="N1284" i="1"/>
  <c r="O1283" i="1"/>
  <c r="N1283" i="1"/>
  <c r="O1282" i="1"/>
  <c r="N1282" i="1"/>
  <c r="O1281" i="1"/>
  <c r="N1281" i="1"/>
  <c r="O1280" i="1"/>
  <c r="N1280" i="1"/>
  <c r="E1280" i="1"/>
  <c r="O1279" i="1"/>
  <c r="N1279" i="1"/>
  <c r="O1278" i="1"/>
  <c r="N1278" i="1"/>
  <c r="O1277" i="1"/>
  <c r="N1277" i="1"/>
  <c r="O1276" i="1"/>
  <c r="N1276" i="1"/>
  <c r="O1275" i="1"/>
  <c r="N1275" i="1"/>
  <c r="O1274" i="1"/>
  <c r="N1274" i="1"/>
  <c r="O1273" i="1"/>
  <c r="N1273" i="1"/>
  <c r="H1266" i="1"/>
  <c r="F1266" i="1"/>
  <c r="G1264" i="1"/>
  <c r="H1264" i="1" s="1"/>
  <c r="E1264" i="1"/>
  <c r="O1263" i="1"/>
  <c r="N1263" i="1"/>
  <c r="G1263" i="1"/>
  <c r="H1262" i="1" s="1"/>
  <c r="E1263" i="1"/>
  <c r="E1276" i="1" s="1"/>
  <c r="O1262" i="1"/>
  <c r="N1262" i="1"/>
  <c r="O1261" i="1"/>
  <c r="N1261" i="1"/>
  <c r="F1261" i="1"/>
  <c r="O1260" i="1"/>
  <c r="N1260" i="1"/>
  <c r="O1259" i="1"/>
  <c r="N1259" i="1"/>
  <c r="F1259" i="1"/>
  <c r="O1258" i="1"/>
  <c r="N1258" i="1"/>
  <c r="H1258" i="1"/>
  <c r="O1257" i="1"/>
  <c r="N1257" i="1"/>
  <c r="F1257" i="1"/>
  <c r="O1256" i="1"/>
  <c r="N1256" i="1"/>
  <c r="H1256" i="1"/>
  <c r="O1255" i="1"/>
  <c r="N1255" i="1"/>
  <c r="F1255" i="1"/>
  <c r="O1254" i="1"/>
  <c r="N1254" i="1"/>
  <c r="H1254" i="1"/>
  <c r="O1253" i="1"/>
  <c r="N1253" i="1"/>
  <c r="F1253" i="1"/>
  <c r="O1252" i="1"/>
  <c r="N1252" i="1"/>
  <c r="H1252" i="1"/>
  <c r="O1251" i="1"/>
  <c r="N1251" i="1"/>
  <c r="F1251" i="1"/>
  <c r="O1250" i="1"/>
  <c r="N1250" i="1"/>
  <c r="H1250" i="1"/>
  <c r="O1249" i="1"/>
  <c r="N1249" i="1"/>
  <c r="O1248" i="1"/>
  <c r="N1248" i="1"/>
  <c r="O1247" i="1"/>
  <c r="N1247" i="1"/>
  <c r="O1246" i="1"/>
  <c r="N1246" i="1"/>
  <c r="B1246" i="1"/>
  <c r="O1245" i="1"/>
  <c r="N1245" i="1"/>
  <c r="O1244" i="1"/>
  <c r="N1244" i="1"/>
  <c r="O1243" i="1"/>
  <c r="N1243" i="1"/>
  <c r="O1242" i="1"/>
  <c r="N1242" i="1"/>
  <c r="O1241" i="1"/>
  <c r="N1241" i="1"/>
  <c r="O1240" i="1"/>
  <c r="N1240" i="1"/>
  <c r="O1239" i="1"/>
  <c r="N1239" i="1"/>
  <c r="O1238" i="1"/>
  <c r="N1238" i="1"/>
  <c r="O1237" i="1"/>
  <c r="N1237" i="1"/>
  <c r="O1236" i="1"/>
  <c r="N1236" i="1"/>
  <c r="O1235" i="1"/>
  <c r="N1235" i="1"/>
  <c r="O1234" i="1"/>
  <c r="N1234" i="1"/>
  <c r="O1233" i="1"/>
  <c r="N1233" i="1"/>
  <c r="O1232" i="1"/>
  <c r="N1232" i="1"/>
  <c r="O1231" i="1"/>
  <c r="N1231" i="1"/>
  <c r="O1230" i="1"/>
  <c r="N1230" i="1"/>
  <c r="E1230" i="1"/>
  <c r="O1229" i="1"/>
  <c r="N1229" i="1"/>
  <c r="O1228" i="1"/>
  <c r="N1228" i="1"/>
  <c r="E1228" i="1"/>
  <c r="O1227" i="1"/>
  <c r="N1227" i="1"/>
  <c r="O1226" i="1"/>
  <c r="N1226" i="1"/>
  <c r="O1225" i="1"/>
  <c r="N1225" i="1"/>
  <c r="O1224" i="1"/>
  <c r="N1224" i="1"/>
  <c r="O1214" i="1"/>
  <c r="N1214" i="1"/>
  <c r="G1214" i="1"/>
  <c r="H1214" i="1" s="1"/>
  <c r="E1214" i="1"/>
  <c r="O1213" i="1"/>
  <c r="N1213" i="1"/>
  <c r="H1213" i="1"/>
  <c r="G1213" i="1"/>
  <c r="H1216" i="1" s="1"/>
  <c r="E1213" i="1"/>
  <c r="F1213" i="1" s="1"/>
  <c r="O1212" i="1"/>
  <c r="N1212" i="1"/>
  <c r="H1212" i="1"/>
  <c r="O1211" i="1"/>
  <c r="N1211" i="1"/>
  <c r="F1211" i="1"/>
  <c r="O1210" i="1"/>
  <c r="N1210" i="1"/>
  <c r="H1210" i="1"/>
  <c r="O1209" i="1"/>
  <c r="N1209" i="1"/>
  <c r="F1209" i="1"/>
  <c r="O1208" i="1"/>
  <c r="N1208" i="1"/>
  <c r="H1208" i="1"/>
  <c r="O1207" i="1"/>
  <c r="N1207" i="1"/>
  <c r="F1207" i="1"/>
  <c r="O1206" i="1"/>
  <c r="N1206" i="1"/>
  <c r="H1206" i="1"/>
  <c r="F1206" i="1"/>
  <c r="O1205" i="1"/>
  <c r="N1205" i="1"/>
  <c r="H1205" i="1"/>
  <c r="F1205" i="1"/>
  <c r="O1204" i="1"/>
  <c r="N1204" i="1"/>
  <c r="H1204" i="1"/>
  <c r="F1204" i="1"/>
  <c r="O1203" i="1"/>
  <c r="N1203" i="1"/>
  <c r="H1203" i="1"/>
  <c r="F1203" i="1"/>
  <c r="O1202" i="1"/>
  <c r="N1202" i="1"/>
  <c r="H1202" i="1"/>
  <c r="F1202" i="1"/>
  <c r="O1201" i="1"/>
  <c r="N1201" i="1"/>
  <c r="H1201" i="1"/>
  <c r="F1201" i="1"/>
  <c r="O1200" i="1"/>
  <c r="N1200" i="1"/>
  <c r="H1200" i="1"/>
  <c r="F1200" i="1"/>
  <c r="O1199" i="1"/>
  <c r="N1199" i="1"/>
  <c r="O1198" i="1"/>
  <c r="N1198" i="1"/>
  <c r="O1197" i="1"/>
  <c r="N1197" i="1"/>
  <c r="O1196" i="1"/>
  <c r="N1196" i="1"/>
  <c r="B1196" i="1"/>
  <c r="O1195" i="1"/>
  <c r="N1195" i="1"/>
  <c r="O1194" i="1"/>
  <c r="N1194" i="1"/>
  <c r="O1193" i="1"/>
  <c r="N1193" i="1"/>
  <c r="O1192" i="1"/>
  <c r="N1192" i="1"/>
  <c r="O1191" i="1"/>
  <c r="N1191" i="1"/>
  <c r="O1190" i="1"/>
  <c r="N1190" i="1"/>
  <c r="O1189" i="1"/>
  <c r="N1189" i="1"/>
  <c r="O1188" i="1"/>
  <c r="N1188" i="1"/>
  <c r="O1187" i="1"/>
  <c r="N1187" i="1"/>
  <c r="O1186" i="1"/>
  <c r="N1186" i="1"/>
  <c r="O1185" i="1"/>
  <c r="N1185" i="1"/>
  <c r="O1184" i="1"/>
  <c r="N1184" i="1"/>
  <c r="O1183" i="1"/>
  <c r="N1183" i="1"/>
  <c r="O1182" i="1"/>
  <c r="N1182" i="1"/>
  <c r="O1181" i="1"/>
  <c r="N1181" i="1"/>
  <c r="O1180" i="1"/>
  <c r="N1180" i="1"/>
  <c r="E1180" i="1"/>
  <c r="O1179" i="1"/>
  <c r="N1179" i="1"/>
  <c r="O1178" i="1"/>
  <c r="N1178" i="1"/>
  <c r="E1178" i="1"/>
  <c r="O1177" i="1"/>
  <c r="N1177" i="1"/>
  <c r="O1176" i="1"/>
  <c r="N1176" i="1"/>
  <c r="O1175" i="1"/>
  <c r="N1175" i="1"/>
  <c r="O1165" i="1"/>
  <c r="N1165" i="1"/>
  <c r="O1164" i="1"/>
  <c r="N1164" i="1"/>
  <c r="G1164" i="1"/>
  <c r="H1164" i="1" s="1"/>
  <c r="E1164" i="1"/>
  <c r="O1163" i="1"/>
  <c r="N1163" i="1"/>
  <c r="G1163" i="1"/>
  <c r="E1163" i="1"/>
  <c r="F1159" i="1" s="1"/>
  <c r="O1162" i="1"/>
  <c r="N1162" i="1"/>
  <c r="O1161" i="1"/>
  <c r="N1161" i="1"/>
  <c r="O1160" i="1"/>
  <c r="N1160" i="1"/>
  <c r="O1159" i="1"/>
  <c r="N1159" i="1"/>
  <c r="O1158" i="1"/>
  <c r="N1158" i="1"/>
  <c r="O1157" i="1"/>
  <c r="N1157" i="1"/>
  <c r="O1156" i="1"/>
  <c r="N1156" i="1"/>
  <c r="O1155" i="1"/>
  <c r="N1155" i="1"/>
  <c r="O1154" i="1"/>
  <c r="N1154" i="1"/>
  <c r="H1154" i="1"/>
  <c r="O1153" i="1"/>
  <c r="N1153" i="1"/>
  <c r="F1153" i="1"/>
  <c r="O1152" i="1"/>
  <c r="N1152" i="1"/>
  <c r="H1152" i="1"/>
  <c r="O1151" i="1"/>
  <c r="N1151" i="1"/>
  <c r="F1151" i="1"/>
  <c r="O1150" i="1"/>
  <c r="N1150" i="1"/>
  <c r="H1150" i="1"/>
  <c r="O1149" i="1"/>
  <c r="N1149" i="1"/>
  <c r="O1148" i="1"/>
  <c r="N1148" i="1"/>
  <c r="O1147" i="1"/>
  <c r="N1147" i="1"/>
  <c r="O1146" i="1"/>
  <c r="N1146" i="1"/>
  <c r="B1146" i="1"/>
  <c r="O1145" i="1"/>
  <c r="N1145" i="1"/>
  <c r="O1144" i="1"/>
  <c r="N1144" i="1"/>
  <c r="O1143" i="1"/>
  <c r="N1143" i="1"/>
  <c r="O1142" i="1"/>
  <c r="N1142" i="1"/>
  <c r="O1141" i="1"/>
  <c r="N1141" i="1"/>
  <c r="O1140" i="1"/>
  <c r="N1140" i="1"/>
  <c r="O1139" i="1"/>
  <c r="N1139" i="1"/>
  <c r="O1138" i="1"/>
  <c r="N1138" i="1"/>
  <c r="O1137" i="1"/>
  <c r="N1137" i="1"/>
  <c r="O1136" i="1"/>
  <c r="N1136" i="1"/>
  <c r="O1135" i="1"/>
  <c r="N1135" i="1"/>
  <c r="O1134" i="1"/>
  <c r="N1134" i="1"/>
  <c r="O1133" i="1"/>
  <c r="N1133" i="1"/>
  <c r="O1132" i="1"/>
  <c r="N1132" i="1"/>
  <c r="O1131" i="1"/>
  <c r="N1131" i="1"/>
  <c r="O1130" i="1"/>
  <c r="N1130" i="1"/>
  <c r="E1130" i="1"/>
  <c r="O1129" i="1"/>
  <c r="N1129" i="1"/>
  <c r="O1128" i="1"/>
  <c r="N1128" i="1"/>
  <c r="O1127" i="1"/>
  <c r="N1127" i="1"/>
  <c r="E1127" i="1"/>
  <c r="O1126" i="1"/>
  <c r="N1126" i="1"/>
  <c r="O1116" i="1"/>
  <c r="N1116" i="1"/>
  <c r="O1115" i="1"/>
  <c r="N1115" i="1"/>
  <c r="O1114" i="1"/>
  <c r="N1114" i="1"/>
  <c r="G1114" i="1"/>
  <c r="H1114" i="1" s="1"/>
  <c r="F1114" i="1"/>
  <c r="E1114" i="1"/>
  <c r="E1128" i="1" s="1"/>
  <c r="O1113" i="1"/>
  <c r="N1113" i="1"/>
  <c r="G1113" i="1"/>
  <c r="H1116" i="1" s="1"/>
  <c r="E1113" i="1"/>
  <c r="E1126" i="1" s="1"/>
  <c r="O1112" i="1"/>
  <c r="N1112" i="1"/>
  <c r="H1112" i="1"/>
  <c r="O1111" i="1"/>
  <c r="N1111" i="1"/>
  <c r="F1111" i="1"/>
  <c r="O1110" i="1"/>
  <c r="N1110" i="1"/>
  <c r="H1110" i="1"/>
  <c r="F1110" i="1"/>
  <c r="O1109" i="1"/>
  <c r="N1109" i="1"/>
  <c r="H1109" i="1"/>
  <c r="F1109" i="1"/>
  <c r="O1108" i="1"/>
  <c r="N1108" i="1"/>
  <c r="H1108" i="1"/>
  <c r="F1108" i="1"/>
  <c r="O1107" i="1"/>
  <c r="N1107" i="1"/>
  <c r="H1107" i="1"/>
  <c r="F1107" i="1"/>
  <c r="O1106" i="1"/>
  <c r="N1106" i="1"/>
  <c r="H1106" i="1"/>
  <c r="F1106" i="1"/>
  <c r="O1105" i="1"/>
  <c r="N1105" i="1"/>
  <c r="H1105" i="1"/>
  <c r="F1105" i="1"/>
  <c r="O1104" i="1"/>
  <c r="N1104" i="1"/>
  <c r="H1104" i="1"/>
  <c r="F1104" i="1"/>
  <c r="O1103" i="1"/>
  <c r="N1103" i="1"/>
  <c r="H1103" i="1"/>
  <c r="F1103" i="1"/>
  <c r="O1102" i="1"/>
  <c r="N1102" i="1"/>
  <c r="H1102" i="1"/>
  <c r="F1102" i="1"/>
  <c r="O1101" i="1"/>
  <c r="N1101" i="1"/>
  <c r="H1101" i="1"/>
  <c r="F1101" i="1"/>
  <c r="O1100" i="1"/>
  <c r="N1100" i="1"/>
  <c r="H1100" i="1"/>
  <c r="F1100" i="1"/>
  <c r="O1099" i="1"/>
  <c r="N1099" i="1"/>
  <c r="O1098" i="1"/>
  <c r="N1098" i="1"/>
  <c r="O1097" i="1"/>
  <c r="N1097" i="1"/>
  <c r="O1096" i="1"/>
  <c r="N1096" i="1"/>
  <c r="B1096" i="1"/>
  <c r="O1095" i="1"/>
  <c r="N1095" i="1"/>
  <c r="O1094" i="1"/>
  <c r="N1094" i="1"/>
  <c r="O1093" i="1"/>
  <c r="N1093" i="1"/>
  <c r="O1092" i="1"/>
  <c r="N1092" i="1"/>
  <c r="O1091" i="1"/>
  <c r="N1091" i="1"/>
  <c r="O1090" i="1"/>
  <c r="N1090" i="1"/>
  <c r="O1089" i="1"/>
  <c r="N1089" i="1"/>
  <c r="O1088" i="1"/>
  <c r="N1088" i="1"/>
  <c r="O1087" i="1"/>
  <c r="N1087" i="1"/>
  <c r="O1086" i="1"/>
  <c r="N1086" i="1"/>
  <c r="O1085" i="1"/>
  <c r="N1085" i="1"/>
  <c r="O1084" i="1"/>
  <c r="N1084" i="1"/>
  <c r="O1083" i="1"/>
  <c r="N1083" i="1"/>
  <c r="O1082" i="1"/>
  <c r="N1082" i="1"/>
  <c r="O1081" i="1"/>
  <c r="N1081" i="1"/>
  <c r="O1080" i="1"/>
  <c r="N1080" i="1"/>
  <c r="E1080" i="1"/>
  <c r="O1079" i="1"/>
  <c r="N1079" i="1"/>
  <c r="O1078" i="1"/>
  <c r="N1078" i="1"/>
  <c r="E1078" i="1"/>
  <c r="O1077" i="1"/>
  <c r="N1077" i="1"/>
  <c r="O1067" i="1"/>
  <c r="N1067" i="1"/>
  <c r="O1066" i="1"/>
  <c r="N1066" i="1"/>
  <c r="F1066" i="1"/>
  <c r="O1065" i="1"/>
  <c r="N1065" i="1"/>
  <c r="E1065" i="1"/>
  <c r="E1067" i="1" s="1"/>
  <c r="F1067" i="1" s="1"/>
  <c r="O1064" i="1"/>
  <c r="N1064" i="1"/>
  <c r="G1064" i="1"/>
  <c r="E1064" i="1"/>
  <c r="F1064" i="1" s="1"/>
  <c r="O1063" i="1"/>
  <c r="N1063" i="1"/>
  <c r="G1063" i="1"/>
  <c r="E1063" i="1"/>
  <c r="F1063" i="1" s="1"/>
  <c r="O1062" i="1"/>
  <c r="N1062" i="1"/>
  <c r="F1062" i="1"/>
  <c r="O1061" i="1"/>
  <c r="N1061" i="1"/>
  <c r="F1061" i="1"/>
  <c r="O1060" i="1"/>
  <c r="N1060" i="1"/>
  <c r="F1060" i="1"/>
  <c r="O1059" i="1"/>
  <c r="N1059" i="1"/>
  <c r="F1059" i="1"/>
  <c r="O1058" i="1"/>
  <c r="N1058" i="1"/>
  <c r="F1058" i="1"/>
  <c r="O1057" i="1"/>
  <c r="N1057" i="1"/>
  <c r="F1057" i="1"/>
  <c r="O1056" i="1"/>
  <c r="N1056" i="1"/>
  <c r="F1056" i="1"/>
  <c r="O1055" i="1"/>
  <c r="N1055" i="1"/>
  <c r="F1055" i="1"/>
  <c r="O1054" i="1"/>
  <c r="N1054" i="1"/>
  <c r="F1054" i="1"/>
  <c r="O1053" i="1"/>
  <c r="N1053" i="1"/>
  <c r="F1053" i="1"/>
  <c r="O1052" i="1"/>
  <c r="N1052" i="1"/>
  <c r="F1052" i="1"/>
  <c r="O1051" i="1"/>
  <c r="N1051" i="1"/>
  <c r="F1051" i="1"/>
  <c r="O1050" i="1"/>
  <c r="N1050" i="1"/>
  <c r="F1050" i="1"/>
  <c r="O1049" i="1"/>
  <c r="N1049" i="1"/>
  <c r="O1048" i="1"/>
  <c r="N1048" i="1"/>
  <c r="O1047" i="1"/>
  <c r="N1047" i="1"/>
  <c r="O1046" i="1"/>
  <c r="N1046" i="1"/>
  <c r="B1046" i="1"/>
  <c r="O1045" i="1"/>
  <c r="N1045" i="1"/>
  <c r="O1044" i="1"/>
  <c r="N1044" i="1"/>
  <c r="O1043" i="1"/>
  <c r="N1043" i="1"/>
  <c r="O1042" i="1"/>
  <c r="N1042" i="1"/>
  <c r="O1041" i="1"/>
  <c r="N1041" i="1"/>
  <c r="O1040" i="1"/>
  <c r="N1040" i="1"/>
  <c r="O1039" i="1"/>
  <c r="N1039" i="1"/>
  <c r="O1038" i="1"/>
  <c r="N1038" i="1"/>
  <c r="O1037" i="1"/>
  <c r="N1037" i="1"/>
  <c r="O1036" i="1"/>
  <c r="N1036" i="1"/>
  <c r="O1035" i="1"/>
  <c r="N1035" i="1"/>
  <c r="O1034" i="1"/>
  <c r="N1034" i="1"/>
  <c r="O1033" i="1"/>
  <c r="N1033" i="1"/>
  <c r="O1032" i="1"/>
  <c r="N1032" i="1"/>
  <c r="O1031" i="1"/>
  <c r="N1031" i="1"/>
  <c r="O1030" i="1"/>
  <c r="N1030" i="1"/>
  <c r="E1030" i="1"/>
  <c r="O1029" i="1"/>
  <c r="N1029" i="1"/>
  <c r="O1028" i="1"/>
  <c r="N1028" i="1"/>
  <c r="E1027" i="1"/>
  <c r="G1023" i="1"/>
  <c r="O1018" i="1"/>
  <c r="N1018" i="1"/>
  <c r="O1017" i="1"/>
  <c r="N1017" i="1"/>
  <c r="O1016" i="1"/>
  <c r="N1016" i="1"/>
  <c r="O1015" i="1"/>
  <c r="N1015" i="1"/>
  <c r="H1015" i="1"/>
  <c r="O1014" i="1"/>
  <c r="N1014" i="1"/>
  <c r="H1014" i="1"/>
  <c r="G1014" i="1"/>
  <c r="F1014" i="1"/>
  <c r="E1014" i="1"/>
  <c r="E1028" i="1" s="1"/>
  <c r="O1013" i="1"/>
  <c r="N1013" i="1"/>
  <c r="H1013" i="1"/>
  <c r="G1013" i="1"/>
  <c r="G1015" i="1" s="1"/>
  <c r="G1017" i="1" s="1"/>
  <c r="H1017" i="1" s="1"/>
  <c r="F1013" i="1"/>
  <c r="E1013" i="1"/>
  <c r="E1015" i="1" s="1"/>
  <c r="O1012" i="1"/>
  <c r="N1012" i="1"/>
  <c r="H1012" i="1"/>
  <c r="O1011" i="1"/>
  <c r="N1011" i="1"/>
  <c r="H1011" i="1"/>
  <c r="F1011" i="1"/>
  <c r="O1010" i="1"/>
  <c r="N1010" i="1"/>
  <c r="H1010" i="1"/>
  <c r="O1009" i="1"/>
  <c r="N1009" i="1"/>
  <c r="H1009" i="1"/>
  <c r="F1009" i="1"/>
  <c r="O1008" i="1"/>
  <c r="N1008" i="1"/>
  <c r="H1008" i="1"/>
  <c r="O1007" i="1"/>
  <c r="N1007" i="1"/>
  <c r="H1007" i="1"/>
  <c r="F1007" i="1"/>
  <c r="O1006" i="1"/>
  <c r="N1006" i="1"/>
  <c r="H1006" i="1"/>
  <c r="F1006" i="1"/>
  <c r="O1005" i="1"/>
  <c r="N1005" i="1"/>
  <c r="H1005" i="1"/>
  <c r="F1005" i="1"/>
  <c r="O1004" i="1"/>
  <c r="N1004" i="1"/>
  <c r="H1004" i="1"/>
  <c r="F1004" i="1"/>
  <c r="O1003" i="1"/>
  <c r="N1003" i="1"/>
  <c r="H1003" i="1"/>
  <c r="F1003" i="1"/>
  <c r="O1002" i="1"/>
  <c r="N1002" i="1"/>
  <c r="H1002" i="1"/>
  <c r="F1002" i="1"/>
  <c r="O1001" i="1"/>
  <c r="N1001" i="1"/>
  <c r="H1001" i="1"/>
  <c r="F1001" i="1"/>
  <c r="O1000" i="1"/>
  <c r="N1000" i="1"/>
  <c r="H1000" i="1"/>
  <c r="F1000" i="1"/>
  <c r="O999" i="1"/>
  <c r="N999" i="1"/>
  <c r="O998" i="1"/>
  <c r="N998" i="1"/>
  <c r="O997" i="1"/>
  <c r="N997" i="1"/>
  <c r="O996" i="1"/>
  <c r="N996" i="1"/>
  <c r="B996" i="1"/>
  <c r="O995" i="1"/>
  <c r="N995" i="1"/>
  <c r="O994" i="1"/>
  <c r="N994" i="1"/>
  <c r="O993" i="1"/>
  <c r="N993" i="1"/>
  <c r="O992" i="1"/>
  <c r="N992" i="1"/>
  <c r="O991" i="1"/>
  <c r="N991" i="1"/>
  <c r="O990" i="1"/>
  <c r="N990" i="1"/>
  <c r="O989" i="1"/>
  <c r="N989" i="1"/>
  <c r="O988" i="1"/>
  <c r="N988" i="1"/>
  <c r="O987" i="1"/>
  <c r="N987" i="1"/>
  <c r="O986" i="1"/>
  <c r="N986" i="1"/>
  <c r="O985" i="1"/>
  <c r="N985" i="1"/>
  <c r="O984" i="1"/>
  <c r="N984" i="1"/>
  <c r="O983" i="1"/>
  <c r="N983" i="1"/>
  <c r="O982" i="1"/>
  <c r="N982" i="1"/>
  <c r="O981" i="1"/>
  <c r="N981" i="1"/>
  <c r="O980" i="1"/>
  <c r="N980" i="1"/>
  <c r="E980" i="1"/>
  <c r="O979" i="1"/>
  <c r="N979" i="1"/>
  <c r="E978" i="1"/>
  <c r="O969" i="1"/>
  <c r="N969" i="1"/>
  <c r="O968" i="1"/>
  <c r="N968" i="1"/>
  <c r="O967" i="1"/>
  <c r="N967" i="1"/>
  <c r="O966" i="1"/>
  <c r="N966" i="1"/>
  <c r="O965" i="1"/>
  <c r="N965" i="1"/>
  <c r="E965" i="1"/>
  <c r="O964" i="1"/>
  <c r="N964" i="1"/>
  <c r="G964" i="1"/>
  <c r="H964" i="1" s="1"/>
  <c r="E964" i="1"/>
  <c r="F964" i="1" s="1"/>
  <c r="O963" i="1"/>
  <c r="N963" i="1"/>
  <c r="G963" i="1"/>
  <c r="H966" i="1" s="1"/>
  <c r="E963" i="1"/>
  <c r="E977" i="1" s="1"/>
  <c r="O962" i="1"/>
  <c r="N962" i="1"/>
  <c r="F962" i="1"/>
  <c r="O961" i="1"/>
  <c r="N961" i="1"/>
  <c r="F961" i="1"/>
  <c r="O960" i="1"/>
  <c r="N960" i="1"/>
  <c r="F960" i="1"/>
  <c r="O959" i="1"/>
  <c r="N959" i="1"/>
  <c r="F959" i="1"/>
  <c r="O958" i="1"/>
  <c r="N958" i="1"/>
  <c r="F958" i="1"/>
  <c r="O957" i="1"/>
  <c r="N957" i="1"/>
  <c r="F957" i="1"/>
  <c r="O956" i="1"/>
  <c r="N956" i="1"/>
  <c r="F956" i="1"/>
  <c r="O955" i="1"/>
  <c r="N955" i="1"/>
  <c r="F955" i="1"/>
  <c r="O954" i="1"/>
  <c r="N954" i="1"/>
  <c r="F954" i="1"/>
  <c r="O953" i="1"/>
  <c r="N953" i="1"/>
  <c r="F953" i="1"/>
  <c r="O952" i="1"/>
  <c r="N952" i="1"/>
  <c r="F952" i="1"/>
  <c r="O951" i="1"/>
  <c r="N951" i="1"/>
  <c r="F951" i="1"/>
  <c r="O950" i="1"/>
  <c r="N950" i="1"/>
  <c r="F950" i="1"/>
  <c r="O949" i="1"/>
  <c r="N949" i="1"/>
  <c r="O948" i="1"/>
  <c r="N948" i="1"/>
  <c r="O947" i="1"/>
  <c r="N947" i="1"/>
  <c r="O946" i="1"/>
  <c r="N946" i="1"/>
  <c r="B946" i="1"/>
  <c r="O945" i="1"/>
  <c r="N945" i="1"/>
  <c r="O944" i="1"/>
  <c r="N944" i="1"/>
  <c r="O943" i="1"/>
  <c r="N943" i="1"/>
  <c r="O942" i="1"/>
  <c r="N942" i="1"/>
  <c r="O941" i="1"/>
  <c r="N941" i="1"/>
  <c r="O940" i="1"/>
  <c r="N940" i="1"/>
  <c r="O939" i="1"/>
  <c r="N939" i="1"/>
  <c r="O938" i="1"/>
  <c r="N938" i="1"/>
  <c r="O937" i="1"/>
  <c r="N937" i="1"/>
  <c r="O936" i="1"/>
  <c r="N936" i="1"/>
  <c r="O935" i="1"/>
  <c r="N935" i="1"/>
  <c r="O934" i="1"/>
  <c r="N934" i="1"/>
  <c r="O933" i="1"/>
  <c r="N933" i="1"/>
  <c r="O932" i="1"/>
  <c r="N932" i="1"/>
  <c r="O931" i="1"/>
  <c r="N931" i="1"/>
  <c r="O930" i="1"/>
  <c r="N930" i="1"/>
  <c r="E930" i="1"/>
  <c r="O920" i="1"/>
  <c r="N920" i="1"/>
  <c r="O919" i="1"/>
  <c r="N919" i="1"/>
  <c r="O918" i="1"/>
  <c r="N918" i="1"/>
  <c r="O917" i="1"/>
  <c r="N917" i="1"/>
  <c r="O916" i="1"/>
  <c r="N916" i="1"/>
  <c r="H916" i="1"/>
  <c r="O915" i="1"/>
  <c r="N915" i="1"/>
  <c r="O914" i="1"/>
  <c r="N914" i="1"/>
  <c r="H914" i="1"/>
  <c r="G914" i="1"/>
  <c r="F914" i="1"/>
  <c r="E914" i="1"/>
  <c r="E928" i="1" s="1"/>
  <c r="O913" i="1"/>
  <c r="N913" i="1"/>
  <c r="H913" i="1"/>
  <c r="G913" i="1"/>
  <c r="G915" i="1" s="1"/>
  <c r="F913" i="1"/>
  <c r="E913" i="1"/>
  <c r="E927" i="1" s="1"/>
  <c r="O912" i="1"/>
  <c r="N912" i="1"/>
  <c r="H912" i="1"/>
  <c r="O911" i="1"/>
  <c r="N911" i="1"/>
  <c r="H911" i="1"/>
  <c r="F911" i="1"/>
  <c r="O910" i="1"/>
  <c r="N910" i="1"/>
  <c r="H910" i="1"/>
  <c r="O909" i="1"/>
  <c r="N909" i="1"/>
  <c r="H909" i="1"/>
  <c r="F909" i="1"/>
  <c r="O908" i="1"/>
  <c r="N908" i="1"/>
  <c r="H908" i="1"/>
  <c r="F908" i="1"/>
  <c r="O907" i="1"/>
  <c r="N907" i="1"/>
  <c r="H907" i="1"/>
  <c r="F907" i="1"/>
  <c r="O906" i="1"/>
  <c r="N906" i="1"/>
  <c r="H906" i="1"/>
  <c r="F906" i="1"/>
  <c r="O905" i="1"/>
  <c r="N905" i="1"/>
  <c r="H905" i="1"/>
  <c r="F905" i="1"/>
  <c r="O904" i="1"/>
  <c r="N904" i="1"/>
  <c r="H904" i="1"/>
  <c r="F904" i="1"/>
  <c r="O903" i="1"/>
  <c r="N903" i="1"/>
  <c r="H903" i="1"/>
  <c r="F903" i="1"/>
  <c r="O902" i="1"/>
  <c r="N902" i="1"/>
  <c r="H902" i="1"/>
  <c r="F902" i="1"/>
  <c r="O901" i="1"/>
  <c r="N901" i="1"/>
  <c r="H901" i="1"/>
  <c r="F901" i="1"/>
  <c r="O900" i="1"/>
  <c r="N900" i="1"/>
  <c r="H900" i="1"/>
  <c r="F900" i="1"/>
  <c r="O899" i="1"/>
  <c r="N899" i="1"/>
  <c r="O898" i="1"/>
  <c r="N898" i="1"/>
  <c r="O897" i="1"/>
  <c r="N897" i="1"/>
  <c r="O896" i="1"/>
  <c r="N896" i="1"/>
  <c r="B896" i="1"/>
  <c r="O895" i="1"/>
  <c r="N895" i="1"/>
  <c r="O894" i="1"/>
  <c r="N894" i="1"/>
  <c r="O893" i="1"/>
  <c r="N893" i="1"/>
  <c r="O892" i="1"/>
  <c r="N892" i="1"/>
  <c r="O891" i="1"/>
  <c r="N891" i="1"/>
  <c r="O890" i="1"/>
  <c r="N890" i="1"/>
  <c r="O889" i="1"/>
  <c r="N889" i="1"/>
  <c r="O888" i="1"/>
  <c r="N888" i="1"/>
  <c r="O887" i="1"/>
  <c r="N887" i="1"/>
  <c r="O886" i="1"/>
  <c r="N886" i="1"/>
  <c r="O885" i="1"/>
  <c r="N885" i="1"/>
  <c r="O884" i="1"/>
  <c r="N884" i="1"/>
  <c r="O883" i="1"/>
  <c r="N883" i="1"/>
  <c r="O882" i="1"/>
  <c r="N882" i="1"/>
  <c r="O881" i="1"/>
  <c r="N881" i="1"/>
  <c r="E881" i="1"/>
  <c r="E877" i="1"/>
  <c r="O872" i="1"/>
  <c r="N872" i="1"/>
  <c r="O871" i="1"/>
  <c r="N871" i="1"/>
  <c r="O870" i="1"/>
  <c r="N870" i="1"/>
  <c r="O869" i="1"/>
  <c r="N869" i="1"/>
  <c r="O868" i="1"/>
  <c r="N868" i="1"/>
  <c r="E868" i="1"/>
  <c r="F868" i="1" s="1"/>
  <c r="O867" i="1"/>
  <c r="N867" i="1"/>
  <c r="O866" i="1"/>
  <c r="N866" i="1"/>
  <c r="G866" i="1"/>
  <c r="O865" i="1"/>
  <c r="N865" i="1"/>
  <c r="G865" i="1"/>
  <c r="H865" i="1" s="1"/>
  <c r="E865" i="1"/>
  <c r="O864" i="1"/>
  <c r="N864" i="1"/>
  <c r="G864" i="1"/>
  <c r="H863" i="1" s="1"/>
  <c r="E864" i="1"/>
  <c r="E866" i="1" s="1"/>
  <c r="O863" i="1"/>
  <c r="N863" i="1"/>
  <c r="O862" i="1"/>
  <c r="N862" i="1"/>
  <c r="F862" i="1"/>
  <c r="O861" i="1"/>
  <c r="N861" i="1"/>
  <c r="O860" i="1"/>
  <c r="N860" i="1"/>
  <c r="F860" i="1"/>
  <c r="O859" i="1"/>
  <c r="N859" i="1"/>
  <c r="O858" i="1"/>
  <c r="N858" i="1"/>
  <c r="F858" i="1"/>
  <c r="O857" i="1"/>
  <c r="N857" i="1"/>
  <c r="O856" i="1"/>
  <c r="N856" i="1"/>
  <c r="F856" i="1"/>
  <c r="O855" i="1"/>
  <c r="N855" i="1"/>
  <c r="O854" i="1"/>
  <c r="N854" i="1"/>
  <c r="F854" i="1"/>
  <c r="O853" i="1"/>
  <c r="N853" i="1"/>
  <c r="F853" i="1"/>
  <c r="O852" i="1"/>
  <c r="N852" i="1"/>
  <c r="F852" i="1"/>
  <c r="O851" i="1"/>
  <c r="N851" i="1"/>
  <c r="F851" i="1"/>
  <c r="O850" i="1"/>
  <c r="N850" i="1"/>
  <c r="O849" i="1"/>
  <c r="N849" i="1"/>
  <c r="O848" i="1"/>
  <c r="N848" i="1"/>
  <c r="O847" i="1"/>
  <c r="N847" i="1"/>
  <c r="B847" i="1"/>
  <c r="O846" i="1"/>
  <c r="N846" i="1"/>
  <c r="O845" i="1"/>
  <c r="N845" i="1"/>
  <c r="O844" i="1"/>
  <c r="N844" i="1"/>
  <c r="O843" i="1"/>
  <c r="N843" i="1"/>
  <c r="O842" i="1"/>
  <c r="N842" i="1"/>
  <c r="O841" i="1"/>
  <c r="N841" i="1"/>
  <c r="O840" i="1"/>
  <c r="N840" i="1"/>
  <c r="O839" i="1"/>
  <c r="N839" i="1"/>
  <c r="O838" i="1"/>
  <c r="N838" i="1"/>
  <c r="O837" i="1"/>
  <c r="N837" i="1"/>
  <c r="O836" i="1"/>
  <c r="N836" i="1"/>
  <c r="O835" i="1"/>
  <c r="N835" i="1"/>
  <c r="O834" i="1"/>
  <c r="N834" i="1"/>
  <c r="O833" i="1"/>
  <c r="N833" i="1"/>
  <c r="E831" i="1"/>
  <c r="O823" i="1"/>
  <c r="N823" i="1"/>
  <c r="O822" i="1"/>
  <c r="N822" i="1"/>
  <c r="O821" i="1"/>
  <c r="N821" i="1"/>
  <c r="O820" i="1"/>
  <c r="N820" i="1"/>
  <c r="O819" i="1"/>
  <c r="N819" i="1"/>
  <c r="O818" i="1"/>
  <c r="N818" i="1"/>
  <c r="O817" i="1"/>
  <c r="N817" i="1"/>
  <c r="H817" i="1"/>
  <c r="O816" i="1"/>
  <c r="N816" i="1"/>
  <c r="O815" i="1"/>
  <c r="N815" i="1"/>
  <c r="H815" i="1"/>
  <c r="G815" i="1"/>
  <c r="F815" i="1"/>
  <c r="E815" i="1"/>
  <c r="E829" i="1" s="1"/>
  <c r="O814" i="1"/>
  <c r="N814" i="1"/>
  <c r="H814" i="1"/>
  <c r="G814" i="1"/>
  <c r="G816" i="1" s="1"/>
  <c r="F814" i="1"/>
  <c r="E814" i="1"/>
  <c r="F817" i="1" s="1"/>
  <c r="O813" i="1"/>
  <c r="N813" i="1"/>
  <c r="H813" i="1"/>
  <c r="O812" i="1"/>
  <c r="N812" i="1"/>
  <c r="H812" i="1"/>
  <c r="F812" i="1"/>
  <c r="O811" i="1"/>
  <c r="N811" i="1"/>
  <c r="H811" i="1"/>
  <c r="O810" i="1"/>
  <c r="N810" i="1"/>
  <c r="H810" i="1"/>
  <c r="F810" i="1"/>
  <c r="O809" i="1"/>
  <c r="N809" i="1"/>
  <c r="H809" i="1"/>
  <c r="O808" i="1"/>
  <c r="N808" i="1"/>
  <c r="H808" i="1"/>
  <c r="F808" i="1"/>
  <c r="O807" i="1"/>
  <c r="N807" i="1"/>
  <c r="H807" i="1"/>
  <c r="F807" i="1"/>
  <c r="O806" i="1"/>
  <c r="N806" i="1"/>
  <c r="H806" i="1"/>
  <c r="F806" i="1"/>
  <c r="O805" i="1"/>
  <c r="N805" i="1"/>
  <c r="H805" i="1"/>
  <c r="F805" i="1"/>
  <c r="O804" i="1"/>
  <c r="N804" i="1"/>
  <c r="H804" i="1"/>
  <c r="F804" i="1"/>
  <c r="O803" i="1"/>
  <c r="N803" i="1"/>
  <c r="H803" i="1"/>
  <c r="F803" i="1"/>
  <c r="O802" i="1"/>
  <c r="N802" i="1"/>
  <c r="H802" i="1"/>
  <c r="F802" i="1"/>
  <c r="O801" i="1"/>
  <c r="N801" i="1"/>
  <c r="H801" i="1"/>
  <c r="F801" i="1"/>
  <c r="O800" i="1"/>
  <c r="N800" i="1"/>
  <c r="O799" i="1"/>
  <c r="N799" i="1"/>
  <c r="O798" i="1"/>
  <c r="N798" i="1"/>
  <c r="O797" i="1"/>
  <c r="N797" i="1"/>
  <c r="B797" i="1"/>
  <c r="O796" i="1"/>
  <c r="N796" i="1"/>
  <c r="O795" i="1"/>
  <c r="N795" i="1"/>
  <c r="O794" i="1"/>
  <c r="N794" i="1"/>
  <c r="O793" i="1"/>
  <c r="N793" i="1"/>
  <c r="O792" i="1"/>
  <c r="N792" i="1"/>
  <c r="O791" i="1"/>
  <c r="N791" i="1"/>
  <c r="O790" i="1"/>
  <c r="N790" i="1"/>
  <c r="O789" i="1"/>
  <c r="N789" i="1"/>
  <c r="O788" i="1"/>
  <c r="N788" i="1"/>
  <c r="O787" i="1"/>
  <c r="N787" i="1"/>
  <c r="O786" i="1"/>
  <c r="N786" i="1"/>
  <c r="O785" i="1"/>
  <c r="N785" i="1"/>
  <c r="O784" i="1"/>
  <c r="N784" i="1"/>
  <c r="E781" i="1"/>
  <c r="O774" i="1"/>
  <c r="N774" i="1"/>
  <c r="O773" i="1"/>
  <c r="N773" i="1"/>
  <c r="O772" i="1"/>
  <c r="N772" i="1"/>
  <c r="O771" i="1"/>
  <c r="N771" i="1"/>
  <c r="O770" i="1"/>
  <c r="N770" i="1"/>
  <c r="O769" i="1"/>
  <c r="N769" i="1"/>
  <c r="O768" i="1"/>
  <c r="N768" i="1"/>
  <c r="O767" i="1"/>
  <c r="N767" i="1"/>
  <c r="O766" i="1"/>
  <c r="N766" i="1"/>
  <c r="O765" i="1"/>
  <c r="N765" i="1"/>
  <c r="G765" i="1"/>
  <c r="H765" i="1" s="1"/>
  <c r="E765" i="1"/>
  <c r="O764" i="1"/>
  <c r="N764" i="1"/>
  <c r="G764" i="1"/>
  <c r="E764" i="1"/>
  <c r="F754" i="1" s="1"/>
  <c r="O763" i="1"/>
  <c r="N763" i="1"/>
  <c r="O762" i="1"/>
  <c r="N762" i="1"/>
  <c r="O761" i="1"/>
  <c r="N761" i="1"/>
  <c r="O760" i="1"/>
  <c r="N760" i="1"/>
  <c r="F760" i="1"/>
  <c r="O759" i="1"/>
  <c r="N759" i="1"/>
  <c r="O758" i="1"/>
  <c r="N758" i="1"/>
  <c r="O757" i="1"/>
  <c r="N757" i="1"/>
  <c r="O756" i="1"/>
  <c r="N756" i="1"/>
  <c r="O755" i="1"/>
  <c r="N755" i="1"/>
  <c r="O754" i="1"/>
  <c r="N754" i="1"/>
  <c r="O753" i="1"/>
  <c r="N753" i="1"/>
  <c r="H753" i="1"/>
  <c r="O752" i="1"/>
  <c r="N752" i="1"/>
  <c r="H752" i="1"/>
  <c r="F752" i="1"/>
  <c r="O751" i="1"/>
  <c r="N751" i="1"/>
  <c r="H751" i="1"/>
  <c r="O750" i="1"/>
  <c r="N750" i="1"/>
  <c r="O749" i="1"/>
  <c r="N749" i="1"/>
  <c r="O748" i="1"/>
  <c r="N748" i="1"/>
  <c r="O747" i="1"/>
  <c r="N747" i="1"/>
  <c r="B747" i="1"/>
  <c r="O746" i="1"/>
  <c r="N746" i="1"/>
  <c r="O745" i="1"/>
  <c r="N745" i="1"/>
  <c r="O744" i="1"/>
  <c r="N744" i="1"/>
  <c r="O743" i="1"/>
  <c r="N743" i="1"/>
  <c r="O742" i="1"/>
  <c r="N742" i="1"/>
  <c r="O741" i="1"/>
  <c r="N741" i="1"/>
  <c r="O740" i="1"/>
  <c r="N740" i="1"/>
  <c r="O739" i="1"/>
  <c r="N739" i="1"/>
  <c r="O738" i="1"/>
  <c r="N738" i="1"/>
  <c r="O737" i="1"/>
  <c r="N737" i="1"/>
  <c r="O736" i="1"/>
  <c r="N736" i="1"/>
  <c r="O735" i="1"/>
  <c r="N735" i="1"/>
  <c r="E731" i="1"/>
  <c r="E728" i="1"/>
  <c r="O725" i="1"/>
  <c r="N725" i="1"/>
  <c r="O724" i="1"/>
  <c r="N724" i="1"/>
  <c r="O723" i="1"/>
  <c r="N723" i="1"/>
  <c r="O722" i="1"/>
  <c r="N722" i="1"/>
  <c r="O721" i="1"/>
  <c r="N721" i="1"/>
  <c r="O720" i="1"/>
  <c r="N720" i="1"/>
  <c r="O719" i="1"/>
  <c r="N719" i="1"/>
  <c r="O718" i="1"/>
  <c r="N718" i="1"/>
  <c r="O717" i="1"/>
  <c r="N717" i="1"/>
  <c r="H717" i="1"/>
  <c r="O716" i="1"/>
  <c r="N716" i="1"/>
  <c r="O715" i="1"/>
  <c r="N715" i="1"/>
  <c r="H715" i="1"/>
  <c r="G715" i="1"/>
  <c r="E715" i="1"/>
  <c r="E729" i="1" s="1"/>
  <c r="O714" i="1"/>
  <c r="N714" i="1"/>
  <c r="H714" i="1"/>
  <c r="G714" i="1"/>
  <c r="G716" i="1" s="1"/>
  <c r="E714" i="1"/>
  <c r="E727" i="1" s="1"/>
  <c r="O713" i="1"/>
  <c r="N713" i="1"/>
  <c r="H713" i="1"/>
  <c r="O712" i="1"/>
  <c r="N712" i="1"/>
  <c r="H712" i="1"/>
  <c r="F712" i="1"/>
  <c r="O711" i="1"/>
  <c r="N711" i="1"/>
  <c r="H711" i="1"/>
  <c r="O710" i="1"/>
  <c r="N710" i="1"/>
  <c r="H710" i="1"/>
  <c r="F710" i="1"/>
  <c r="O709" i="1"/>
  <c r="N709" i="1"/>
  <c r="H709" i="1"/>
  <c r="O708" i="1"/>
  <c r="N708" i="1"/>
  <c r="H708" i="1"/>
  <c r="F708" i="1"/>
  <c r="O707" i="1"/>
  <c r="N707" i="1"/>
  <c r="H707" i="1"/>
  <c r="O706" i="1"/>
  <c r="N706" i="1"/>
  <c r="H706" i="1"/>
  <c r="F706" i="1"/>
  <c r="O705" i="1"/>
  <c r="N705" i="1"/>
  <c r="H705" i="1"/>
  <c r="O704" i="1"/>
  <c r="N704" i="1"/>
  <c r="H704" i="1"/>
  <c r="F704" i="1"/>
  <c r="O703" i="1"/>
  <c r="N703" i="1"/>
  <c r="H703" i="1"/>
  <c r="O702" i="1"/>
  <c r="N702" i="1"/>
  <c r="H702" i="1"/>
  <c r="F702" i="1"/>
  <c r="O701" i="1"/>
  <c r="N701" i="1"/>
  <c r="H701" i="1"/>
  <c r="F701" i="1"/>
  <c r="O700" i="1"/>
  <c r="N700" i="1"/>
  <c r="O699" i="1"/>
  <c r="N699" i="1"/>
  <c r="O698" i="1"/>
  <c r="N698" i="1"/>
  <c r="O697" i="1"/>
  <c r="N697" i="1"/>
  <c r="B697" i="1"/>
  <c r="O696" i="1"/>
  <c r="N696" i="1"/>
  <c r="O695" i="1"/>
  <c r="N695" i="1"/>
  <c r="O694" i="1"/>
  <c r="N694" i="1"/>
  <c r="O693" i="1"/>
  <c r="N693" i="1"/>
  <c r="O692" i="1"/>
  <c r="N692" i="1"/>
  <c r="O691" i="1"/>
  <c r="N691" i="1"/>
  <c r="O690" i="1"/>
  <c r="N690" i="1"/>
  <c r="O689" i="1"/>
  <c r="N689" i="1"/>
  <c r="O688" i="1"/>
  <c r="N688" i="1"/>
  <c r="O687" i="1"/>
  <c r="N687" i="1"/>
  <c r="O686" i="1"/>
  <c r="N686" i="1"/>
  <c r="E681" i="1"/>
  <c r="O676" i="1"/>
  <c r="N676" i="1"/>
  <c r="O675" i="1"/>
  <c r="N675" i="1"/>
  <c r="O674" i="1"/>
  <c r="N674" i="1"/>
  <c r="O673" i="1"/>
  <c r="N673" i="1"/>
  <c r="O672" i="1"/>
  <c r="N672" i="1"/>
  <c r="O671" i="1"/>
  <c r="N671" i="1"/>
  <c r="O670" i="1"/>
  <c r="N670" i="1"/>
  <c r="O669" i="1"/>
  <c r="N669" i="1"/>
  <c r="O668" i="1"/>
  <c r="N668" i="1"/>
  <c r="O667" i="1"/>
  <c r="N667" i="1"/>
  <c r="F667" i="1"/>
  <c r="O666" i="1"/>
  <c r="N666" i="1"/>
  <c r="O665" i="1"/>
  <c r="N665" i="1"/>
  <c r="G665" i="1"/>
  <c r="H665" i="1" s="1"/>
  <c r="E665" i="1"/>
  <c r="E679" i="1" s="1"/>
  <c r="O664" i="1"/>
  <c r="N664" i="1"/>
  <c r="G664" i="1"/>
  <c r="E664" i="1"/>
  <c r="F664" i="1" s="1"/>
  <c r="O663" i="1"/>
  <c r="N663" i="1"/>
  <c r="O662" i="1"/>
  <c r="N662" i="1"/>
  <c r="F662" i="1"/>
  <c r="O661" i="1"/>
  <c r="N661" i="1"/>
  <c r="F661" i="1"/>
  <c r="O660" i="1"/>
  <c r="N660" i="1"/>
  <c r="F660" i="1"/>
  <c r="O659" i="1"/>
  <c r="N659" i="1"/>
  <c r="F659" i="1"/>
  <c r="O658" i="1"/>
  <c r="N658" i="1"/>
  <c r="F658" i="1"/>
  <c r="O657" i="1"/>
  <c r="N657" i="1"/>
  <c r="F657" i="1"/>
  <c r="O656" i="1"/>
  <c r="N656" i="1"/>
  <c r="F656" i="1"/>
  <c r="O655" i="1"/>
  <c r="N655" i="1"/>
  <c r="F655" i="1"/>
  <c r="O654" i="1"/>
  <c r="N654" i="1"/>
  <c r="F654" i="1"/>
  <c r="O653" i="1"/>
  <c r="N653" i="1"/>
  <c r="F653" i="1"/>
  <c r="O652" i="1"/>
  <c r="N652" i="1"/>
  <c r="F652" i="1"/>
  <c r="O651" i="1"/>
  <c r="N651" i="1"/>
  <c r="F651" i="1"/>
  <c r="O650" i="1"/>
  <c r="N650" i="1"/>
  <c r="O649" i="1"/>
  <c r="N649" i="1"/>
  <c r="O648" i="1"/>
  <c r="N648" i="1"/>
  <c r="O647" i="1"/>
  <c r="N647" i="1"/>
  <c r="B647" i="1"/>
  <c r="O646" i="1"/>
  <c r="N646" i="1"/>
  <c r="O645" i="1"/>
  <c r="N645" i="1"/>
  <c r="O644" i="1"/>
  <c r="N644" i="1"/>
  <c r="O643" i="1"/>
  <c r="N643" i="1"/>
  <c r="O642" i="1"/>
  <c r="N642" i="1"/>
  <c r="O641" i="1"/>
  <c r="N641" i="1"/>
  <c r="O640" i="1"/>
  <c r="N640" i="1"/>
  <c r="O639" i="1"/>
  <c r="N639" i="1"/>
  <c r="O638" i="1"/>
  <c r="N638" i="1"/>
  <c r="O637" i="1"/>
  <c r="N637" i="1"/>
  <c r="E631" i="1"/>
  <c r="O627" i="1"/>
  <c r="N627" i="1"/>
  <c r="O626" i="1"/>
  <c r="N626" i="1"/>
  <c r="O625" i="1"/>
  <c r="N625" i="1"/>
  <c r="O624" i="1"/>
  <c r="N624" i="1"/>
  <c r="G624" i="1"/>
  <c r="O623" i="1"/>
  <c r="N623" i="1"/>
  <c r="O622" i="1"/>
  <c r="N622" i="1"/>
  <c r="O621" i="1"/>
  <c r="N621" i="1"/>
  <c r="O620" i="1"/>
  <c r="N620" i="1"/>
  <c r="O619" i="1"/>
  <c r="N619" i="1"/>
  <c r="O618" i="1"/>
  <c r="N618" i="1"/>
  <c r="O617" i="1"/>
  <c r="N617" i="1"/>
  <c r="H617" i="1"/>
  <c r="O616" i="1"/>
  <c r="N616" i="1"/>
  <c r="H616" i="1"/>
  <c r="O615" i="1"/>
  <c r="N615" i="1"/>
  <c r="G615" i="1"/>
  <c r="H615" i="1" s="1"/>
  <c r="F615" i="1"/>
  <c r="E615" i="1"/>
  <c r="E629" i="1" s="1"/>
  <c r="O614" i="1"/>
  <c r="N614" i="1"/>
  <c r="H614" i="1"/>
  <c r="G614" i="1"/>
  <c r="G616" i="1" s="1"/>
  <c r="G618" i="1" s="1"/>
  <c r="H618" i="1" s="1"/>
  <c r="E614" i="1"/>
  <c r="E627" i="1" s="1"/>
  <c r="O613" i="1"/>
  <c r="N613" i="1"/>
  <c r="H613" i="1"/>
  <c r="O612" i="1"/>
  <c r="N612" i="1"/>
  <c r="H612" i="1"/>
  <c r="F612" i="1"/>
  <c r="O611" i="1"/>
  <c r="N611" i="1"/>
  <c r="H611" i="1"/>
  <c r="O610" i="1"/>
  <c r="N610" i="1"/>
  <c r="H610" i="1"/>
  <c r="F610" i="1"/>
  <c r="O609" i="1"/>
  <c r="N609" i="1"/>
  <c r="H609" i="1"/>
  <c r="O608" i="1"/>
  <c r="N608" i="1"/>
  <c r="H608" i="1"/>
  <c r="F608" i="1"/>
  <c r="O607" i="1"/>
  <c r="N607" i="1"/>
  <c r="H607" i="1"/>
  <c r="F607" i="1"/>
  <c r="O606" i="1"/>
  <c r="N606" i="1"/>
  <c r="H606" i="1"/>
  <c r="F606" i="1"/>
  <c r="O605" i="1"/>
  <c r="N605" i="1"/>
  <c r="H605" i="1"/>
  <c r="F605" i="1"/>
  <c r="O604" i="1"/>
  <c r="N604" i="1"/>
  <c r="H604" i="1"/>
  <c r="F604" i="1"/>
  <c r="O603" i="1"/>
  <c r="N603" i="1"/>
  <c r="H603" i="1"/>
  <c r="F603" i="1"/>
  <c r="O602" i="1"/>
  <c r="N602" i="1"/>
  <c r="H602" i="1"/>
  <c r="F602" i="1"/>
  <c r="O601" i="1"/>
  <c r="N601" i="1"/>
  <c r="H601" i="1"/>
  <c r="F601" i="1"/>
  <c r="O600" i="1"/>
  <c r="N600" i="1"/>
  <c r="O599" i="1"/>
  <c r="N599" i="1"/>
  <c r="O598" i="1"/>
  <c r="N598" i="1"/>
  <c r="O597" i="1"/>
  <c r="N597" i="1"/>
  <c r="B597" i="1"/>
  <c r="O596" i="1"/>
  <c r="N596" i="1"/>
  <c r="O595" i="1"/>
  <c r="N595" i="1"/>
  <c r="O594" i="1"/>
  <c r="N594" i="1"/>
  <c r="O593" i="1"/>
  <c r="N593" i="1"/>
  <c r="O592" i="1"/>
  <c r="N592" i="1"/>
  <c r="O591" i="1"/>
  <c r="N591" i="1"/>
  <c r="O590" i="1"/>
  <c r="N590" i="1"/>
  <c r="O589" i="1"/>
  <c r="N589" i="1"/>
  <c r="O588" i="1"/>
  <c r="N588" i="1"/>
  <c r="E581" i="1"/>
  <c r="E579" i="1"/>
  <c r="O578" i="1"/>
  <c r="N578" i="1"/>
  <c r="O577" i="1"/>
  <c r="N577" i="1"/>
  <c r="O576" i="1"/>
  <c r="N576" i="1"/>
  <c r="O575" i="1"/>
  <c r="N575" i="1"/>
  <c r="O574" i="1"/>
  <c r="N574" i="1"/>
  <c r="O573" i="1"/>
  <c r="N573" i="1"/>
  <c r="O572" i="1"/>
  <c r="N572" i="1"/>
  <c r="O571" i="1"/>
  <c r="N571" i="1"/>
  <c r="O570" i="1"/>
  <c r="N570" i="1"/>
  <c r="O569" i="1"/>
  <c r="N569" i="1"/>
  <c r="O568" i="1"/>
  <c r="N568" i="1"/>
  <c r="O567" i="1"/>
  <c r="N567" i="1"/>
  <c r="O566" i="1"/>
  <c r="N566" i="1"/>
  <c r="E566" i="1"/>
  <c r="E574" i="1" s="1"/>
  <c r="O565" i="1"/>
  <c r="N565" i="1"/>
  <c r="G565" i="1"/>
  <c r="H565" i="1" s="1"/>
  <c r="E565" i="1"/>
  <c r="O564" i="1"/>
  <c r="N564" i="1"/>
  <c r="G564" i="1"/>
  <c r="H567" i="1" s="1"/>
  <c r="E564" i="1"/>
  <c r="F565" i="1" s="1"/>
  <c r="O563" i="1"/>
  <c r="N563" i="1"/>
  <c r="F563" i="1"/>
  <c r="O562" i="1"/>
  <c r="N562" i="1"/>
  <c r="F562" i="1"/>
  <c r="O561" i="1"/>
  <c r="N561" i="1"/>
  <c r="F561" i="1"/>
  <c r="O560" i="1"/>
  <c r="N560" i="1"/>
  <c r="F560" i="1"/>
  <c r="O559" i="1"/>
  <c r="N559" i="1"/>
  <c r="F559" i="1"/>
  <c r="O558" i="1"/>
  <c r="N558" i="1"/>
  <c r="F558" i="1"/>
  <c r="O557" i="1"/>
  <c r="N557" i="1"/>
  <c r="F557" i="1"/>
  <c r="O556" i="1"/>
  <c r="N556" i="1"/>
  <c r="F556" i="1"/>
  <c r="O555" i="1"/>
  <c r="N555" i="1"/>
  <c r="F555" i="1"/>
  <c r="O554" i="1"/>
  <c r="N554" i="1"/>
  <c r="F554" i="1"/>
  <c r="O553" i="1"/>
  <c r="N553" i="1"/>
  <c r="F553" i="1"/>
  <c r="O552" i="1"/>
  <c r="N552" i="1"/>
  <c r="F552" i="1"/>
  <c r="O551" i="1"/>
  <c r="N551" i="1"/>
  <c r="F551" i="1"/>
  <c r="O550" i="1"/>
  <c r="N550" i="1"/>
  <c r="O549" i="1"/>
  <c r="N549" i="1"/>
  <c r="O548" i="1"/>
  <c r="N548" i="1"/>
  <c r="O547" i="1"/>
  <c r="N547" i="1"/>
  <c r="B547" i="1"/>
  <c r="O546" i="1"/>
  <c r="N546" i="1"/>
  <c r="O545" i="1"/>
  <c r="N545" i="1"/>
  <c r="O544" i="1"/>
  <c r="N544" i="1"/>
  <c r="O543" i="1"/>
  <c r="N543" i="1"/>
  <c r="O542" i="1"/>
  <c r="N542" i="1"/>
  <c r="O541" i="1"/>
  <c r="N541" i="1"/>
  <c r="O540" i="1"/>
  <c r="N540" i="1"/>
  <c r="O539" i="1"/>
  <c r="N539" i="1"/>
  <c r="E531" i="1"/>
  <c r="O529" i="1"/>
  <c r="N529" i="1"/>
  <c r="E529" i="1"/>
  <c r="O528" i="1"/>
  <c r="N528" i="1"/>
  <c r="E528" i="1"/>
  <c r="O527" i="1"/>
  <c r="N527" i="1"/>
  <c r="O526" i="1"/>
  <c r="N526" i="1"/>
  <c r="O525" i="1"/>
  <c r="N525" i="1"/>
  <c r="O524" i="1"/>
  <c r="N524" i="1"/>
  <c r="O523" i="1"/>
  <c r="N523" i="1"/>
  <c r="O522" i="1"/>
  <c r="N522" i="1"/>
  <c r="O521" i="1"/>
  <c r="N521" i="1"/>
  <c r="O520" i="1"/>
  <c r="N520" i="1"/>
  <c r="O519" i="1"/>
  <c r="N519" i="1"/>
  <c r="O518" i="1"/>
  <c r="N518" i="1"/>
  <c r="O517" i="1"/>
  <c r="N517" i="1"/>
  <c r="F517" i="1"/>
  <c r="O516" i="1"/>
  <c r="N516" i="1"/>
  <c r="F516" i="1"/>
  <c r="E516" i="1"/>
  <c r="E524" i="1" s="1"/>
  <c r="O515" i="1"/>
  <c r="N515" i="1"/>
  <c r="H515" i="1"/>
  <c r="G515" i="1"/>
  <c r="F515" i="1"/>
  <c r="E515" i="1"/>
  <c r="O514" i="1"/>
  <c r="N514" i="1"/>
  <c r="G514" i="1"/>
  <c r="G516" i="1" s="1"/>
  <c r="F514" i="1"/>
  <c r="E514" i="1"/>
  <c r="E527" i="1" s="1"/>
  <c r="O513" i="1"/>
  <c r="N513" i="1"/>
  <c r="H513" i="1"/>
  <c r="F513" i="1"/>
  <c r="O512" i="1"/>
  <c r="N512" i="1"/>
  <c r="H512" i="1"/>
  <c r="F512" i="1"/>
  <c r="O511" i="1"/>
  <c r="N511" i="1"/>
  <c r="H511" i="1"/>
  <c r="F511" i="1"/>
  <c r="O510" i="1"/>
  <c r="N510" i="1"/>
  <c r="H510" i="1"/>
  <c r="F510" i="1"/>
  <c r="O509" i="1"/>
  <c r="N509" i="1"/>
  <c r="H509" i="1"/>
  <c r="F509" i="1"/>
  <c r="O508" i="1"/>
  <c r="N508" i="1"/>
  <c r="H508" i="1"/>
  <c r="F508" i="1"/>
  <c r="O507" i="1"/>
  <c r="N507" i="1"/>
  <c r="H507" i="1"/>
  <c r="F507" i="1"/>
  <c r="O506" i="1"/>
  <c r="N506" i="1"/>
  <c r="H506" i="1"/>
  <c r="F506" i="1"/>
  <c r="O505" i="1"/>
  <c r="N505" i="1"/>
  <c r="H505" i="1"/>
  <c r="F505" i="1"/>
  <c r="O504" i="1"/>
  <c r="N504" i="1"/>
  <c r="H504" i="1"/>
  <c r="F504" i="1"/>
  <c r="O503" i="1"/>
  <c r="N503" i="1"/>
  <c r="H503" i="1"/>
  <c r="F503" i="1"/>
  <c r="O502" i="1"/>
  <c r="N502" i="1"/>
  <c r="H502" i="1"/>
  <c r="F502" i="1"/>
  <c r="O501" i="1"/>
  <c r="N501" i="1"/>
  <c r="H501" i="1"/>
  <c r="F501" i="1"/>
  <c r="O500" i="1"/>
  <c r="N500" i="1"/>
  <c r="O499" i="1"/>
  <c r="N499" i="1"/>
  <c r="O498" i="1"/>
  <c r="N498" i="1"/>
  <c r="O497" i="1"/>
  <c r="N497" i="1"/>
  <c r="B497" i="1"/>
  <c r="O496" i="1"/>
  <c r="N496" i="1"/>
  <c r="O495" i="1"/>
  <c r="N495" i="1"/>
  <c r="O494" i="1"/>
  <c r="N494" i="1"/>
  <c r="O493" i="1"/>
  <c r="N493" i="1"/>
  <c r="O492" i="1"/>
  <c r="N492" i="1"/>
  <c r="O491" i="1"/>
  <c r="N491" i="1"/>
  <c r="O490" i="1"/>
  <c r="N490" i="1"/>
  <c r="E481" i="1"/>
  <c r="O480" i="1"/>
  <c r="N480" i="1"/>
  <c r="O479" i="1"/>
  <c r="N479" i="1"/>
  <c r="O478" i="1"/>
  <c r="N478" i="1"/>
  <c r="O477" i="1"/>
  <c r="N477" i="1"/>
  <c r="E477" i="1"/>
  <c r="O476" i="1"/>
  <c r="N476" i="1"/>
  <c r="O475" i="1"/>
  <c r="N475" i="1"/>
  <c r="O474" i="1"/>
  <c r="N474" i="1"/>
  <c r="O473" i="1"/>
  <c r="N473" i="1"/>
  <c r="O472" i="1"/>
  <c r="N472" i="1"/>
  <c r="O471" i="1"/>
  <c r="N471" i="1"/>
  <c r="O470" i="1"/>
  <c r="N470" i="1"/>
  <c r="O469" i="1"/>
  <c r="N469" i="1"/>
  <c r="O468" i="1"/>
  <c r="N468" i="1"/>
  <c r="O467" i="1"/>
  <c r="N467" i="1"/>
  <c r="F467" i="1"/>
  <c r="O466" i="1"/>
  <c r="N466" i="1"/>
  <c r="G466" i="1"/>
  <c r="G468" i="1" s="1"/>
  <c r="H468" i="1" s="1"/>
  <c r="O465" i="1"/>
  <c r="N465" i="1"/>
  <c r="G465" i="1"/>
  <c r="E465" i="1"/>
  <c r="E479" i="1" s="1"/>
  <c r="O464" i="1"/>
  <c r="N464" i="1"/>
  <c r="G464" i="1"/>
  <c r="H463" i="1" s="1"/>
  <c r="F464" i="1"/>
  <c r="E464" i="1"/>
  <c r="E478" i="1" s="1"/>
  <c r="O463" i="1"/>
  <c r="N463" i="1"/>
  <c r="F463" i="1"/>
  <c r="O462" i="1"/>
  <c r="N462" i="1"/>
  <c r="F462" i="1"/>
  <c r="O461" i="1"/>
  <c r="N461" i="1"/>
  <c r="F461" i="1"/>
  <c r="O460" i="1"/>
  <c r="N460" i="1"/>
  <c r="F460" i="1"/>
  <c r="O459" i="1"/>
  <c r="N459" i="1"/>
  <c r="F459" i="1"/>
  <c r="O458" i="1"/>
  <c r="N458" i="1"/>
  <c r="F458" i="1"/>
  <c r="O457" i="1"/>
  <c r="N457" i="1"/>
  <c r="F457" i="1"/>
  <c r="O456" i="1"/>
  <c r="N456" i="1"/>
  <c r="F456" i="1"/>
  <c r="O455" i="1"/>
  <c r="N455" i="1"/>
  <c r="F455" i="1"/>
  <c r="O454" i="1"/>
  <c r="N454" i="1"/>
  <c r="F454" i="1"/>
  <c r="O453" i="1"/>
  <c r="N453" i="1"/>
  <c r="F453" i="1"/>
  <c r="O452" i="1"/>
  <c r="N452" i="1"/>
  <c r="F452" i="1"/>
  <c r="O451" i="1"/>
  <c r="N451" i="1"/>
  <c r="F451" i="1"/>
  <c r="O450" i="1"/>
  <c r="N450" i="1"/>
  <c r="O449" i="1"/>
  <c r="N449" i="1"/>
  <c r="O448" i="1"/>
  <c r="N448" i="1"/>
  <c r="O447" i="1"/>
  <c r="N447" i="1"/>
  <c r="B447" i="1"/>
  <c r="O446" i="1"/>
  <c r="N446" i="1"/>
  <c r="O445" i="1"/>
  <c r="N445" i="1"/>
  <c r="O444" i="1"/>
  <c r="N444" i="1"/>
  <c r="O443" i="1"/>
  <c r="N443" i="1"/>
  <c r="O442" i="1"/>
  <c r="N442" i="1"/>
  <c r="O441" i="1"/>
  <c r="N441" i="1"/>
  <c r="O431" i="1"/>
  <c r="N431" i="1"/>
  <c r="E431" i="1"/>
  <c r="O430" i="1"/>
  <c r="N430" i="1"/>
  <c r="O429" i="1"/>
  <c r="N429" i="1"/>
  <c r="O428" i="1"/>
  <c r="N428" i="1"/>
  <c r="E428" i="1"/>
  <c r="O427" i="1"/>
  <c r="N427" i="1"/>
  <c r="E427" i="1"/>
  <c r="O426" i="1"/>
  <c r="N426" i="1"/>
  <c r="O425" i="1"/>
  <c r="N425" i="1"/>
  <c r="O424" i="1"/>
  <c r="N424" i="1"/>
  <c r="G424" i="1"/>
  <c r="O423" i="1"/>
  <c r="N423" i="1"/>
  <c r="O422" i="1"/>
  <c r="N422" i="1"/>
  <c r="O421" i="1"/>
  <c r="N421" i="1"/>
  <c r="O420" i="1"/>
  <c r="N420" i="1"/>
  <c r="O419" i="1"/>
  <c r="N419" i="1"/>
  <c r="O418" i="1"/>
  <c r="N418" i="1"/>
  <c r="O417" i="1"/>
  <c r="N417" i="1"/>
  <c r="H417" i="1"/>
  <c r="O416" i="1"/>
  <c r="N416" i="1"/>
  <c r="H416" i="1"/>
  <c r="G416" i="1"/>
  <c r="G418" i="1" s="1"/>
  <c r="H418" i="1" s="1"/>
  <c r="O415" i="1"/>
  <c r="N415" i="1"/>
  <c r="H415" i="1"/>
  <c r="G415" i="1"/>
  <c r="F415" i="1"/>
  <c r="E415" i="1"/>
  <c r="E429" i="1" s="1"/>
  <c r="O414" i="1"/>
  <c r="N414" i="1"/>
  <c r="H414" i="1"/>
  <c r="G414" i="1"/>
  <c r="F414" i="1"/>
  <c r="E414" i="1"/>
  <c r="F417" i="1" s="1"/>
  <c r="O413" i="1"/>
  <c r="N413" i="1"/>
  <c r="H413" i="1"/>
  <c r="F413" i="1"/>
  <c r="O412" i="1"/>
  <c r="N412" i="1"/>
  <c r="H412" i="1"/>
  <c r="F412" i="1"/>
  <c r="O411" i="1"/>
  <c r="N411" i="1"/>
  <c r="H411" i="1"/>
  <c r="F411" i="1"/>
  <c r="O410" i="1"/>
  <c r="N410" i="1"/>
  <c r="H410" i="1"/>
  <c r="F410" i="1"/>
  <c r="O409" i="1"/>
  <c r="N409" i="1"/>
  <c r="H409" i="1"/>
  <c r="F409" i="1"/>
  <c r="O408" i="1"/>
  <c r="N408" i="1"/>
  <c r="H408" i="1"/>
  <c r="F408" i="1"/>
  <c r="O407" i="1"/>
  <c r="N407" i="1"/>
  <c r="H407" i="1"/>
  <c r="F407" i="1"/>
  <c r="O406" i="1"/>
  <c r="N406" i="1"/>
  <c r="H406" i="1"/>
  <c r="F406" i="1"/>
  <c r="O405" i="1"/>
  <c r="N405" i="1"/>
  <c r="H405" i="1"/>
  <c r="F405" i="1"/>
  <c r="O404" i="1"/>
  <c r="N404" i="1"/>
  <c r="H404" i="1"/>
  <c r="F404" i="1"/>
  <c r="O403" i="1"/>
  <c r="N403" i="1"/>
  <c r="H403" i="1"/>
  <c r="F403" i="1"/>
  <c r="O402" i="1"/>
  <c r="N402" i="1"/>
  <c r="H402" i="1"/>
  <c r="F402" i="1"/>
  <c r="O401" i="1"/>
  <c r="N401" i="1"/>
  <c r="H401" i="1"/>
  <c r="F401" i="1"/>
  <c r="O400" i="1"/>
  <c r="N400" i="1"/>
  <c r="O399" i="1"/>
  <c r="N399" i="1"/>
  <c r="O398" i="1"/>
  <c r="N398" i="1"/>
  <c r="O397" i="1"/>
  <c r="N397" i="1"/>
  <c r="B397" i="1"/>
  <c r="O396" i="1"/>
  <c r="N396" i="1"/>
  <c r="O395" i="1"/>
  <c r="N395" i="1"/>
  <c r="O394" i="1"/>
  <c r="N394" i="1"/>
  <c r="O393" i="1"/>
  <c r="N393" i="1"/>
  <c r="O392" i="1"/>
  <c r="N392" i="1"/>
  <c r="O382" i="1"/>
  <c r="N382" i="1"/>
  <c r="O381" i="1"/>
  <c r="N381" i="1"/>
  <c r="E381" i="1"/>
  <c r="O380" i="1"/>
  <c r="N380" i="1"/>
  <c r="O379" i="1"/>
  <c r="N379" i="1"/>
  <c r="E379" i="1"/>
  <c r="O378" i="1"/>
  <c r="N378" i="1"/>
  <c r="O377" i="1"/>
  <c r="N377" i="1"/>
  <c r="O376" i="1"/>
  <c r="N376" i="1"/>
  <c r="O375" i="1"/>
  <c r="N375" i="1"/>
  <c r="O374" i="1"/>
  <c r="N374" i="1"/>
  <c r="O373" i="1"/>
  <c r="N373" i="1"/>
  <c r="O372" i="1"/>
  <c r="N372" i="1"/>
  <c r="O371" i="1"/>
  <c r="N371" i="1"/>
  <c r="O370" i="1"/>
  <c r="N370" i="1"/>
  <c r="O369" i="1"/>
  <c r="N369" i="1"/>
  <c r="O368" i="1"/>
  <c r="N368" i="1"/>
  <c r="O367" i="1"/>
  <c r="N367" i="1"/>
  <c r="H367" i="1"/>
  <c r="O366" i="1"/>
  <c r="N366" i="1"/>
  <c r="O365" i="1"/>
  <c r="N365" i="1"/>
  <c r="G365" i="1"/>
  <c r="G366" i="1" s="1"/>
  <c r="E365" i="1"/>
  <c r="F365" i="1" s="1"/>
  <c r="O364" i="1"/>
  <c r="N364" i="1"/>
  <c r="H364" i="1"/>
  <c r="G364" i="1"/>
  <c r="H363" i="1" s="1"/>
  <c r="E364" i="1"/>
  <c r="E377" i="1" s="1"/>
  <c r="O363" i="1"/>
  <c r="N363" i="1"/>
  <c r="O362" i="1"/>
  <c r="N362" i="1"/>
  <c r="H362" i="1"/>
  <c r="O361" i="1"/>
  <c r="N361" i="1"/>
  <c r="H361" i="1"/>
  <c r="O360" i="1"/>
  <c r="N360" i="1"/>
  <c r="H360" i="1"/>
  <c r="O359" i="1"/>
  <c r="N359" i="1"/>
  <c r="H359" i="1"/>
  <c r="O358" i="1"/>
  <c r="N358" i="1"/>
  <c r="H358" i="1"/>
  <c r="F358" i="1"/>
  <c r="O357" i="1"/>
  <c r="N357" i="1"/>
  <c r="H357" i="1"/>
  <c r="O356" i="1"/>
  <c r="N356" i="1"/>
  <c r="H356" i="1"/>
  <c r="F356" i="1"/>
  <c r="O355" i="1"/>
  <c r="N355" i="1"/>
  <c r="H355" i="1"/>
  <c r="O354" i="1"/>
  <c r="N354" i="1"/>
  <c r="H354" i="1"/>
  <c r="O353" i="1"/>
  <c r="N353" i="1"/>
  <c r="H353" i="1"/>
  <c r="O352" i="1"/>
  <c r="N352" i="1"/>
  <c r="H352" i="1"/>
  <c r="F352" i="1"/>
  <c r="O351" i="1"/>
  <c r="N351" i="1"/>
  <c r="H351" i="1"/>
  <c r="O350" i="1"/>
  <c r="N350" i="1"/>
  <c r="O349" i="1"/>
  <c r="N349" i="1"/>
  <c r="O348" i="1"/>
  <c r="N348" i="1"/>
  <c r="O347" i="1"/>
  <c r="N347" i="1"/>
  <c r="B347" i="1"/>
  <c r="O346" i="1"/>
  <c r="N346" i="1"/>
  <c r="O345" i="1"/>
  <c r="N345" i="1"/>
  <c r="O344" i="1"/>
  <c r="N344" i="1"/>
  <c r="O343" i="1"/>
  <c r="N343" i="1"/>
  <c r="O333" i="1"/>
  <c r="N333" i="1"/>
  <c r="O332" i="1"/>
  <c r="N332" i="1"/>
  <c r="O331" i="1"/>
  <c r="N331" i="1"/>
  <c r="E331" i="1"/>
  <c r="O330" i="1"/>
  <c r="N330" i="1"/>
  <c r="O329" i="1"/>
  <c r="N329" i="1"/>
  <c r="O328" i="1"/>
  <c r="N328" i="1"/>
  <c r="O327" i="1"/>
  <c r="N327" i="1"/>
  <c r="O326" i="1"/>
  <c r="N326" i="1"/>
  <c r="O325" i="1"/>
  <c r="N325" i="1"/>
  <c r="O324" i="1"/>
  <c r="N324" i="1"/>
  <c r="O323" i="1"/>
  <c r="N323" i="1"/>
  <c r="O322" i="1"/>
  <c r="N322" i="1"/>
  <c r="O321" i="1"/>
  <c r="N321" i="1"/>
  <c r="O320" i="1"/>
  <c r="N320" i="1"/>
  <c r="O319" i="1"/>
  <c r="N319" i="1"/>
  <c r="O318" i="1"/>
  <c r="N318" i="1"/>
  <c r="O317" i="1"/>
  <c r="N317" i="1"/>
  <c r="H317" i="1"/>
  <c r="O316" i="1"/>
  <c r="N316" i="1"/>
  <c r="O315" i="1"/>
  <c r="N315" i="1"/>
  <c r="G315" i="1"/>
  <c r="H315" i="1" s="1"/>
  <c r="E315" i="1"/>
  <c r="E329" i="1" s="1"/>
  <c r="O314" i="1"/>
  <c r="N314" i="1"/>
  <c r="H314" i="1"/>
  <c r="G314" i="1"/>
  <c r="E314" i="1"/>
  <c r="E316" i="1" s="1"/>
  <c r="O313" i="1"/>
  <c r="N313" i="1"/>
  <c r="H313" i="1"/>
  <c r="O312" i="1"/>
  <c r="N312" i="1"/>
  <c r="H312" i="1"/>
  <c r="F312" i="1"/>
  <c r="O311" i="1"/>
  <c r="N311" i="1"/>
  <c r="H311" i="1"/>
  <c r="O310" i="1"/>
  <c r="N310" i="1"/>
  <c r="H310" i="1"/>
  <c r="F310" i="1"/>
  <c r="O309" i="1"/>
  <c r="N309" i="1"/>
  <c r="H309" i="1"/>
  <c r="O308" i="1"/>
  <c r="N308" i="1"/>
  <c r="H308" i="1"/>
  <c r="F308" i="1"/>
  <c r="O307" i="1"/>
  <c r="N307" i="1"/>
  <c r="H307" i="1"/>
  <c r="O306" i="1"/>
  <c r="N306" i="1"/>
  <c r="H306" i="1"/>
  <c r="F306" i="1"/>
  <c r="O305" i="1"/>
  <c r="N305" i="1"/>
  <c r="H305" i="1"/>
  <c r="O304" i="1"/>
  <c r="N304" i="1"/>
  <c r="H304" i="1"/>
  <c r="F304" i="1"/>
  <c r="O303" i="1"/>
  <c r="N303" i="1"/>
  <c r="H303" i="1"/>
  <c r="O302" i="1"/>
  <c r="N302" i="1"/>
  <c r="H302" i="1"/>
  <c r="F302" i="1"/>
  <c r="O301" i="1"/>
  <c r="N301" i="1"/>
  <c r="H301" i="1"/>
  <c r="O300" i="1"/>
  <c r="N300" i="1"/>
  <c r="O299" i="1"/>
  <c r="N299" i="1"/>
  <c r="O298" i="1"/>
  <c r="N298" i="1"/>
  <c r="O297" i="1"/>
  <c r="N297" i="1"/>
  <c r="B297" i="1"/>
  <c r="O296" i="1"/>
  <c r="N296" i="1"/>
  <c r="O295" i="1"/>
  <c r="N295" i="1"/>
  <c r="O294" i="1"/>
  <c r="N294" i="1"/>
  <c r="O284" i="1"/>
  <c r="N284" i="1"/>
  <c r="O283" i="1"/>
  <c r="N283" i="1"/>
  <c r="O282" i="1"/>
  <c r="N282" i="1"/>
  <c r="O281" i="1"/>
  <c r="N281" i="1"/>
  <c r="E281" i="1"/>
  <c r="O280" i="1"/>
  <c r="N280" i="1"/>
  <c r="O279" i="1"/>
  <c r="N279" i="1"/>
  <c r="O278" i="1"/>
  <c r="N278" i="1"/>
  <c r="O277" i="1"/>
  <c r="N277" i="1"/>
  <c r="O276" i="1"/>
  <c r="N276" i="1"/>
  <c r="O275" i="1"/>
  <c r="N275" i="1"/>
  <c r="O274" i="1"/>
  <c r="N274" i="1"/>
  <c r="O273" i="1"/>
  <c r="N273" i="1"/>
  <c r="O272" i="1"/>
  <c r="N272" i="1"/>
  <c r="O271" i="1"/>
  <c r="N271" i="1"/>
  <c r="O270" i="1"/>
  <c r="N270" i="1"/>
  <c r="O269" i="1"/>
  <c r="N269" i="1"/>
  <c r="O268" i="1"/>
  <c r="N268" i="1"/>
  <c r="O267" i="1"/>
  <c r="N267" i="1"/>
  <c r="F267" i="1"/>
  <c r="O266" i="1"/>
  <c r="N266" i="1"/>
  <c r="O265" i="1"/>
  <c r="N265" i="1"/>
  <c r="G265" i="1"/>
  <c r="H265" i="1" s="1"/>
  <c r="E265" i="1"/>
  <c r="F265" i="1" s="1"/>
  <c r="O264" i="1"/>
  <c r="N264" i="1"/>
  <c r="G264" i="1"/>
  <c r="H262" i="1" s="1"/>
  <c r="E264" i="1"/>
  <c r="E278" i="1" s="1"/>
  <c r="O263" i="1"/>
  <c r="N263" i="1"/>
  <c r="O262" i="1"/>
  <c r="N262" i="1"/>
  <c r="F262" i="1"/>
  <c r="O261" i="1"/>
  <c r="N261" i="1"/>
  <c r="O260" i="1"/>
  <c r="N260" i="1"/>
  <c r="F260" i="1"/>
  <c r="O259" i="1"/>
  <c r="N259" i="1"/>
  <c r="O258" i="1"/>
  <c r="N258" i="1"/>
  <c r="F258" i="1"/>
  <c r="O257" i="1"/>
  <c r="N257" i="1"/>
  <c r="O256" i="1"/>
  <c r="N256" i="1"/>
  <c r="F256" i="1"/>
  <c r="O255" i="1"/>
  <c r="N255" i="1"/>
  <c r="O254" i="1"/>
  <c r="N254" i="1"/>
  <c r="F254" i="1"/>
  <c r="O253" i="1"/>
  <c r="N253" i="1"/>
  <c r="O252" i="1"/>
  <c r="N252" i="1"/>
  <c r="F252" i="1"/>
  <c r="O251" i="1"/>
  <c r="N251" i="1"/>
  <c r="O250" i="1"/>
  <c r="N250" i="1"/>
  <c r="O249" i="1"/>
  <c r="N249" i="1"/>
  <c r="O248" i="1"/>
  <c r="N248" i="1"/>
  <c r="O247" i="1"/>
  <c r="N247" i="1"/>
  <c r="B247" i="1"/>
  <c r="O246" i="1"/>
  <c r="N246" i="1"/>
  <c r="O245" i="1"/>
  <c r="N245" i="1"/>
  <c r="O235" i="1"/>
  <c r="N235" i="1"/>
  <c r="O234" i="1"/>
  <c r="N234" i="1"/>
  <c r="O233" i="1"/>
  <c r="N233" i="1"/>
  <c r="O232" i="1"/>
  <c r="N232" i="1"/>
  <c r="O231" i="1"/>
  <c r="N231" i="1"/>
  <c r="E231" i="1"/>
  <c r="O230" i="1"/>
  <c r="N230" i="1"/>
  <c r="O229" i="1"/>
  <c r="N229" i="1"/>
  <c r="O228" i="1"/>
  <c r="N228" i="1"/>
  <c r="O227" i="1"/>
  <c r="N227" i="1"/>
  <c r="O226" i="1"/>
  <c r="N226" i="1"/>
  <c r="O225" i="1"/>
  <c r="N225" i="1"/>
  <c r="O224" i="1"/>
  <c r="N224" i="1"/>
  <c r="O223" i="1"/>
  <c r="N223" i="1"/>
  <c r="O222" i="1"/>
  <c r="N222" i="1"/>
  <c r="O221" i="1"/>
  <c r="N221" i="1"/>
  <c r="O220" i="1"/>
  <c r="N220" i="1"/>
  <c r="O219" i="1"/>
  <c r="N219" i="1"/>
  <c r="O218" i="1"/>
  <c r="N218" i="1"/>
  <c r="O217" i="1"/>
  <c r="N217" i="1"/>
  <c r="F217" i="1"/>
  <c r="O216" i="1"/>
  <c r="N216" i="1"/>
  <c r="O215" i="1"/>
  <c r="N215" i="1"/>
  <c r="G215" i="1"/>
  <c r="H215" i="1" s="1"/>
  <c r="F215" i="1"/>
  <c r="E215" i="1"/>
  <c r="E229" i="1" s="1"/>
  <c r="O214" i="1"/>
  <c r="N214" i="1"/>
  <c r="G214" i="1"/>
  <c r="G216" i="1" s="1"/>
  <c r="E214" i="1"/>
  <c r="E227" i="1" s="1"/>
  <c r="O213" i="1"/>
  <c r="N213" i="1"/>
  <c r="O212" i="1"/>
  <c r="N212" i="1"/>
  <c r="F212" i="1"/>
  <c r="O211" i="1"/>
  <c r="N211" i="1"/>
  <c r="O210" i="1"/>
  <c r="N210" i="1"/>
  <c r="F210" i="1"/>
  <c r="O209" i="1"/>
  <c r="N209" i="1"/>
  <c r="O208" i="1"/>
  <c r="N208" i="1"/>
  <c r="F208" i="1"/>
  <c r="O207" i="1"/>
  <c r="N207" i="1"/>
  <c r="O206" i="1"/>
  <c r="N206" i="1"/>
  <c r="F206" i="1"/>
  <c r="O205" i="1"/>
  <c r="N205" i="1"/>
  <c r="O204" i="1"/>
  <c r="N204" i="1"/>
  <c r="F204" i="1"/>
  <c r="O203" i="1"/>
  <c r="N203" i="1"/>
  <c r="O202" i="1"/>
  <c r="N202" i="1"/>
  <c r="F202" i="1"/>
  <c r="O201" i="1"/>
  <c r="N201" i="1"/>
  <c r="O200" i="1"/>
  <c r="N200" i="1"/>
  <c r="O199" i="1"/>
  <c r="N199" i="1"/>
  <c r="O198" i="1"/>
  <c r="N198" i="1"/>
  <c r="O197" i="1"/>
  <c r="N197" i="1"/>
  <c r="B197" i="1"/>
  <c r="O196" i="1"/>
  <c r="N196" i="1"/>
  <c r="O186" i="1"/>
  <c r="N186" i="1"/>
  <c r="O185" i="1"/>
  <c r="N185" i="1"/>
  <c r="O184" i="1"/>
  <c r="N184" i="1"/>
  <c r="O183" i="1"/>
  <c r="N183" i="1"/>
  <c r="O182" i="1"/>
  <c r="N182" i="1"/>
  <c r="O181" i="1"/>
  <c r="N181" i="1"/>
  <c r="E181" i="1"/>
  <c r="O180" i="1"/>
  <c r="N180" i="1"/>
  <c r="O179" i="1"/>
  <c r="N179" i="1"/>
  <c r="E179" i="1"/>
  <c r="O178" i="1"/>
  <c r="N178" i="1"/>
  <c r="O177" i="1"/>
  <c r="N177" i="1"/>
  <c r="O176" i="1"/>
  <c r="N176" i="1"/>
  <c r="O175" i="1"/>
  <c r="N175" i="1"/>
  <c r="O174" i="1"/>
  <c r="N174" i="1"/>
  <c r="O173" i="1"/>
  <c r="N173" i="1"/>
  <c r="O172" i="1"/>
  <c r="N172" i="1"/>
  <c r="O171" i="1"/>
  <c r="N171" i="1"/>
  <c r="O170" i="1"/>
  <c r="N170" i="1"/>
  <c r="O169" i="1"/>
  <c r="N169" i="1"/>
  <c r="O168" i="1"/>
  <c r="N168" i="1"/>
  <c r="O167" i="1"/>
  <c r="N167" i="1"/>
  <c r="O166" i="1"/>
  <c r="N166" i="1"/>
  <c r="E166" i="1"/>
  <c r="E174" i="1" s="1"/>
  <c r="O165" i="1"/>
  <c r="N165" i="1"/>
  <c r="G165" i="1"/>
  <c r="H165" i="1" s="1"/>
  <c r="E165" i="1"/>
  <c r="O164" i="1"/>
  <c r="N164" i="1"/>
  <c r="G164" i="1"/>
  <c r="H167" i="1" s="1"/>
  <c r="E164" i="1"/>
  <c r="F167" i="1" s="1"/>
  <c r="O163" i="1"/>
  <c r="N163" i="1"/>
  <c r="F163" i="1"/>
  <c r="O162" i="1"/>
  <c r="N162" i="1"/>
  <c r="F162" i="1"/>
  <c r="O161" i="1"/>
  <c r="N161" i="1"/>
  <c r="H161" i="1"/>
  <c r="F161" i="1"/>
  <c r="O160" i="1"/>
  <c r="N160" i="1"/>
  <c r="F160" i="1"/>
  <c r="O159" i="1"/>
  <c r="N159" i="1"/>
  <c r="H159" i="1"/>
  <c r="F159" i="1"/>
  <c r="O158" i="1"/>
  <c r="N158" i="1"/>
  <c r="F158" i="1"/>
  <c r="O157" i="1"/>
  <c r="N157" i="1"/>
  <c r="H157" i="1"/>
  <c r="F157" i="1"/>
  <c r="O156" i="1"/>
  <c r="N156" i="1"/>
  <c r="F156" i="1"/>
  <c r="O155" i="1"/>
  <c r="N155" i="1"/>
  <c r="H155" i="1"/>
  <c r="F155" i="1"/>
  <c r="O154" i="1"/>
  <c r="N154" i="1"/>
  <c r="F154" i="1"/>
  <c r="O153" i="1"/>
  <c r="N153" i="1"/>
  <c r="H153" i="1"/>
  <c r="F153" i="1"/>
  <c r="O152" i="1"/>
  <c r="N152" i="1"/>
  <c r="F152" i="1"/>
  <c r="O151" i="1"/>
  <c r="N151" i="1"/>
  <c r="H151" i="1"/>
  <c r="F151" i="1"/>
  <c r="O150" i="1"/>
  <c r="N150" i="1"/>
  <c r="O149" i="1"/>
  <c r="N149" i="1"/>
  <c r="O148" i="1"/>
  <c r="N148" i="1"/>
  <c r="O147" i="1"/>
  <c r="N147" i="1"/>
  <c r="B147" i="1"/>
  <c r="O137" i="1"/>
  <c r="N137" i="1"/>
  <c r="O136" i="1"/>
  <c r="N136" i="1"/>
  <c r="O135" i="1"/>
  <c r="N135" i="1"/>
  <c r="O134" i="1"/>
  <c r="N134" i="1"/>
  <c r="O133" i="1"/>
  <c r="N133" i="1"/>
  <c r="O132" i="1"/>
  <c r="N132" i="1"/>
  <c r="O131" i="1"/>
  <c r="N131" i="1"/>
  <c r="E131" i="1"/>
  <c r="O130" i="1"/>
  <c r="N130" i="1"/>
  <c r="O129" i="1"/>
  <c r="N129" i="1"/>
  <c r="E129" i="1"/>
  <c r="O128" i="1"/>
  <c r="N128" i="1"/>
  <c r="E128" i="1"/>
  <c r="O127" i="1"/>
  <c r="N127" i="1"/>
  <c r="O126" i="1"/>
  <c r="N126" i="1"/>
  <c r="O125" i="1"/>
  <c r="N125" i="1"/>
  <c r="O124" i="1"/>
  <c r="N124" i="1"/>
  <c r="O123" i="1"/>
  <c r="N123" i="1"/>
  <c r="O122" i="1"/>
  <c r="N122" i="1"/>
  <c r="O121" i="1"/>
  <c r="N121" i="1"/>
  <c r="O120" i="1"/>
  <c r="N120" i="1"/>
  <c r="O119" i="1"/>
  <c r="N119" i="1"/>
  <c r="O118" i="1"/>
  <c r="N118" i="1"/>
  <c r="O117" i="1"/>
  <c r="N117" i="1"/>
  <c r="O116" i="1"/>
  <c r="N116" i="1"/>
  <c r="E116" i="1"/>
  <c r="E124" i="1" s="1"/>
  <c r="O115" i="1"/>
  <c r="N115" i="1"/>
  <c r="H115" i="1"/>
  <c r="G115" i="1"/>
  <c r="F115" i="1"/>
  <c r="E115" i="1"/>
  <c r="O114" i="1"/>
  <c r="N114" i="1"/>
  <c r="G114" i="1"/>
  <c r="G116" i="1" s="1"/>
  <c r="F114" i="1"/>
  <c r="E114" i="1"/>
  <c r="E127" i="1" s="1"/>
  <c r="O113" i="1"/>
  <c r="N113" i="1"/>
  <c r="H113" i="1"/>
  <c r="F113" i="1"/>
  <c r="O112" i="1"/>
  <c r="N112" i="1"/>
  <c r="H112" i="1"/>
  <c r="F112" i="1"/>
  <c r="O111" i="1"/>
  <c r="N111" i="1"/>
  <c r="H111" i="1"/>
  <c r="F111" i="1"/>
  <c r="O110" i="1"/>
  <c r="N110" i="1"/>
  <c r="H110" i="1"/>
  <c r="F110" i="1"/>
  <c r="O109" i="1"/>
  <c r="N109" i="1"/>
  <c r="H109" i="1"/>
  <c r="F109" i="1"/>
  <c r="O108" i="1"/>
  <c r="N108" i="1"/>
  <c r="H108" i="1"/>
  <c r="F108" i="1"/>
  <c r="O107" i="1"/>
  <c r="N107" i="1"/>
  <c r="H107" i="1"/>
  <c r="F107" i="1"/>
  <c r="O106" i="1"/>
  <c r="N106" i="1"/>
  <c r="H106" i="1"/>
  <c r="F106" i="1"/>
  <c r="O105" i="1"/>
  <c r="N105" i="1"/>
  <c r="H105" i="1"/>
  <c r="F105" i="1"/>
  <c r="O104" i="1"/>
  <c r="N104" i="1"/>
  <c r="H104" i="1"/>
  <c r="F104" i="1"/>
  <c r="O103" i="1"/>
  <c r="N103" i="1"/>
  <c r="H103" i="1"/>
  <c r="F103" i="1"/>
  <c r="O102" i="1"/>
  <c r="N102" i="1"/>
  <c r="H102" i="1"/>
  <c r="F102" i="1"/>
  <c r="O101" i="1"/>
  <c r="N101" i="1"/>
  <c r="H101" i="1"/>
  <c r="F101" i="1"/>
  <c r="O100" i="1"/>
  <c r="N100" i="1"/>
  <c r="O99" i="1"/>
  <c r="N99" i="1"/>
  <c r="O98" i="1"/>
  <c r="N98" i="1"/>
  <c r="B97" i="1"/>
  <c r="O88" i="1"/>
  <c r="N88" i="1"/>
  <c r="O87" i="1"/>
  <c r="N87" i="1"/>
  <c r="O86" i="1"/>
  <c r="N86" i="1"/>
  <c r="O85" i="1"/>
  <c r="N85" i="1"/>
  <c r="O84" i="1"/>
  <c r="N84" i="1"/>
  <c r="O83" i="1"/>
  <c r="N83" i="1"/>
  <c r="O82" i="1"/>
  <c r="N82" i="1"/>
  <c r="O81" i="1"/>
  <c r="N81" i="1"/>
  <c r="E81" i="1"/>
  <c r="O80" i="1"/>
  <c r="N80" i="1"/>
  <c r="O79" i="1"/>
  <c r="N79" i="1"/>
  <c r="O78" i="1"/>
  <c r="N78" i="1"/>
  <c r="E78" i="1"/>
  <c r="O77" i="1"/>
  <c r="N77" i="1"/>
  <c r="E77" i="1"/>
  <c r="O76" i="1"/>
  <c r="N76" i="1"/>
  <c r="O75" i="1"/>
  <c r="N75" i="1"/>
  <c r="O74" i="1"/>
  <c r="N74" i="1"/>
  <c r="O73" i="1"/>
  <c r="N73" i="1"/>
  <c r="O72" i="1"/>
  <c r="N72" i="1"/>
  <c r="O71" i="1"/>
  <c r="N71" i="1"/>
  <c r="O70" i="1"/>
  <c r="N70" i="1"/>
  <c r="O69" i="1"/>
  <c r="N69" i="1"/>
  <c r="O68" i="1"/>
  <c r="N68" i="1"/>
  <c r="O67" i="1"/>
  <c r="N67" i="1"/>
  <c r="F67" i="1"/>
  <c r="O66" i="1"/>
  <c r="N66" i="1"/>
  <c r="G66" i="1"/>
  <c r="G68" i="1" s="1"/>
  <c r="H68" i="1" s="1"/>
  <c r="O65" i="1"/>
  <c r="N65" i="1"/>
  <c r="H65" i="1"/>
  <c r="G65" i="1"/>
  <c r="E65" i="1"/>
  <c r="E79" i="1" s="1"/>
  <c r="O64" i="1"/>
  <c r="N64" i="1"/>
  <c r="G64" i="1"/>
  <c r="H63" i="1" s="1"/>
  <c r="F64" i="1"/>
  <c r="E64" i="1"/>
  <c r="E66" i="1" s="1"/>
  <c r="O63" i="1"/>
  <c r="N63" i="1"/>
  <c r="F63" i="1"/>
  <c r="O62" i="1"/>
  <c r="N62" i="1"/>
  <c r="H62" i="1"/>
  <c r="F62" i="1"/>
  <c r="O61" i="1"/>
  <c r="N61" i="1"/>
  <c r="F61" i="1"/>
  <c r="O60" i="1"/>
  <c r="N60" i="1"/>
  <c r="H60" i="1"/>
  <c r="F60" i="1"/>
  <c r="O59" i="1"/>
  <c r="N59" i="1"/>
  <c r="F59" i="1"/>
  <c r="O58" i="1"/>
  <c r="N58" i="1"/>
  <c r="H58" i="1"/>
  <c r="F58" i="1"/>
  <c r="O57" i="1"/>
  <c r="N57" i="1"/>
  <c r="F57" i="1"/>
  <c r="O56" i="1"/>
  <c r="N56" i="1"/>
  <c r="H56" i="1"/>
  <c r="F56" i="1"/>
  <c r="O55" i="1"/>
  <c r="N55" i="1"/>
  <c r="F55" i="1"/>
  <c r="O54" i="1"/>
  <c r="N54" i="1"/>
  <c r="H54" i="1"/>
  <c r="F54" i="1"/>
  <c r="O53" i="1"/>
  <c r="N53" i="1"/>
  <c r="F53" i="1"/>
  <c r="O52" i="1"/>
  <c r="N52" i="1"/>
  <c r="H52" i="1"/>
  <c r="F52" i="1"/>
  <c r="O51" i="1"/>
  <c r="N51" i="1"/>
  <c r="F51" i="1"/>
  <c r="O50" i="1"/>
  <c r="N50" i="1"/>
  <c r="O49" i="1"/>
  <c r="N49" i="1"/>
  <c r="B47" i="1"/>
  <c r="O44" i="1"/>
  <c r="N44" i="1"/>
  <c r="O43" i="1"/>
  <c r="N43" i="1"/>
  <c r="O42" i="1"/>
  <c r="N42" i="1"/>
  <c r="O41" i="1"/>
  <c r="N41" i="1"/>
  <c r="O40" i="1"/>
  <c r="N40" i="1"/>
  <c r="O39" i="1"/>
  <c r="N39" i="1"/>
  <c r="O38" i="1"/>
  <c r="N38" i="1"/>
  <c r="O37" i="1"/>
  <c r="N37" i="1"/>
  <c r="O36" i="1"/>
  <c r="N36" i="1"/>
  <c r="O35" i="1"/>
  <c r="N35" i="1"/>
  <c r="O34" i="1"/>
  <c r="N34" i="1"/>
  <c r="O33" i="1"/>
  <c r="N33" i="1"/>
  <c r="O32" i="1"/>
  <c r="N32" i="1"/>
  <c r="O31" i="1"/>
  <c r="N31" i="1"/>
  <c r="O30" i="1"/>
  <c r="N30" i="1"/>
  <c r="O29" i="1"/>
  <c r="N29" i="1"/>
  <c r="O28" i="1"/>
  <c r="N28" i="1"/>
  <c r="O27" i="1"/>
  <c r="N27" i="1"/>
  <c r="O26" i="1"/>
  <c r="N26" i="1"/>
  <c r="O25" i="1"/>
  <c r="N25" i="1"/>
  <c r="O24" i="1"/>
  <c r="N24" i="1"/>
  <c r="O23" i="1"/>
  <c r="N23" i="1"/>
  <c r="O22" i="1"/>
  <c r="N22" i="1"/>
  <c r="O21" i="1"/>
  <c r="N21" i="1"/>
  <c r="G21" i="1"/>
  <c r="H21" i="1" s="1"/>
  <c r="E21" i="1"/>
  <c r="F21" i="1" s="1"/>
  <c r="O20" i="1"/>
  <c r="N20" i="1"/>
  <c r="G20" i="1"/>
  <c r="H23" i="1" s="1"/>
  <c r="E20" i="1"/>
  <c r="E22" i="1" s="1"/>
  <c r="O19" i="1"/>
  <c r="N19" i="1"/>
  <c r="H19" i="1"/>
  <c r="O18" i="1"/>
  <c r="N18" i="1"/>
  <c r="H18" i="1"/>
  <c r="F18" i="1"/>
  <c r="O17" i="1"/>
  <c r="N17" i="1"/>
  <c r="H17" i="1"/>
  <c r="O16" i="1"/>
  <c r="N16" i="1"/>
  <c r="H16" i="1"/>
  <c r="F16" i="1"/>
  <c r="O15" i="1"/>
  <c r="N15" i="1"/>
  <c r="H15" i="1"/>
  <c r="O14" i="1"/>
  <c r="N14" i="1"/>
  <c r="H14" i="1"/>
  <c r="F14" i="1"/>
  <c r="O13" i="1"/>
  <c r="N13" i="1"/>
  <c r="H13" i="1"/>
  <c r="O12" i="1"/>
  <c r="N12" i="1"/>
  <c r="H12" i="1"/>
  <c r="F12" i="1"/>
  <c r="O11" i="1"/>
  <c r="N11" i="1"/>
  <c r="H11" i="1"/>
  <c r="O10" i="1"/>
  <c r="N10" i="1"/>
  <c r="H10" i="1"/>
  <c r="F10" i="1"/>
  <c r="O9" i="1"/>
  <c r="N9" i="1"/>
  <c r="H9" i="1"/>
  <c r="O8" i="1"/>
  <c r="N8" i="1"/>
  <c r="H8" i="1"/>
  <c r="F8" i="1"/>
  <c r="O7" i="1"/>
  <c r="N7" i="1"/>
  <c r="H7" i="1"/>
  <c r="O6" i="1"/>
  <c r="N6" i="1"/>
  <c r="O5" i="1"/>
  <c r="N5" i="1"/>
  <c r="E30" i="1" l="1"/>
  <c r="E24" i="1"/>
  <c r="F24" i="1" s="1"/>
  <c r="F22" i="1"/>
  <c r="F66" i="1"/>
  <c r="E74" i="1"/>
  <c r="E68" i="1"/>
  <c r="F68" i="1" s="1"/>
  <c r="G118" i="1"/>
  <c r="H118" i="1" s="1"/>
  <c r="G124" i="1"/>
  <c r="H116" i="1"/>
  <c r="G224" i="1"/>
  <c r="G218" i="1"/>
  <c r="H218" i="1" s="1"/>
  <c r="H216" i="1"/>
  <c r="G518" i="1"/>
  <c r="H518" i="1" s="1"/>
  <c r="G524" i="1"/>
  <c r="H516" i="1"/>
  <c r="G374" i="1"/>
  <c r="H366" i="1"/>
  <c r="G368" i="1"/>
  <c r="H368" i="1" s="1"/>
  <c r="F316" i="1"/>
  <c r="E324" i="1"/>
  <c r="E318" i="1"/>
  <c r="F318" i="1" s="1"/>
  <c r="G22" i="1"/>
  <c r="F65" i="1"/>
  <c r="H66" i="1"/>
  <c r="G74" i="1"/>
  <c r="F117" i="1"/>
  <c r="H163" i="1"/>
  <c r="F166" i="1"/>
  <c r="H264" i="1"/>
  <c r="H267" i="1"/>
  <c r="G316" i="1"/>
  <c r="E327" i="1"/>
  <c r="F364" i="1"/>
  <c r="H365" i="1"/>
  <c r="E378" i="1"/>
  <c r="E416" i="1"/>
  <c r="F465" i="1"/>
  <c r="H466" i="1"/>
  <c r="G474" i="1"/>
  <c r="H551" i="1"/>
  <c r="H553" i="1"/>
  <c r="H555" i="1"/>
  <c r="H557" i="1"/>
  <c r="H559" i="1"/>
  <c r="H561" i="1"/>
  <c r="H563" i="1"/>
  <c r="F566" i="1"/>
  <c r="G718" i="1"/>
  <c r="H718" i="1" s="1"/>
  <c r="G724" i="1"/>
  <c r="H716" i="1"/>
  <c r="F762" i="1"/>
  <c r="E973" i="1"/>
  <c r="E967" i="1"/>
  <c r="F967" i="1" s="1"/>
  <c r="F965" i="1"/>
  <c r="F1161" i="1"/>
  <c r="F1462" i="1"/>
  <c r="F1459" i="1"/>
  <c r="F1457" i="1"/>
  <c r="F1455" i="1"/>
  <c r="F1453" i="1"/>
  <c r="F1451" i="1"/>
  <c r="E1477" i="1"/>
  <c r="E1476" i="1"/>
  <c r="F1466" i="1"/>
  <c r="F1461" i="1"/>
  <c r="F1460" i="1"/>
  <c r="F1458" i="1"/>
  <c r="F1456" i="1"/>
  <c r="F1454" i="1"/>
  <c r="F1452" i="1"/>
  <c r="F1450" i="1"/>
  <c r="F1463" i="1"/>
  <c r="G917" i="1"/>
  <c r="H917" i="1" s="1"/>
  <c r="H915" i="1"/>
  <c r="G923" i="1"/>
  <c r="H114" i="1"/>
  <c r="H117" i="1"/>
  <c r="G166" i="1"/>
  <c r="E168" i="1"/>
  <c r="F168" i="1" s="1"/>
  <c r="E177" i="1"/>
  <c r="H202" i="1"/>
  <c r="H204" i="1"/>
  <c r="H206" i="1"/>
  <c r="H208" i="1"/>
  <c r="H210" i="1"/>
  <c r="H212" i="1"/>
  <c r="F214" i="1"/>
  <c r="E228" i="1"/>
  <c r="F251" i="1"/>
  <c r="F253" i="1"/>
  <c r="F255" i="1"/>
  <c r="F257" i="1"/>
  <c r="F259" i="1"/>
  <c r="F261" i="1"/>
  <c r="F263" i="1"/>
  <c r="E266" i="1"/>
  <c r="E279" i="1"/>
  <c r="F315" i="1"/>
  <c r="F367" i="1"/>
  <c r="H514" i="1"/>
  <c r="H517" i="1"/>
  <c r="G566" i="1"/>
  <c r="E568" i="1"/>
  <c r="F568" i="1" s="1"/>
  <c r="F756" i="1"/>
  <c r="F765" i="1"/>
  <c r="E1023" i="1"/>
  <c r="E1017" i="1"/>
  <c r="F1017" i="1" s="1"/>
  <c r="F1015" i="1"/>
  <c r="F1155" i="1"/>
  <c r="F360" i="1"/>
  <c r="F165" i="1"/>
  <c r="H251" i="1"/>
  <c r="H253" i="1"/>
  <c r="H255" i="1"/>
  <c r="H257" i="1"/>
  <c r="H259" i="1"/>
  <c r="H261" i="1"/>
  <c r="H263" i="1"/>
  <c r="H452" i="1"/>
  <c r="H454" i="1"/>
  <c r="H456" i="1"/>
  <c r="H458" i="1"/>
  <c r="H460" i="1"/>
  <c r="H462" i="1"/>
  <c r="H465" i="1"/>
  <c r="F866" i="1"/>
  <c r="E874" i="1"/>
  <c r="G874" i="1"/>
  <c r="G868" i="1"/>
  <c r="H868" i="1" s="1"/>
  <c r="H866" i="1"/>
  <c r="F20" i="1"/>
  <c r="F116" i="1"/>
  <c r="H214" i="1"/>
  <c r="H217" i="1"/>
  <c r="G266" i="1"/>
  <c r="E277" i="1"/>
  <c r="F314" i="1"/>
  <c r="E328" i="1"/>
  <c r="F351" i="1"/>
  <c r="F353" i="1"/>
  <c r="F355" i="1"/>
  <c r="F357" i="1"/>
  <c r="F359" i="1"/>
  <c r="F361" i="1"/>
  <c r="F363" i="1"/>
  <c r="E366" i="1"/>
  <c r="E578" i="1"/>
  <c r="E577" i="1"/>
  <c r="H662" i="1"/>
  <c r="H660" i="1"/>
  <c r="H658" i="1"/>
  <c r="H656" i="1"/>
  <c r="H654" i="1"/>
  <c r="H652" i="1"/>
  <c r="G666" i="1"/>
  <c r="H663" i="1"/>
  <c r="H661" i="1"/>
  <c r="H659" i="1"/>
  <c r="H657" i="1"/>
  <c r="H655" i="1"/>
  <c r="H653" i="1"/>
  <c r="H651" i="1"/>
  <c r="H667" i="1"/>
  <c r="H664" i="1"/>
  <c r="H1064" i="1"/>
  <c r="F354" i="1"/>
  <c r="F362" i="1"/>
  <c r="F23" i="1"/>
  <c r="H64" i="1"/>
  <c r="H67" i="1"/>
  <c r="E118" i="1"/>
  <c r="F118" i="1" s="1"/>
  <c r="H152" i="1"/>
  <c r="H154" i="1"/>
  <c r="H156" i="1"/>
  <c r="H158" i="1"/>
  <c r="H160" i="1"/>
  <c r="H162" i="1"/>
  <c r="F164" i="1"/>
  <c r="E178" i="1"/>
  <c r="F201" i="1"/>
  <c r="F203" i="1"/>
  <c r="F205" i="1"/>
  <c r="F207" i="1"/>
  <c r="F209" i="1"/>
  <c r="F211" i="1"/>
  <c r="F213" i="1"/>
  <c r="E216" i="1"/>
  <c r="F317" i="1"/>
  <c r="H464" i="1"/>
  <c r="H467" i="1"/>
  <c r="E518" i="1"/>
  <c r="F518" i="1" s="1"/>
  <c r="H552" i="1"/>
  <c r="H554" i="1"/>
  <c r="H556" i="1"/>
  <c r="H558" i="1"/>
  <c r="H560" i="1"/>
  <c r="H562" i="1"/>
  <c r="F564" i="1"/>
  <c r="E1317" i="1"/>
  <c r="F1317" i="1" s="1"/>
  <c r="E1323" i="1"/>
  <c r="E1465" i="1"/>
  <c r="H1061" i="1"/>
  <c r="H1059" i="1"/>
  <c r="H1057" i="1"/>
  <c r="H1055" i="1"/>
  <c r="H1053" i="1"/>
  <c r="H1051" i="1"/>
  <c r="G1065" i="1"/>
  <c r="H1062" i="1"/>
  <c r="H1060" i="1"/>
  <c r="H1058" i="1"/>
  <c r="H1056" i="1"/>
  <c r="H1054" i="1"/>
  <c r="H1052" i="1"/>
  <c r="H1050" i="1"/>
  <c r="H1066" i="1"/>
  <c r="H1063" i="1"/>
  <c r="H20" i="1"/>
  <c r="H201" i="1"/>
  <c r="H203" i="1"/>
  <c r="H205" i="1"/>
  <c r="H207" i="1"/>
  <c r="H209" i="1"/>
  <c r="H211" i="1"/>
  <c r="H213" i="1"/>
  <c r="E466" i="1"/>
  <c r="F567" i="1"/>
  <c r="E766" i="1"/>
  <c r="F763" i="1"/>
  <c r="F761" i="1"/>
  <c r="F759" i="1"/>
  <c r="F757" i="1"/>
  <c r="F755" i="1"/>
  <c r="F753" i="1"/>
  <c r="F751" i="1"/>
  <c r="E778" i="1"/>
  <c r="E777" i="1"/>
  <c r="F767" i="1"/>
  <c r="F764" i="1"/>
  <c r="E1177" i="1"/>
  <c r="F1164" i="1"/>
  <c r="E1176" i="1"/>
  <c r="E1165" i="1"/>
  <c r="F1162" i="1"/>
  <c r="F1160" i="1"/>
  <c r="F1158" i="1"/>
  <c r="F1156" i="1"/>
  <c r="F1154" i="1"/>
  <c r="F1152" i="1"/>
  <c r="F1150" i="1"/>
  <c r="F1166" i="1"/>
  <c r="F1163" i="1"/>
  <c r="E1278" i="1"/>
  <c r="F1264" i="1"/>
  <c r="G1423" i="1"/>
  <c r="G1417" i="1"/>
  <c r="H1417" i="1" s="1"/>
  <c r="G818" i="1"/>
  <c r="H818" i="1" s="1"/>
  <c r="G824" i="1"/>
  <c r="H816" i="1"/>
  <c r="F7" i="1"/>
  <c r="F9" i="1"/>
  <c r="F11" i="1"/>
  <c r="F13" i="1"/>
  <c r="F15" i="1"/>
  <c r="F17" i="1"/>
  <c r="F19" i="1"/>
  <c r="H51" i="1"/>
  <c r="H53" i="1"/>
  <c r="H55" i="1"/>
  <c r="H57" i="1"/>
  <c r="H59" i="1"/>
  <c r="H61" i="1"/>
  <c r="H164" i="1"/>
  <c r="H252" i="1"/>
  <c r="H254" i="1"/>
  <c r="H256" i="1"/>
  <c r="H258" i="1"/>
  <c r="H260" i="1"/>
  <c r="F264" i="1"/>
  <c r="F301" i="1"/>
  <c r="F303" i="1"/>
  <c r="F305" i="1"/>
  <c r="F307" i="1"/>
  <c r="F309" i="1"/>
  <c r="F311" i="1"/>
  <c r="F313" i="1"/>
  <c r="H451" i="1"/>
  <c r="H453" i="1"/>
  <c r="H455" i="1"/>
  <c r="H457" i="1"/>
  <c r="H459" i="1"/>
  <c r="H461" i="1"/>
  <c r="H564" i="1"/>
  <c r="F758" i="1"/>
  <c r="G766" i="1"/>
  <c r="E879" i="1"/>
  <c r="F865" i="1"/>
  <c r="F1157" i="1"/>
  <c r="G1165" i="1"/>
  <c r="H754" i="1"/>
  <c r="H756" i="1"/>
  <c r="H758" i="1"/>
  <c r="H760" i="1"/>
  <c r="H762" i="1"/>
  <c r="F809" i="1"/>
  <c r="F811" i="1"/>
  <c r="F813" i="1"/>
  <c r="E816" i="1"/>
  <c r="E878" i="1"/>
  <c r="F916" i="1"/>
  <c r="H950" i="1"/>
  <c r="H952" i="1"/>
  <c r="H954" i="1"/>
  <c r="H956" i="1"/>
  <c r="H958" i="1"/>
  <c r="H960" i="1"/>
  <c r="H962" i="1"/>
  <c r="E1026" i="1"/>
  <c r="G1115" i="1"/>
  <c r="H1151" i="1"/>
  <c r="H1153" i="1"/>
  <c r="H1155" i="1"/>
  <c r="H1157" i="1"/>
  <c r="H1159" i="1"/>
  <c r="H1161" i="1"/>
  <c r="F1208" i="1"/>
  <c r="F1210" i="1"/>
  <c r="F1212" i="1"/>
  <c r="E1215" i="1"/>
  <c r="E1226" i="1"/>
  <c r="E1277" i="1"/>
  <c r="G1315" i="1"/>
  <c r="H1362" i="1"/>
  <c r="F614" i="1"/>
  <c r="E628" i="1"/>
  <c r="F663" i="1"/>
  <c r="E666" i="1"/>
  <c r="F715" i="1"/>
  <c r="G965" i="1"/>
  <c r="E1073" i="1"/>
  <c r="H1313" i="1"/>
  <c r="E1365" i="1"/>
  <c r="F1414" i="1"/>
  <c r="G1465" i="1"/>
  <c r="F617" i="1"/>
  <c r="H764" i="1"/>
  <c r="H767" i="1"/>
  <c r="H852" i="1"/>
  <c r="H854" i="1"/>
  <c r="H856" i="1"/>
  <c r="H858" i="1"/>
  <c r="H860" i="1"/>
  <c r="H862" i="1"/>
  <c r="F864" i="1"/>
  <c r="F910" i="1"/>
  <c r="F912" i="1"/>
  <c r="E915" i="1"/>
  <c r="E926" i="1"/>
  <c r="F1016" i="1"/>
  <c r="F1065" i="1"/>
  <c r="H1163" i="1"/>
  <c r="H1166" i="1"/>
  <c r="G1215" i="1"/>
  <c r="H1251" i="1"/>
  <c r="H1253" i="1"/>
  <c r="H1255" i="1"/>
  <c r="H1257" i="1"/>
  <c r="H1259" i="1"/>
  <c r="H1261" i="1"/>
  <c r="F1263" i="1"/>
  <c r="F1300" i="1"/>
  <c r="F1302" i="1"/>
  <c r="F1304" i="1"/>
  <c r="F1306" i="1"/>
  <c r="F1308" i="1"/>
  <c r="F1310" i="1"/>
  <c r="F1312" i="1"/>
  <c r="F1316" i="1"/>
  <c r="E1326" i="1"/>
  <c r="F1363" i="1"/>
  <c r="E1377" i="1"/>
  <c r="F1412" i="1"/>
  <c r="H1450" i="1"/>
  <c r="H1452" i="1"/>
  <c r="H1454" i="1"/>
  <c r="H1456" i="1"/>
  <c r="H1458" i="1"/>
  <c r="H1460" i="1"/>
  <c r="H1463" i="1"/>
  <c r="E677" i="1"/>
  <c r="F714" i="1"/>
  <c r="E779" i="1"/>
  <c r="F867" i="1"/>
  <c r="H1016" i="1"/>
  <c r="E1076" i="1"/>
  <c r="H1111" i="1"/>
  <c r="F1113" i="1"/>
  <c r="F1214" i="1"/>
  <c r="E1227" i="1"/>
  <c r="E1265" i="1"/>
  <c r="H1310" i="1"/>
  <c r="H1312" i="1"/>
  <c r="H1316" i="1"/>
  <c r="G1365" i="1"/>
  <c r="F609" i="1"/>
  <c r="F611" i="1"/>
  <c r="F613" i="1"/>
  <c r="E616" i="1"/>
  <c r="F665" i="1"/>
  <c r="E678" i="1"/>
  <c r="F717" i="1"/>
  <c r="H755" i="1"/>
  <c r="H757" i="1"/>
  <c r="H759" i="1"/>
  <c r="H761" i="1"/>
  <c r="H763" i="1"/>
  <c r="E827" i="1"/>
  <c r="H864" i="1"/>
  <c r="H867" i="1"/>
  <c r="H951" i="1"/>
  <c r="H953" i="1"/>
  <c r="H955" i="1"/>
  <c r="H957" i="1"/>
  <c r="H959" i="1"/>
  <c r="H961" i="1"/>
  <c r="F963" i="1"/>
  <c r="F1008" i="1"/>
  <c r="F1010" i="1"/>
  <c r="F1012" i="1"/>
  <c r="E1077" i="1"/>
  <c r="F1116" i="1"/>
  <c r="H1156" i="1"/>
  <c r="H1158" i="1"/>
  <c r="H1160" i="1"/>
  <c r="H1162" i="1"/>
  <c r="F1216" i="1"/>
  <c r="H1263" i="1"/>
  <c r="H1351" i="1"/>
  <c r="H1353" i="1"/>
  <c r="H1355" i="1"/>
  <c r="H1357" i="1"/>
  <c r="H1359" i="1"/>
  <c r="H1361" i="1"/>
  <c r="H1363" i="1"/>
  <c r="E1415" i="1"/>
  <c r="E1426" i="1"/>
  <c r="H1461" i="1"/>
  <c r="F1464" i="1"/>
  <c r="H1466" i="1"/>
  <c r="E828" i="1"/>
  <c r="F855" i="1"/>
  <c r="F857" i="1"/>
  <c r="F859" i="1"/>
  <c r="F861" i="1"/>
  <c r="F863" i="1"/>
  <c r="F966" i="1"/>
  <c r="E976" i="1"/>
  <c r="H1113" i="1"/>
  <c r="H1207" i="1"/>
  <c r="H1209" i="1"/>
  <c r="H1211" i="1"/>
  <c r="F1250" i="1"/>
  <c r="F1252" i="1"/>
  <c r="F1254" i="1"/>
  <c r="F1256" i="1"/>
  <c r="F1258" i="1"/>
  <c r="F1260" i="1"/>
  <c r="F1262" i="1"/>
  <c r="G1265" i="1"/>
  <c r="E1327" i="1"/>
  <c r="E1378" i="1"/>
  <c r="F703" i="1"/>
  <c r="F705" i="1"/>
  <c r="F707" i="1"/>
  <c r="F709" i="1"/>
  <c r="F711" i="1"/>
  <c r="F713" i="1"/>
  <c r="E716" i="1"/>
  <c r="H851" i="1"/>
  <c r="H853" i="1"/>
  <c r="H855" i="1"/>
  <c r="H857" i="1"/>
  <c r="H859" i="1"/>
  <c r="H861" i="1"/>
  <c r="H963" i="1"/>
  <c r="F1112" i="1"/>
  <c r="E1115" i="1"/>
  <c r="H1260" i="1"/>
  <c r="H1451" i="1"/>
  <c r="H1453" i="1"/>
  <c r="H1455" i="1"/>
  <c r="H1457" i="1"/>
  <c r="H1459" i="1"/>
  <c r="E274" i="1" l="1"/>
  <c r="E268" i="1"/>
  <c r="F268" i="1" s="1"/>
  <c r="F266" i="1"/>
  <c r="E1123" i="1"/>
  <c r="E1117" i="1"/>
  <c r="F1117" i="1" s="1"/>
  <c r="F1115" i="1"/>
  <c r="G1123" i="1"/>
  <c r="G1117" i="1"/>
  <c r="H1117" i="1" s="1"/>
  <c r="H1115" i="1"/>
  <c r="G774" i="1"/>
  <c r="H766" i="1"/>
  <c r="G768" i="1"/>
  <c r="H768" i="1" s="1"/>
  <c r="G268" i="1"/>
  <c r="H268" i="1" s="1"/>
  <c r="G274" i="1"/>
  <c r="H266" i="1"/>
  <c r="G318" i="1"/>
  <c r="H318" i="1" s="1"/>
  <c r="G324" i="1"/>
  <c r="H316" i="1"/>
  <c r="E1273" i="1"/>
  <c r="F1265" i="1"/>
  <c r="E1267" i="1"/>
  <c r="F1267" i="1" s="1"/>
  <c r="G1067" i="1"/>
  <c r="H1067" i="1" s="1"/>
  <c r="H1065" i="1"/>
  <c r="G1073" i="1"/>
  <c r="E724" i="1"/>
  <c r="E718" i="1"/>
  <c r="F718" i="1" s="1"/>
  <c r="F716" i="1"/>
  <c r="F1365" i="1"/>
  <c r="E1367" i="1"/>
  <c r="F1367" i="1" s="1"/>
  <c r="E1373" i="1"/>
  <c r="G574" i="1"/>
  <c r="G568" i="1"/>
  <c r="H568" i="1" s="1"/>
  <c r="H566" i="1"/>
  <c r="G168" i="1"/>
  <c r="H168" i="1" s="1"/>
  <c r="G174" i="1"/>
  <c r="H166" i="1"/>
  <c r="G24" i="1"/>
  <c r="H24" i="1" s="1"/>
  <c r="G30" i="1"/>
  <c r="H22" i="1"/>
  <c r="G1273" i="1"/>
  <c r="H1265" i="1"/>
  <c r="G1267" i="1"/>
  <c r="H1267" i="1" s="1"/>
  <c r="F1415" i="1"/>
  <c r="E1423" i="1"/>
  <c r="E1417" i="1"/>
  <c r="F1417" i="1" s="1"/>
  <c r="E917" i="1"/>
  <c r="F917" i="1" s="1"/>
  <c r="F915" i="1"/>
  <c r="E923" i="1"/>
  <c r="H1365" i="1"/>
  <c r="G1367" i="1"/>
  <c r="H1367" i="1" s="1"/>
  <c r="G1373" i="1"/>
  <c r="G1317" i="1"/>
  <c r="H1317" i="1" s="1"/>
  <c r="G1323" i="1"/>
  <c r="H1315" i="1"/>
  <c r="E824" i="1"/>
  <c r="E818" i="1"/>
  <c r="F818" i="1" s="1"/>
  <c r="F816" i="1"/>
  <c r="E774" i="1"/>
  <c r="E768" i="1"/>
  <c r="F768" i="1" s="1"/>
  <c r="F766" i="1"/>
  <c r="E424" i="1"/>
  <c r="E418" i="1"/>
  <c r="F418" i="1" s="1"/>
  <c r="F416" i="1"/>
  <c r="G1223" i="1"/>
  <c r="H1215" i="1"/>
  <c r="G1217" i="1"/>
  <c r="H1217" i="1" s="1"/>
  <c r="G973" i="1"/>
  <c r="G967" i="1"/>
  <c r="H967" i="1" s="1"/>
  <c r="H965" i="1"/>
  <c r="H1165" i="1"/>
  <c r="G1167" i="1"/>
  <c r="H1167" i="1" s="1"/>
  <c r="G1173" i="1"/>
  <c r="F1165" i="1"/>
  <c r="E1167" i="1"/>
  <c r="F1167" i="1" s="1"/>
  <c r="E1173" i="1"/>
  <c r="E224" i="1"/>
  <c r="E218" i="1"/>
  <c r="F218" i="1" s="1"/>
  <c r="F216" i="1"/>
  <c r="G668" i="1"/>
  <c r="H668" i="1" s="1"/>
  <c r="G674" i="1"/>
  <c r="H666" i="1"/>
  <c r="F466" i="1"/>
  <c r="E474" i="1"/>
  <c r="E468" i="1"/>
  <c r="F468" i="1" s="1"/>
  <c r="E374" i="1"/>
  <c r="E368" i="1"/>
  <c r="F368" i="1" s="1"/>
  <c r="F366" i="1"/>
  <c r="E624" i="1"/>
  <c r="E618" i="1"/>
  <c r="F618" i="1" s="1"/>
  <c r="F616" i="1"/>
  <c r="G1473" i="1"/>
  <c r="H1465" i="1"/>
  <c r="G1467" i="1"/>
  <c r="H1467" i="1" s="1"/>
  <c r="E674" i="1"/>
  <c r="E668" i="1"/>
  <c r="F668" i="1" s="1"/>
  <c r="F666" i="1"/>
  <c r="E1217" i="1"/>
  <c r="F1217" i="1" s="1"/>
  <c r="E1223" i="1"/>
  <c r="F1215" i="1"/>
  <c r="E1467" i="1"/>
  <c r="F1467" i="1" s="1"/>
  <c r="E1473" i="1"/>
  <c r="F1465" i="1"/>
</calcChain>
</file>

<file path=xl/sharedStrings.xml><?xml version="1.0" encoding="utf-8"?>
<sst xmlns="http://schemas.openxmlformats.org/spreadsheetml/2006/main" count="2953" uniqueCount="134">
  <si>
    <t>Ⅰ．事業活動収支等の状況</t>
    <rPh sb="2" eb="4">
      <t>ジギョウ</t>
    </rPh>
    <rPh sb="4" eb="6">
      <t>カツドウ</t>
    </rPh>
    <rPh sb="6" eb="8">
      <t>シュウシ</t>
    </rPh>
    <rPh sb="8" eb="9">
      <t>トウ</t>
    </rPh>
    <rPh sb="10" eb="12">
      <t>ジョウキョウ</t>
    </rPh>
    <phoneticPr fontId="4"/>
  </si>
  <si>
    <t>令和３年度</t>
    <phoneticPr fontId="11"/>
  </si>
  <si>
    <t>令和２年度</t>
    <phoneticPr fontId="11"/>
  </si>
  <si>
    <t>全体</t>
  </si>
  <si>
    <t>居宅介護</t>
  </si>
  <si>
    <t>重度訪問介護</t>
  </si>
  <si>
    <t>同行援護</t>
  </si>
  <si>
    <t>行動援護</t>
  </si>
  <si>
    <t>療養介護</t>
  </si>
  <si>
    <t>生活介護</t>
  </si>
  <si>
    <t>短期入所</t>
  </si>
  <si>
    <t>施設入所支援</t>
  </si>
  <si>
    <t>自立訓練（機能訓練）</t>
  </si>
  <si>
    <t>自立訓練（生活訓練）</t>
  </si>
  <si>
    <t>就労移行支援</t>
  </si>
  <si>
    <t>就労継続支援Ａ型</t>
  </si>
  <si>
    <t>就労継続支援Ｂ型</t>
  </si>
  <si>
    <t>就労定着支援</t>
  </si>
  <si>
    <t>自立生活援助</t>
  </si>
  <si>
    <t>共同生活援助（介護サービス包括型）</t>
  </si>
  <si>
    <t>共同生活援助（日中サービス支援型）</t>
  </si>
  <si>
    <t>共同生活援助（外部サービス利用型）</t>
  </si>
  <si>
    <t>計画相談支援</t>
  </si>
  <si>
    <t>地域相談支援（地域移行支援）</t>
  </si>
  <si>
    <t>地域相談支援（地域定着支援）</t>
  </si>
  <si>
    <t>障害児相談支援</t>
  </si>
  <si>
    <t>児童発達支援</t>
  </si>
  <si>
    <t>医療型児童発達支援</t>
  </si>
  <si>
    <t>放課後等デイサービス</t>
  </si>
  <si>
    <t>居宅訪問型児童発達支援</t>
  </si>
  <si>
    <t>保育所等訪問支援</t>
  </si>
  <si>
    <t>福祉型障害児入所施設</t>
  </si>
  <si>
    <t>医療型障害児入所施設</t>
  </si>
  <si>
    <t>（単位：千円）</t>
    <rPh sb="1" eb="3">
      <t>タンイ</t>
    </rPh>
    <rPh sb="4" eb="6">
      <t>センエン</t>
    </rPh>
    <phoneticPr fontId="4"/>
  </si>
  <si>
    <t>令和２年度</t>
    <phoneticPr fontId="3"/>
  </si>
  <si>
    <t>N=</t>
  </si>
  <si>
    <t>令和４年経営概況調査</t>
    <phoneticPr fontId="4"/>
  </si>
  <si>
    <t>（参考）令和２年経営実態調査</t>
    <phoneticPr fontId="4"/>
  </si>
  <si>
    <t>-100%未満</t>
  </si>
  <si>
    <t>令和３年度決算</t>
    <rPh sb="5" eb="7">
      <t>ケッサン</t>
    </rPh>
    <phoneticPr fontId="4"/>
  </si>
  <si>
    <t>令和２年度決算</t>
    <rPh sb="5" eb="7">
      <t>ケッサン</t>
    </rPh>
    <phoneticPr fontId="4"/>
  </si>
  <si>
    <t>令和元年度決算</t>
    <rPh sb="0" eb="2">
      <t>レイワ</t>
    </rPh>
    <rPh sb="2" eb="4">
      <t>ガンネン</t>
    </rPh>
    <rPh sb="4" eb="5">
      <t>ド</t>
    </rPh>
    <rPh sb="5" eb="7">
      <t>ケッサン</t>
    </rPh>
    <phoneticPr fontId="4"/>
  </si>
  <si>
    <t>-100%～-95%</t>
  </si>
  <si>
    <t>Ⅰ　事業活動収益</t>
    <rPh sb="2" eb="4">
      <t>ジギョウ</t>
    </rPh>
    <rPh sb="4" eb="6">
      <t>カツドウ</t>
    </rPh>
    <rPh sb="6" eb="8">
      <t>シュウエキ</t>
    </rPh>
    <phoneticPr fontId="4"/>
  </si>
  <si>
    <t>（１）自立支援費等・措置費・運営費収益</t>
    <rPh sb="17" eb="19">
      <t>シュウエキ</t>
    </rPh>
    <phoneticPr fontId="4"/>
  </si>
  <si>
    <t>-95%～-90%</t>
  </si>
  <si>
    <t>（２）利用料収益</t>
    <rPh sb="6" eb="8">
      <t>シュウエキ</t>
    </rPh>
    <phoneticPr fontId="4"/>
  </si>
  <si>
    <t>-90%～-85%</t>
  </si>
  <si>
    <t>（３）補助事業等収益</t>
    <rPh sb="8" eb="10">
      <t>シュウエキ</t>
    </rPh>
    <phoneticPr fontId="4"/>
  </si>
  <si>
    <t>-85%～-80%</t>
  </si>
  <si>
    <t>（４）その他</t>
    <phoneticPr fontId="4"/>
  </si>
  <si>
    <t>-80%～-75%</t>
  </si>
  <si>
    <t>Ⅱ　事業活動費用</t>
    <rPh sb="2" eb="4">
      <t>ジギョウ</t>
    </rPh>
    <rPh sb="4" eb="6">
      <t>カツドウ</t>
    </rPh>
    <rPh sb="6" eb="8">
      <t>ヒヨウ</t>
    </rPh>
    <phoneticPr fontId="4"/>
  </si>
  <si>
    <t>（１）給与費</t>
    <rPh sb="3" eb="6">
      <t>キュウヨヒ</t>
    </rPh>
    <phoneticPr fontId="4"/>
  </si>
  <si>
    <t>-75%～-70%</t>
  </si>
  <si>
    <t>（２）減価償却費</t>
  </si>
  <si>
    <t>-70%～-65%</t>
  </si>
  <si>
    <t>（３）国庫補助金等特別積立金取崩額</t>
    <phoneticPr fontId="4"/>
  </si>
  <si>
    <t>-65%～-60%</t>
  </si>
  <si>
    <t>（４）委託費</t>
    <phoneticPr fontId="4"/>
  </si>
  <si>
    <t>-60%～-55%</t>
  </si>
  <si>
    <t>（５）その他</t>
    <phoneticPr fontId="4"/>
  </si>
  <si>
    <t>-55%～-50%</t>
  </si>
  <si>
    <t>Ⅲ　事業活動外収益</t>
    <rPh sb="2" eb="4">
      <t>ジギョウ</t>
    </rPh>
    <rPh sb="4" eb="6">
      <t>カツドウ</t>
    </rPh>
    <rPh sb="6" eb="7">
      <t>ガイ</t>
    </rPh>
    <rPh sb="7" eb="9">
      <t>シュウエキ</t>
    </rPh>
    <phoneticPr fontId="4"/>
  </si>
  <si>
    <t>（１）借入金利息補助金収入</t>
    <phoneticPr fontId="4"/>
  </si>
  <si>
    <t>-50%～-45%</t>
  </si>
  <si>
    <t>Ⅳ　事業活動外費用</t>
    <rPh sb="2" eb="4">
      <t>ジギョウ</t>
    </rPh>
    <rPh sb="4" eb="7">
      <t>カツドウガイ</t>
    </rPh>
    <rPh sb="7" eb="9">
      <t>ヒヨウ</t>
    </rPh>
    <phoneticPr fontId="4"/>
  </si>
  <si>
    <t>（１）借入金利息</t>
  </si>
  <si>
    <t>-45%～-40%</t>
  </si>
  <si>
    <t>Ｖ　特別収益</t>
    <rPh sb="2" eb="4">
      <t>トクベツ</t>
    </rPh>
    <rPh sb="4" eb="6">
      <t>シュウエキ</t>
    </rPh>
    <phoneticPr fontId="4"/>
  </si>
  <si>
    <t>（１）本部からの繰入</t>
    <rPh sb="3" eb="5">
      <t>ホンブ</t>
    </rPh>
    <rPh sb="8" eb="10">
      <t>クリイレ</t>
    </rPh>
    <phoneticPr fontId="4"/>
  </si>
  <si>
    <t>-40%～-35%</t>
  </si>
  <si>
    <t>Ⅵ　特別費用</t>
    <rPh sb="2" eb="4">
      <t>トクベツ</t>
    </rPh>
    <rPh sb="4" eb="6">
      <t>ヒヨウ</t>
    </rPh>
    <phoneticPr fontId="4"/>
  </si>
  <si>
    <t>（１）本部への繰入</t>
    <rPh sb="3" eb="5">
      <t>ホンブ</t>
    </rPh>
    <rPh sb="7" eb="9">
      <t>クリイレ</t>
    </rPh>
    <phoneticPr fontId="4"/>
  </si>
  <si>
    <t>-35%～-30%</t>
  </si>
  <si>
    <t>収入（①＝Ⅰ＋Ⅲ＋Ⅴ）</t>
    <phoneticPr fontId="4"/>
  </si>
  <si>
    <t>-30%～-25%</t>
  </si>
  <si>
    <t>支出（②＝Ⅱ＋Ⅳ＋Ⅵ）</t>
    <phoneticPr fontId="4"/>
  </si>
  <si>
    <t>-25%～-20%</t>
  </si>
  <si>
    <t>収支差（③＝①－②）</t>
    <phoneticPr fontId="4"/>
  </si>
  <si>
    <t>-20%～-15%</t>
  </si>
  <si>
    <t>（新型コロナウイルス感染症関連の補助金収入）</t>
    <rPh sb="1" eb="3">
      <t>シンガタ</t>
    </rPh>
    <rPh sb="10" eb="13">
      <t>カンセンショウ</t>
    </rPh>
    <rPh sb="13" eb="15">
      <t>カンレン</t>
    </rPh>
    <rPh sb="16" eb="21">
      <t>ホジョキンシュウニュウ</t>
    </rPh>
    <phoneticPr fontId="3"/>
  </si>
  <si>
    <t>-</t>
    <phoneticPr fontId="3"/>
  </si>
  <si>
    <t>-</t>
  </si>
  <si>
    <t>-15%～-10%</t>
  </si>
  <si>
    <t>（新型コロナウイルス感染症関連の補助金収入を含めた収支差）</t>
    <rPh sb="1" eb="3">
      <t>シンガタ</t>
    </rPh>
    <rPh sb="10" eb="13">
      <t>カンセンショウ</t>
    </rPh>
    <rPh sb="13" eb="15">
      <t>カンレン</t>
    </rPh>
    <rPh sb="16" eb="21">
      <t>ホジョキンシュウニュウ</t>
    </rPh>
    <rPh sb="22" eb="23">
      <t>フク</t>
    </rPh>
    <rPh sb="25" eb="28">
      <t>シュウシサ</t>
    </rPh>
    <phoneticPr fontId="3"/>
  </si>
  <si>
    <t>-10%～-5%</t>
  </si>
  <si>
    <t>客体数</t>
    <rPh sb="0" eb="1">
      <t>キャク</t>
    </rPh>
    <rPh sb="1" eb="3">
      <t>タイスウ</t>
    </rPh>
    <phoneticPr fontId="4"/>
  </si>
  <si>
    <t>-5%～0%</t>
  </si>
  <si>
    <t>0%～5%</t>
  </si>
  <si>
    <t xml:space="preserve"> a 設備資金借入金元金償還支出</t>
    <rPh sb="3" eb="5">
      <t>セツビ</t>
    </rPh>
    <rPh sb="5" eb="7">
      <t>シキン</t>
    </rPh>
    <rPh sb="7" eb="10">
      <t>カリイレキン</t>
    </rPh>
    <rPh sb="10" eb="12">
      <t>ガンキン</t>
    </rPh>
    <rPh sb="12" eb="14">
      <t>ショウカン</t>
    </rPh>
    <rPh sb="14" eb="16">
      <t>シシュツ</t>
    </rPh>
    <phoneticPr fontId="4"/>
  </si>
  <si>
    <t>5%～10%</t>
  </si>
  <si>
    <t xml:space="preserve"> b 長期運営資金借入金元金償還支出</t>
    <rPh sb="3" eb="5">
      <t>チョウキ</t>
    </rPh>
    <rPh sb="5" eb="7">
      <t>ウンエイ</t>
    </rPh>
    <rPh sb="7" eb="9">
      <t>シキン</t>
    </rPh>
    <rPh sb="9" eb="12">
      <t>カリイレキン</t>
    </rPh>
    <rPh sb="12" eb="14">
      <t>ガンキン</t>
    </rPh>
    <rPh sb="14" eb="16">
      <t>ショウカン</t>
    </rPh>
    <rPh sb="16" eb="18">
      <t>シシュツ</t>
    </rPh>
    <phoneticPr fontId="4"/>
  </si>
  <si>
    <t>10%～15%</t>
  </si>
  <si>
    <t xml:space="preserve"> c その他の長期借入金償還支出</t>
    <rPh sb="5" eb="6">
      <t>タ</t>
    </rPh>
    <rPh sb="7" eb="9">
      <t>チョウキ</t>
    </rPh>
    <rPh sb="9" eb="12">
      <t>カリイレキン</t>
    </rPh>
    <rPh sb="12" eb="14">
      <t>ショウカン</t>
    </rPh>
    <rPh sb="14" eb="16">
      <t>シシュツ</t>
    </rPh>
    <phoneticPr fontId="4"/>
  </si>
  <si>
    <t>15%～20%</t>
  </si>
  <si>
    <t>（参考）（③＋Ⅱ（２）＋Ⅱ（３））－（a＋b＋c）</t>
    <rPh sb="1" eb="3">
      <t>サンコウ</t>
    </rPh>
    <phoneticPr fontId="4"/>
  </si>
  <si>
    <t>20%～25%</t>
  </si>
  <si>
    <t>※無回答の施設・事業所は含まれない。</t>
    <rPh sb="1" eb="4">
      <t>ムカイトウ</t>
    </rPh>
    <rPh sb="5" eb="7">
      <t>シセツ</t>
    </rPh>
    <rPh sb="8" eb="11">
      <t>ジギョウショ</t>
    </rPh>
    <rPh sb="12" eb="13">
      <t>フク</t>
    </rPh>
    <phoneticPr fontId="4"/>
  </si>
  <si>
    <t>25%～30%</t>
  </si>
  <si>
    <t>30%～35%</t>
  </si>
  <si>
    <t>35%～40%</t>
  </si>
  <si>
    <t>40%～45%</t>
  </si>
  <si>
    <t>45%～50%</t>
  </si>
  <si>
    <t>50%～55%</t>
  </si>
  <si>
    <t>55%～60%</t>
  </si>
  <si>
    <t>60%～65%</t>
  </si>
  <si>
    <t>65%～70%</t>
  </si>
  <si>
    <t>70%～75%</t>
  </si>
  <si>
    <t>75%～80%</t>
  </si>
  <si>
    <t>80%～85%</t>
  </si>
  <si>
    <t>85%～90%</t>
  </si>
  <si>
    <t>90%以上</t>
  </si>
  <si>
    <t>令和３年度</t>
  </si>
  <si>
    <t>令和２年度</t>
  </si>
  <si>
    <t>１施設・事業所あたり延べ訪問回数</t>
    <rPh sb="1" eb="3">
      <t>シセツ</t>
    </rPh>
    <rPh sb="4" eb="7">
      <t>ジギョウショ</t>
    </rPh>
    <rPh sb="10" eb="11">
      <t>ノ</t>
    </rPh>
    <rPh sb="12" eb="14">
      <t>ホウモン</t>
    </rPh>
    <rPh sb="14" eb="16">
      <t>カイスウ</t>
    </rPh>
    <phoneticPr fontId="4"/>
  </si>
  <si>
    <t>－</t>
    <phoneticPr fontId="4"/>
  </si>
  <si>
    <t>延べ訪問回数あたり収入</t>
    <rPh sb="0" eb="1">
      <t>ノ</t>
    </rPh>
    <rPh sb="2" eb="4">
      <t>ホウモン</t>
    </rPh>
    <rPh sb="4" eb="6">
      <t>カイスウ</t>
    </rPh>
    <rPh sb="9" eb="11">
      <t>シュウニュウ</t>
    </rPh>
    <phoneticPr fontId="4"/>
  </si>
  <si>
    <t>（新型コロナウイルス感染症関連の補助金収入を含めた延べ訪問回数あたり収入）</t>
    <rPh sb="1" eb="3">
      <t>シンガタ</t>
    </rPh>
    <rPh sb="10" eb="13">
      <t>カンセンショウ</t>
    </rPh>
    <rPh sb="13" eb="15">
      <t>カンレン</t>
    </rPh>
    <rPh sb="16" eb="21">
      <t>ホジョキンシュウニュウ</t>
    </rPh>
    <rPh sb="22" eb="23">
      <t>フク</t>
    </rPh>
    <rPh sb="25" eb="26">
      <t>ノ</t>
    </rPh>
    <rPh sb="27" eb="29">
      <t>ホウモン</t>
    </rPh>
    <rPh sb="29" eb="31">
      <t>カイスウ</t>
    </rPh>
    <rPh sb="34" eb="36">
      <t>シュウニュウ</t>
    </rPh>
    <phoneticPr fontId="3"/>
  </si>
  <si>
    <t>－</t>
  </si>
  <si>
    <t>延べ訪問回数あたり支出</t>
    <rPh sb="0" eb="1">
      <t>ノ</t>
    </rPh>
    <rPh sb="2" eb="4">
      <t>ホウモン</t>
    </rPh>
    <rPh sb="4" eb="6">
      <t>カイスウ</t>
    </rPh>
    <rPh sb="9" eb="11">
      <t>シシュツ</t>
    </rPh>
    <phoneticPr fontId="4"/>
  </si>
  <si>
    <t>１施設・事業所あたりサービス換算職員数</t>
    <rPh sb="1" eb="3">
      <t>シセツ</t>
    </rPh>
    <rPh sb="4" eb="7">
      <t>ジギョウショ</t>
    </rPh>
    <rPh sb="14" eb="16">
      <t>カンサン</t>
    </rPh>
    <rPh sb="16" eb="19">
      <t>ショクインスウ</t>
    </rPh>
    <phoneticPr fontId="4"/>
  </si>
  <si>
    <t>サービス換算職員数あたり給与費</t>
    <rPh sb="4" eb="6">
      <t>カンサン</t>
    </rPh>
    <rPh sb="6" eb="9">
      <t>ショクインスウ</t>
    </rPh>
    <rPh sb="12" eb="14">
      <t>キュウヨ</t>
    </rPh>
    <rPh sb="14" eb="15">
      <t>ヒ</t>
    </rPh>
    <phoneticPr fontId="4"/>
  </si>
  <si>
    <t>※延べ訪問回数は月間値</t>
    <rPh sb="1" eb="2">
      <t>ノ</t>
    </rPh>
    <rPh sb="3" eb="5">
      <t>ホウモン</t>
    </rPh>
    <rPh sb="5" eb="7">
      <t>カイスウ</t>
    </rPh>
    <rPh sb="8" eb="10">
      <t>ゲッカン</t>
    </rPh>
    <rPh sb="10" eb="11">
      <t>チ</t>
    </rPh>
    <phoneticPr fontId="4"/>
  </si>
  <si>
    <t>１施設・事業所あたり定員数</t>
    <rPh sb="1" eb="3">
      <t>シセツ</t>
    </rPh>
    <rPh sb="4" eb="7">
      <t>ジギョウショ</t>
    </rPh>
    <rPh sb="10" eb="13">
      <t>テイインスウ</t>
    </rPh>
    <phoneticPr fontId="4"/>
  </si>
  <si>
    <t>定員あたり収入</t>
    <rPh sb="0" eb="2">
      <t>テイイン</t>
    </rPh>
    <rPh sb="5" eb="7">
      <t>シュウニュウ</t>
    </rPh>
    <phoneticPr fontId="4"/>
  </si>
  <si>
    <t>（新型コロナウイルス感染症関連の補助金収入を含めた定員あたり収入）</t>
    <rPh sb="1" eb="3">
      <t>シンガタ</t>
    </rPh>
    <rPh sb="10" eb="13">
      <t>カンセンショウ</t>
    </rPh>
    <rPh sb="13" eb="15">
      <t>カンレン</t>
    </rPh>
    <rPh sb="16" eb="21">
      <t>ホジョキンシュウニュウ</t>
    </rPh>
    <rPh sb="22" eb="23">
      <t>フク</t>
    </rPh>
    <rPh sb="25" eb="27">
      <t>テイイン</t>
    </rPh>
    <rPh sb="30" eb="32">
      <t>シュウニュウ</t>
    </rPh>
    <phoneticPr fontId="3"/>
  </si>
  <si>
    <t>定員あたり支出</t>
    <rPh sb="0" eb="2">
      <t>テイイン</t>
    </rPh>
    <rPh sb="5" eb="7">
      <t>シシュツ</t>
    </rPh>
    <phoneticPr fontId="4"/>
  </si>
  <si>
    <t>１施設・事業所あたり延べ利用者数</t>
    <rPh sb="1" eb="3">
      <t>シセツ</t>
    </rPh>
    <rPh sb="4" eb="7">
      <t>ジギョウショ</t>
    </rPh>
    <rPh sb="10" eb="11">
      <t>ノ</t>
    </rPh>
    <rPh sb="12" eb="14">
      <t>リヨウ</t>
    </rPh>
    <rPh sb="14" eb="15">
      <t>シャ</t>
    </rPh>
    <rPh sb="15" eb="16">
      <t>スウ</t>
    </rPh>
    <phoneticPr fontId="4"/>
  </si>
  <si>
    <t>延べ利用者数あたり収入</t>
    <rPh sb="0" eb="1">
      <t>ノ</t>
    </rPh>
    <rPh sb="2" eb="4">
      <t>リヨウ</t>
    </rPh>
    <rPh sb="4" eb="5">
      <t>シャ</t>
    </rPh>
    <rPh sb="5" eb="6">
      <t>スウ</t>
    </rPh>
    <rPh sb="9" eb="11">
      <t>シュウニュウ</t>
    </rPh>
    <phoneticPr fontId="4"/>
  </si>
  <si>
    <t>（新型コロナウイルス感染症関連の補助金収入を含めた延べ利用者数あたり収入）</t>
    <rPh sb="1" eb="3">
      <t>シンガタ</t>
    </rPh>
    <rPh sb="10" eb="13">
      <t>カンセンショウ</t>
    </rPh>
    <rPh sb="13" eb="15">
      <t>カンレン</t>
    </rPh>
    <rPh sb="16" eb="21">
      <t>ホジョキンシュウニュウ</t>
    </rPh>
    <rPh sb="22" eb="23">
      <t>フク</t>
    </rPh>
    <rPh sb="25" eb="26">
      <t>ノ</t>
    </rPh>
    <rPh sb="27" eb="31">
      <t>リヨウシャスウ</t>
    </rPh>
    <rPh sb="34" eb="36">
      <t>シュウニュウ</t>
    </rPh>
    <phoneticPr fontId="3"/>
  </si>
  <si>
    <t>延べ利用者数あたり支出</t>
    <rPh sb="0" eb="1">
      <t>ノ</t>
    </rPh>
    <rPh sb="2" eb="4">
      <t>リヨウ</t>
    </rPh>
    <rPh sb="4" eb="5">
      <t>シャ</t>
    </rPh>
    <rPh sb="5" eb="6">
      <t>スウ</t>
    </rPh>
    <rPh sb="9" eb="11">
      <t>シシュツ</t>
    </rPh>
    <phoneticPr fontId="4"/>
  </si>
  <si>
    <t>※延べ利用者数は月間値</t>
    <rPh sb="1" eb="2">
      <t>ノ</t>
    </rPh>
    <rPh sb="3" eb="5">
      <t>リヨウ</t>
    </rPh>
    <rPh sb="5" eb="6">
      <t>シャ</t>
    </rPh>
    <rPh sb="6" eb="7">
      <t>スウ</t>
    </rPh>
    <rPh sb="8" eb="10">
      <t>ゲッカン</t>
    </rPh>
    <rPh sb="10" eb="11">
      <t>チ</t>
    </rPh>
    <phoneticPr fontId="4"/>
  </si>
  <si>
    <t>（新型コロナウイルス感染症関連の補助金収入を含めた延べ訪問回数あたり収入）</t>
    <rPh sb="1" eb="3">
      <t>シンガタ</t>
    </rPh>
    <rPh sb="10" eb="13">
      <t>カンセンショウ</t>
    </rPh>
    <rPh sb="13" eb="15">
      <t>カンレン</t>
    </rPh>
    <rPh sb="16" eb="21">
      <t>ホジョキンシュウニュウ</t>
    </rPh>
    <rPh sb="22" eb="23">
      <t>フク</t>
    </rPh>
    <rPh sb="25" eb="26">
      <t>ノ</t>
    </rPh>
    <rPh sb="27" eb="31">
      <t>ホウモンカイスウ</t>
    </rPh>
    <rPh sb="34" eb="36">
      <t>シュウニュウ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</si>
</sst>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Red]\-#,##0.0"/>
    <numFmt numFmtId="178" formatCode="#,##0;&quot;▲ &quot;#,##0"/>
  </numFmts>
  <fonts count="18" x14ac:knownFonts="1">
    <font>
      <sz val="11"/>
      <color theme="1"/>
      <name val="游ゴシック"/>
      <family val="3"/>
      <charset val="128"/>
      <scheme val="minor"/>
    </font>
    <font>
      <sz val="11"/>
      <color theme="1"/>
      <name val="游ゴシック"/>
      <family val="3"/>
      <charset val="128"/>
      <scheme val="minor"/>
    </font>
    <font>
      <b/>
      <sz val="16"/>
      <name val="游ゴシック"/>
      <family val="3"/>
      <charset val="128"/>
      <scheme val="minor"/>
    </font>
    <font>
      <sz val="6"/>
      <name val="游ゴシック"/>
      <family val="3"/>
      <charset val="128"/>
      <scheme val="minor"/>
    </font>
    <font>
      <sz val="6"/>
      <name val="ＭＳ Ｐゴシック"/>
      <family val="3"/>
      <charset val="128"/>
    </font>
    <font>
      <sz val="8"/>
      <name val="ＭＳ Ｐゴシック"/>
      <family val="3"/>
      <charset val="128"/>
    </font>
    <font>
      <sz val="8"/>
      <name val="Meiryo UI"/>
      <family val="3"/>
      <charset val="128"/>
    </font>
    <font>
      <sz val="11"/>
      <name val="游ゴシック"/>
      <family val="3"/>
      <charset val="128"/>
      <scheme val="minor"/>
    </font>
    <font>
      <b/>
      <sz val="8.5"/>
      <name val="ＭＳ Ｐゴシック"/>
      <family val="3"/>
      <charset val="128"/>
    </font>
    <font>
      <b/>
      <sz val="7.5"/>
      <name val="ＭＳ Ｐゴシック"/>
      <family val="3"/>
      <charset val="128"/>
    </font>
    <font>
      <sz val="7.5"/>
      <name val="メイリオ"/>
      <family val="3"/>
      <charset val="128"/>
    </font>
    <font>
      <sz val="9"/>
      <color theme="1"/>
      <name val="游ゴシック"/>
      <family val="3"/>
      <charset val="128"/>
      <scheme val="minor"/>
    </font>
    <font>
      <b/>
      <sz val="12"/>
      <name val="ＭＳ Ｐゴシック"/>
      <family val="3"/>
      <charset val="128"/>
    </font>
    <font>
      <sz val="7.5"/>
      <name val="ＭＳ 明朝"/>
      <family val="1"/>
      <charset val="128"/>
    </font>
    <font>
      <sz val="6.5"/>
      <name val="ＭＳ 明朝"/>
      <family val="1"/>
      <charset val="128"/>
    </font>
    <font>
      <sz val="7"/>
      <name val="ＭＳ 明朝"/>
      <family val="1"/>
      <charset val="128"/>
    </font>
    <font>
      <sz val="11"/>
      <name val="ＭＳ 明朝"/>
      <family val="1"/>
      <charset val="128"/>
    </font>
    <font>
      <sz val="7.5"/>
      <name val="游ゴシック"/>
      <family val="3"/>
      <charset val="128"/>
      <scheme val="minor"/>
    </font>
  </fonts>
  <fills count="4">
    <fill>
      <patternFill patternType="none"/>
    </fill>
    <fill>
      <patternFill patternType="gray125"/>
    </fill>
    <fill>
      <patternFill patternType="solid">
        <fgColor rgb="FFCCFFFF"/>
        <bgColor indexed="64"/>
      </patternFill>
    </fill>
    <fill>
      <patternFill patternType="solid">
        <fgColor theme="0"/>
        <bgColor indexed="64"/>
      </patternFill>
    </fill>
  </fills>
  <borders count="14">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bottom/>
      <diagonal/>
    </border>
  </borders>
  <cellStyleXfs count="3">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111">
    <xf numFmtId="0" fontId="0" fillId="0" borderId="0" xfId="0">
      <alignment vertical="center"/>
    </xf>
    <xf numFmtId="0" fontId="5" fillId="0" borderId="0" xfId="0" applyFont="1">
      <alignment vertical="center"/>
    </xf>
    <xf numFmtId="38" fontId="6" fillId="0" borderId="0" xfId="1" applyFont="1" applyAlignment="1">
      <alignment vertical="center"/>
    </xf>
    <xf numFmtId="176" fontId="6" fillId="0" borderId="0" xfId="2" applyNumberFormat="1" applyFont="1" applyAlignment="1">
      <alignment vertical="center"/>
    </xf>
    <xf numFmtId="0" fontId="6" fillId="0" borderId="0" xfId="0" applyFont="1">
      <alignment vertical="center"/>
    </xf>
    <xf numFmtId="0" fontId="7" fillId="0" borderId="0" xfId="0" applyFont="1">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12" fillId="0" borderId="0" xfId="0" applyFont="1">
      <alignment vertical="center"/>
    </xf>
    <xf numFmtId="0" fontId="13" fillId="0" borderId="0" xfId="0" applyFont="1" applyAlignment="1">
      <alignment horizontal="right" vertical="center"/>
    </xf>
    <xf numFmtId="177" fontId="6" fillId="0" borderId="0" xfId="1" applyNumberFormat="1" applyFont="1">
      <alignment vertical="center"/>
    </xf>
    <xf numFmtId="177" fontId="6" fillId="0" borderId="0" xfId="1" applyNumberFormat="1" applyFont="1" applyAlignment="1">
      <alignment horizontal="right" vertical="center"/>
    </xf>
    <xf numFmtId="178" fontId="10" fillId="0" borderId="0" xfId="1" applyNumberFormat="1" applyFont="1">
      <alignment vertical="center"/>
    </xf>
    <xf numFmtId="38" fontId="6" fillId="0" borderId="0" xfId="1" applyFont="1">
      <alignment vertical="center"/>
    </xf>
    <xf numFmtId="38" fontId="6" fillId="0" borderId="0" xfId="1" applyFont="1" applyFill="1">
      <alignment vertical="center"/>
    </xf>
    <xf numFmtId="38" fontId="6" fillId="0" borderId="0" xfId="1" applyFont="1" applyAlignment="1">
      <alignment horizontal="right" vertical="center"/>
    </xf>
    <xf numFmtId="0" fontId="13" fillId="2" borderId="1" xfId="0" applyFont="1" applyFill="1" applyBorder="1" applyAlignment="1">
      <alignment vertical="center" wrapText="1"/>
    </xf>
    <xf numFmtId="0" fontId="13" fillId="2" borderId="2" xfId="0" applyFont="1" applyFill="1" applyBorder="1" applyAlignment="1">
      <alignment vertical="center" wrapText="1"/>
    </xf>
    <xf numFmtId="0" fontId="13" fillId="2" borderId="3" xfId="0" applyFont="1" applyFill="1" applyBorder="1" applyAlignment="1">
      <alignment vertical="center" wrapText="1"/>
    </xf>
    <xf numFmtId="0" fontId="13" fillId="0" borderId="0" xfId="0" applyFont="1" applyAlignment="1">
      <alignment horizontal="center" vertical="center" wrapText="1"/>
    </xf>
    <xf numFmtId="3" fontId="5" fillId="0" borderId="0" xfId="0" applyNumberFormat="1" applyFont="1">
      <alignment vertical="center"/>
    </xf>
    <xf numFmtId="38" fontId="6" fillId="0" borderId="0" xfId="1" quotePrefix="1" applyFont="1" applyAlignment="1">
      <alignment vertical="center"/>
    </xf>
    <xf numFmtId="177" fontId="6" fillId="0" borderId="0" xfId="1" applyNumberFormat="1" applyFont="1" applyAlignment="1">
      <alignment vertical="center"/>
    </xf>
    <xf numFmtId="177" fontId="6" fillId="3" borderId="0" xfId="1" applyNumberFormat="1" applyFont="1" applyFill="1" applyBorder="1" applyAlignment="1">
      <alignment horizontal="center" vertical="center" wrapText="1"/>
    </xf>
    <xf numFmtId="177" fontId="6" fillId="3" borderId="0" xfId="1" applyNumberFormat="1" applyFont="1" applyFill="1" applyBorder="1" applyAlignment="1">
      <alignment vertical="center" wrapText="1"/>
    </xf>
    <xf numFmtId="0" fontId="13" fillId="2" borderId="7" xfId="0" applyFont="1" applyFill="1" applyBorder="1" applyAlignment="1">
      <alignment vertical="center" wrapText="1"/>
    </xf>
    <xf numFmtId="0" fontId="13" fillId="2" borderId="8" xfId="0" applyFont="1" applyFill="1" applyBorder="1" applyAlignment="1">
      <alignment vertical="center" wrapText="1"/>
    </xf>
    <xf numFmtId="0" fontId="13" fillId="2" borderId="9" xfId="0" applyFont="1" applyFill="1" applyBorder="1" applyAlignment="1">
      <alignment vertical="center" wrapText="1"/>
    </xf>
    <xf numFmtId="38" fontId="6" fillId="3" borderId="0" xfId="1" applyFont="1" applyFill="1" applyBorder="1" applyAlignment="1">
      <alignment vertical="center" wrapText="1"/>
    </xf>
    <xf numFmtId="177" fontId="6" fillId="3" borderId="0" xfId="1" applyNumberFormat="1" applyFont="1" applyFill="1" applyBorder="1">
      <alignment vertical="center"/>
    </xf>
    <xf numFmtId="0" fontId="13" fillId="2" borderId="10" xfId="0" applyFont="1" applyFill="1" applyBorder="1" applyAlignment="1">
      <alignment vertical="top" wrapText="1"/>
    </xf>
    <xf numFmtId="3" fontId="13" fillId="0" borderId="4" xfId="0" applyNumberFormat="1" applyFont="1" applyBorder="1">
      <alignment vertical="center"/>
    </xf>
    <xf numFmtId="176" fontId="13" fillId="0" borderId="6" xfId="2" applyNumberFormat="1" applyFont="1" applyFill="1" applyBorder="1">
      <alignment vertical="center"/>
    </xf>
    <xf numFmtId="176" fontId="13" fillId="0" borderId="0" xfId="2" applyNumberFormat="1" applyFont="1" applyFill="1" applyBorder="1">
      <alignment vertical="center"/>
    </xf>
    <xf numFmtId="38" fontId="6" fillId="3" borderId="0" xfId="1" applyFont="1" applyFill="1" applyBorder="1" applyAlignment="1">
      <alignment vertical="center"/>
    </xf>
    <xf numFmtId="0" fontId="13" fillId="2" borderId="11" xfId="0" applyFont="1" applyFill="1" applyBorder="1" applyAlignment="1">
      <alignment vertical="top" wrapText="1"/>
    </xf>
    <xf numFmtId="38" fontId="5" fillId="0" borderId="0" xfId="0" applyNumberFormat="1" applyFont="1">
      <alignment vertical="center"/>
    </xf>
    <xf numFmtId="0" fontId="13" fillId="2" borderId="12" xfId="0" applyFont="1" applyFill="1" applyBorder="1" applyAlignment="1">
      <alignment vertical="top" wrapText="1"/>
    </xf>
    <xf numFmtId="178" fontId="13" fillId="0" borderId="4" xfId="0" applyNumberFormat="1" applyFont="1" applyBorder="1">
      <alignment vertical="center"/>
    </xf>
    <xf numFmtId="38" fontId="13" fillId="0" borderId="4" xfId="0" applyNumberFormat="1" applyFont="1" applyBorder="1">
      <alignment vertical="center"/>
    </xf>
    <xf numFmtId="0" fontId="13" fillId="2" borderId="10" xfId="0" applyFont="1" applyFill="1" applyBorder="1" applyAlignment="1">
      <alignment vertical="top"/>
    </xf>
    <xf numFmtId="178" fontId="13" fillId="0" borderId="4" xfId="1" applyNumberFormat="1" applyFont="1" applyFill="1" applyBorder="1">
      <alignment vertical="center"/>
    </xf>
    <xf numFmtId="38" fontId="6" fillId="0" borderId="0" xfId="1" applyFont="1" applyBorder="1" applyAlignment="1">
      <alignment vertical="center"/>
    </xf>
    <xf numFmtId="178" fontId="15" fillId="0" borderId="4" xfId="1" applyNumberFormat="1" applyFont="1" applyFill="1" applyBorder="1">
      <alignment vertical="center"/>
    </xf>
    <xf numFmtId="176" fontId="15" fillId="0" borderId="6" xfId="2" applyNumberFormat="1" applyFont="1" applyFill="1" applyBorder="1">
      <alignment vertical="center"/>
    </xf>
    <xf numFmtId="176" fontId="15" fillId="0" borderId="0" xfId="2" applyNumberFormat="1" applyFont="1" applyFill="1" applyBorder="1">
      <alignment vertical="center"/>
    </xf>
    <xf numFmtId="178" fontId="13" fillId="0" borderId="4" xfId="1" applyNumberFormat="1" applyFont="1" applyFill="1" applyBorder="1" applyAlignment="1">
      <alignment horizontal="right" vertical="center"/>
    </xf>
    <xf numFmtId="176" fontId="13" fillId="0" borderId="6" xfId="2" applyNumberFormat="1" applyFont="1" applyFill="1" applyBorder="1" applyAlignment="1">
      <alignment horizontal="right" vertical="center"/>
    </xf>
    <xf numFmtId="38" fontId="13" fillId="0" borderId="4" xfId="1" applyFont="1" applyFill="1" applyBorder="1">
      <alignment vertical="center"/>
    </xf>
    <xf numFmtId="38" fontId="13" fillId="0" borderId="6" xfId="1" applyFont="1" applyFill="1" applyBorder="1">
      <alignment vertical="center"/>
    </xf>
    <xf numFmtId="38" fontId="13" fillId="0" borderId="0" xfId="1" applyFont="1" applyFill="1" applyBorder="1">
      <alignment vertical="center"/>
    </xf>
    <xf numFmtId="0" fontId="16" fillId="0" borderId="0" xfId="0" applyFont="1">
      <alignment vertical="center"/>
    </xf>
    <xf numFmtId="0" fontId="13" fillId="0" borderId="2" xfId="0" applyFont="1" applyBorder="1" applyAlignment="1">
      <alignment vertical="center" wrapText="1"/>
    </xf>
    <xf numFmtId="38" fontId="13" fillId="0" borderId="0" xfId="0" applyNumberFormat="1" applyFont="1">
      <alignment vertical="center"/>
    </xf>
    <xf numFmtId="38" fontId="13" fillId="0" borderId="0" xfId="1" applyFont="1" applyBorder="1">
      <alignment vertical="center"/>
    </xf>
    <xf numFmtId="0" fontId="13" fillId="2" borderId="4" xfId="0" applyFont="1" applyFill="1" applyBorder="1" applyAlignment="1">
      <alignment horizontal="left" vertical="center"/>
    </xf>
    <xf numFmtId="0" fontId="13" fillId="2" borderId="5" xfId="0" applyFont="1" applyFill="1" applyBorder="1" applyAlignment="1">
      <alignment horizontal="left" vertical="center" wrapText="1"/>
    </xf>
    <xf numFmtId="38" fontId="13" fillId="2" borderId="6" xfId="0" applyNumberFormat="1" applyFont="1" applyFill="1" applyBorder="1" applyAlignment="1">
      <alignment horizontal="left" vertical="center"/>
    </xf>
    <xf numFmtId="0" fontId="13" fillId="2" borderId="7" xfId="0" applyFont="1" applyFill="1" applyBorder="1" applyAlignment="1">
      <alignment horizontal="left" vertical="center"/>
    </xf>
    <xf numFmtId="0" fontId="13" fillId="2" borderId="8" xfId="0" applyFont="1" applyFill="1" applyBorder="1" applyAlignment="1">
      <alignment horizontal="left" vertical="center" wrapText="1"/>
    </xf>
    <xf numFmtId="38" fontId="13" fillId="2" borderId="9" xfId="0" applyNumberFormat="1" applyFont="1" applyFill="1" applyBorder="1" applyAlignment="1">
      <alignment horizontal="left" vertical="center"/>
    </xf>
    <xf numFmtId="0" fontId="5" fillId="3" borderId="13" xfId="0" applyFont="1" applyFill="1" applyBorder="1" applyAlignment="1">
      <alignment vertical="center" wrapText="1"/>
    </xf>
    <xf numFmtId="3" fontId="5" fillId="3" borderId="13" xfId="0" applyNumberFormat="1" applyFont="1" applyFill="1" applyBorder="1">
      <alignment vertical="center"/>
    </xf>
    <xf numFmtId="0" fontId="13" fillId="0" borderId="0" xfId="0" applyFont="1">
      <alignment vertical="center"/>
    </xf>
    <xf numFmtId="0" fontId="13" fillId="0" borderId="0" xfId="0" applyFont="1" applyAlignment="1">
      <alignment vertical="center" wrapText="1"/>
    </xf>
    <xf numFmtId="38" fontId="13" fillId="3" borderId="0" xfId="0" applyNumberFormat="1" applyFont="1" applyFill="1">
      <alignment vertical="center"/>
    </xf>
    <xf numFmtId="0" fontId="13" fillId="3" borderId="0" xfId="0" applyFont="1" applyFill="1" applyAlignment="1">
      <alignment horizontal="center" vertical="center" wrapText="1"/>
    </xf>
    <xf numFmtId="3" fontId="13" fillId="3" borderId="0" xfId="0" applyNumberFormat="1" applyFont="1" applyFill="1">
      <alignment vertical="center"/>
    </xf>
    <xf numFmtId="176" fontId="6" fillId="3" borderId="0" xfId="2" applyNumberFormat="1" applyFont="1" applyFill="1" applyBorder="1" applyAlignment="1">
      <alignment vertical="center"/>
    </xf>
    <xf numFmtId="176" fontId="6" fillId="3" borderId="0" xfId="2" applyNumberFormat="1" applyFont="1" applyFill="1" applyBorder="1">
      <alignment vertical="center"/>
    </xf>
    <xf numFmtId="38" fontId="6" fillId="3" borderId="0" xfId="0" applyNumberFormat="1" applyFont="1" applyFill="1">
      <alignment vertical="center"/>
    </xf>
    <xf numFmtId="0" fontId="17" fillId="0" borderId="0" xfId="0" applyFont="1">
      <alignment vertical="center"/>
    </xf>
    <xf numFmtId="0" fontId="17" fillId="3" borderId="0" xfId="0" applyFont="1" applyFill="1">
      <alignment vertical="center"/>
    </xf>
    <xf numFmtId="3" fontId="6" fillId="3" borderId="0" xfId="0" applyNumberFormat="1" applyFont="1" applyFill="1">
      <alignment vertical="center"/>
    </xf>
    <xf numFmtId="0" fontId="13" fillId="3" borderId="0" xfId="0" applyFont="1" applyFill="1">
      <alignment vertical="center"/>
    </xf>
    <xf numFmtId="3" fontId="13" fillId="0" borderId="0" xfId="0" applyNumberFormat="1" applyFont="1">
      <alignment vertical="center"/>
    </xf>
    <xf numFmtId="176" fontId="14" fillId="0" borderId="0" xfId="2" applyNumberFormat="1" applyFont="1" applyFill="1" applyBorder="1">
      <alignment vertical="center"/>
    </xf>
    <xf numFmtId="38" fontId="13" fillId="0" borderId="4" xfId="1" applyFont="1" applyBorder="1" applyAlignment="1">
      <alignment horizontal="right" vertical="center"/>
    </xf>
    <xf numFmtId="178" fontId="13" fillId="0" borderId="4" xfId="1" applyNumberFormat="1" applyFont="1" applyBorder="1">
      <alignment vertical="center"/>
    </xf>
    <xf numFmtId="38" fontId="13" fillId="0" borderId="6" xfId="1" applyFont="1" applyBorder="1">
      <alignment vertical="center"/>
    </xf>
    <xf numFmtId="38" fontId="15" fillId="0" borderId="4" xfId="1" applyFont="1" applyBorder="1" applyAlignment="1">
      <alignment horizontal="right" vertical="center"/>
    </xf>
    <xf numFmtId="38" fontId="15" fillId="0" borderId="6" xfId="1" applyFont="1" applyFill="1" applyBorder="1">
      <alignment vertical="center"/>
    </xf>
    <xf numFmtId="38" fontId="15" fillId="0" borderId="0" xfId="1" applyFont="1" applyFill="1" applyBorder="1">
      <alignment vertical="center"/>
    </xf>
    <xf numFmtId="38" fontId="15" fillId="0" borderId="6" xfId="1" applyFont="1" applyBorder="1">
      <alignment vertical="center"/>
    </xf>
    <xf numFmtId="0" fontId="6" fillId="0" borderId="0" xfId="0" applyFont="1" applyAlignment="1">
      <alignment horizontal="right" vertical="center"/>
    </xf>
    <xf numFmtId="0" fontId="6" fillId="3" borderId="0" xfId="0" applyFont="1" applyFill="1" applyAlignment="1">
      <alignment horizontal="center" vertical="center" wrapText="1"/>
    </xf>
    <xf numFmtId="177" fontId="6" fillId="3" borderId="0" xfId="1" applyNumberFormat="1" applyFont="1" applyFill="1" applyBorder="1" applyAlignment="1">
      <alignment vertical="center"/>
    </xf>
    <xf numFmtId="177" fontId="6" fillId="0" borderId="0" xfId="1" applyNumberFormat="1" applyFont="1" applyBorder="1" applyAlignment="1">
      <alignment vertical="center"/>
    </xf>
    <xf numFmtId="0" fontId="6" fillId="3" borderId="0" xfId="0" applyFont="1" applyFill="1" applyAlignment="1">
      <alignment vertical="center" wrapText="1"/>
    </xf>
    <xf numFmtId="38" fontId="6" fillId="3" borderId="0" xfId="1" applyFont="1" applyFill="1" applyBorder="1">
      <alignment vertical="center"/>
    </xf>
    <xf numFmtId="177" fontId="13" fillId="0" borderId="0" xfId="1" applyNumberFormat="1" applyFont="1" applyFill="1" applyBorder="1">
      <alignment vertical="center"/>
    </xf>
    <xf numFmtId="178" fontId="13" fillId="0" borderId="0" xfId="1" applyNumberFormat="1" applyFont="1" applyBorder="1" applyAlignment="1">
      <alignment vertical="center"/>
    </xf>
    <xf numFmtId="178" fontId="17" fillId="0" borderId="0" xfId="1" applyNumberFormat="1" applyFont="1">
      <alignment vertical="center"/>
    </xf>
    <xf numFmtId="0" fontId="13" fillId="2" borderId="4"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6" xfId="0" applyFont="1" applyFill="1" applyBorder="1" applyAlignment="1">
      <alignment horizontal="left" vertical="center" wrapText="1"/>
    </xf>
    <xf numFmtId="0" fontId="14" fillId="2" borderId="4" xfId="0" applyFont="1" applyFill="1" applyBorder="1" applyAlignment="1">
      <alignment vertical="center" shrinkToFit="1"/>
    </xf>
    <xf numFmtId="0" fontId="14" fillId="2" borderId="5" xfId="0" applyFont="1" applyFill="1" applyBorder="1" applyAlignment="1">
      <alignment vertical="center" shrinkToFit="1"/>
    </xf>
    <xf numFmtId="0" fontId="14" fillId="2" borderId="6" xfId="0" applyFont="1" applyFill="1" applyBorder="1" applyAlignment="1">
      <alignment vertical="center" shrinkToFit="1"/>
    </xf>
    <xf numFmtId="0" fontId="13" fillId="2" borderId="4" xfId="0" applyFont="1" applyFill="1" applyBorder="1" applyAlignment="1">
      <alignment vertical="center" wrapText="1"/>
    </xf>
    <xf numFmtId="0" fontId="13" fillId="2" borderId="6" xfId="0" applyFont="1" applyFill="1" applyBorder="1" applyAlignment="1">
      <alignment vertical="center" wrapText="1"/>
    </xf>
    <xf numFmtId="0" fontId="14" fillId="2" borderId="4" xfId="0" applyFont="1" applyFill="1" applyBorder="1" applyAlignment="1">
      <alignment vertical="center" wrapText="1"/>
    </xf>
    <xf numFmtId="0" fontId="14" fillId="2" borderId="5" xfId="0" applyFont="1" applyFill="1" applyBorder="1" applyAlignment="1">
      <alignment vertical="center" wrapText="1"/>
    </xf>
    <xf numFmtId="0" fontId="14" fillId="2" borderId="6" xfId="0" applyFont="1" applyFill="1" applyBorder="1" applyAlignment="1">
      <alignment vertical="center" wrapText="1"/>
    </xf>
    <xf numFmtId="0" fontId="13" fillId="2" borderId="4"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3" fillId="2" borderId="4" xfId="0" applyFont="1" applyFill="1" applyBorder="1" applyAlignment="1">
      <alignment horizontal="justify" vertical="center" wrapText="1"/>
    </xf>
    <xf numFmtId="0" fontId="13" fillId="2" borderId="6" xfId="0" applyFont="1" applyFill="1" applyBorder="1" applyAlignment="1">
      <alignment horizontal="justify" vertical="center" wrapText="1"/>
    </xf>
    <xf numFmtId="0" fontId="2" fillId="0" borderId="0" xfId="0" applyFont="1" applyAlignment="1">
      <alignment horizontal="left" vertical="center"/>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29.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30.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0521595444663567E-2"/>
          <c:y val="0.168539724991563"/>
          <c:w val="0.9226877167645342"/>
          <c:h val="0.35562754854769257"/>
        </c:manualLayout>
      </c:layout>
      <c:barChart>
        <c:barDir val="col"/>
        <c:grouping val="clustered"/>
        <c:varyColors val="0"/>
        <c:ser>
          <c:idx val="0"/>
          <c:order val="0"/>
          <c:tx>
            <c:strRef>
              <c:f>Ⅰ事業活動収支等の状況!$N$4</c:f>
              <c:strCache>
                <c:ptCount val="1"/>
                <c:pt idx="0">
                  <c:v>令和３年度</c:v>
                </c:pt>
              </c:strCache>
            </c:strRef>
          </c:tx>
          <c:spPr>
            <a:solidFill>
              <a:schemeClr val="accent1"/>
            </a:solidFill>
            <a:ln>
              <a:noFill/>
            </a:ln>
            <a:effectLst/>
          </c:spPr>
          <c:invertIfNegative val="0"/>
          <c:cat>
            <c:strRef>
              <c:f>Ⅰ事業活動収支等の状況!$M$5:$M$44</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Ⅰ事業活動収支等の状況!$N$5:$N$44</c:f>
              <c:numCache>
                <c:formatCode>#,##0.0;[Red]\-#,##0.0</c:formatCode>
                <c:ptCount val="40"/>
                <c:pt idx="0">
                  <c:v>0</c:v>
                </c:pt>
                <c:pt idx="1">
                  <c:v>0</c:v>
                </c:pt>
                <c:pt idx="2">
                  <c:v>0</c:v>
                </c:pt>
                <c:pt idx="3">
                  <c:v>2.8612303290414882E-2</c:v>
                </c:pt>
                <c:pt idx="4">
                  <c:v>0.28612303290414876</c:v>
                </c:pt>
                <c:pt idx="5">
                  <c:v>0.31473533619456368</c:v>
                </c:pt>
                <c:pt idx="6">
                  <c:v>0.42918454935622319</c:v>
                </c:pt>
                <c:pt idx="7">
                  <c:v>0.65808297567954221</c:v>
                </c:pt>
                <c:pt idx="8">
                  <c:v>0.64377682403433478</c:v>
                </c:pt>
                <c:pt idx="9">
                  <c:v>0.8297567954220314</c:v>
                </c:pt>
                <c:pt idx="10">
                  <c:v>1.0872675250357653</c:v>
                </c:pt>
                <c:pt idx="11">
                  <c:v>1.0014306151645207</c:v>
                </c:pt>
                <c:pt idx="12">
                  <c:v>1.0729613733905579</c:v>
                </c:pt>
                <c:pt idx="13">
                  <c:v>1.2160228898426324</c:v>
                </c:pt>
                <c:pt idx="14">
                  <c:v>1.4306151645207439</c:v>
                </c:pt>
                <c:pt idx="15">
                  <c:v>1.8168812589413448</c:v>
                </c:pt>
                <c:pt idx="16">
                  <c:v>2.0314735336194563</c:v>
                </c:pt>
                <c:pt idx="17">
                  <c:v>2.088698140200286</c:v>
                </c:pt>
                <c:pt idx="18">
                  <c:v>2.9041487839771101</c:v>
                </c:pt>
                <c:pt idx="19">
                  <c:v>4.177396280400572</c:v>
                </c:pt>
                <c:pt idx="20">
                  <c:v>8.6266094420600865</c:v>
                </c:pt>
                <c:pt idx="21">
                  <c:v>13.834048640915594</c:v>
                </c:pt>
                <c:pt idx="22">
                  <c:v>13.505007153075823</c:v>
                </c:pt>
                <c:pt idx="23">
                  <c:v>11.044349070100143</c:v>
                </c:pt>
                <c:pt idx="24">
                  <c:v>9.0844062947067226</c:v>
                </c:pt>
                <c:pt idx="25">
                  <c:v>6.6094420600858363</c:v>
                </c:pt>
                <c:pt idx="26">
                  <c:v>4.778254649499285</c:v>
                </c:pt>
                <c:pt idx="27">
                  <c:v>2.8612303290414878</c:v>
                </c:pt>
                <c:pt idx="28">
                  <c:v>2.6609442060085837</c:v>
                </c:pt>
                <c:pt idx="29">
                  <c:v>2.0457796852646637</c:v>
                </c:pt>
                <c:pt idx="30">
                  <c:v>1.144492131616595</c:v>
                </c:pt>
                <c:pt idx="31">
                  <c:v>0.60085836909871249</c:v>
                </c:pt>
                <c:pt idx="32">
                  <c:v>0.48640915593705292</c:v>
                </c:pt>
                <c:pt idx="33">
                  <c:v>0.17167381974248927</c:v>
                </c:pt>
                <c:pt idx="34">
                  <c:v>0.18597997138769673</c:v>
                </c:pt>
                <c:pt idx="35">
                  <c:v>0.18597997138769673</c:v>
                </c:pt>
                <c:pt idx="36">
                  <c:v>0.14306151645207438</c:v>
                </c:pt>
                <c:pt idx="37">
                  <c:v>1.4306151645207441E-2</c:v>
                </c:pt>
                <c:pt idx="38">
                  <c:v>0</c:v>
                </c:pt>
                <c:pt idx="39">
                  <c:v>0</c:v>
                </c:pt>
              </c:numCache>
            </c:numRef>
          </c:val>
          <c:extLst>
            <c:ext xmlns:c16="http://schemas.microsoft.com/office/drawing/2014/chart" uri="{C3380CC4-5D6E-409C-BE32-E72D297353CC}">
              <c16:uniqueId val="{00000000-4B5E-4651-98AD-0BAAA8BE459A}"/>
            </c:ext>
          </c:extLst>
        </c:ser>
        <c:ser>
          <c:idx val="1"/>
          <c:order val="1"/>
          <c:tx>
            <c:strRef>
              <c:f>Ⅰ事業活動収支等の状況!$O$4</c:f>
              <c:strCache>
                <c:ptCount val="1"/>
                <c:pt idx="0">
                  <c:v>令和２年度</c:v>
                </c:pt>
              </c:strCache>
            </c:strRef>
          </c:tx>
          <c:spPr>
            <a:solidFill>
              <a:schemeClr val="accent2"/>
            </a:solidFill>
            <a:ln>
              <a:noFill/>
            </a:ln>
            <a:effectLst/>
          </c:spPr>
          <c:invertIfNegative val="0"/>
          <c:cat>
            <c:strRef>
              <c:f>Ⅰ事業活動収支等の状況!$M$5:$M$44</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Ⅰ事業活動収支等の状況!$O$5:$O$44</c:f>
              <c:numCache>
                <c:formatCode>#,##0.0;[Red]\-#,##0.0</c:formatCode>
                <c:ptCount val="40"/>
                <c:pt idx="0">
                  <c:v>0</c:v>
                </c:pt>
                <c:pt idx="1">
                  <c:v>0</c:v>
                </c:pt>
                <c:pt idx="2">
                  <c:v>0</c:v>
                </c:pt>
                <c:pt idx="3">
                  <c:v>2.8612303290414882E-2</c:v>
                </c:pt>
                <c:pt idx="4">
                  <c:v>0.14306151645207438</c:v>
                </c:pt>
                <c:pt idx="5">
                  <c:v>0.42918454935622319</c:v>
                </c:pt>
                <c:pt idx="6">
                  <c:v>0.47210300429184548</c:v>
                </c:pt>
                <c:pt idx="7">
                  <c:v>0.57224606580829751</c:v>
                </c:pt>
                <c:pt idx="8">
                  <c:v>0.72961373390557938</c:v>
                </c:pt>
                <c:pt idx="9">
                  <c:v>0.70100143061516451</c:v>
                </c:pt>
                <c:pt idx="10">
                  <c:v>1.0014306151645207</c:v>
                </c:pt>
                <c:pt idx="11">
                  <c:v>0.70100143061516451</c:v>
                </c:pt>
                <c:pt idx="12">
                  <c:v>1.1015736766809729</c:v>
                </c:pt>
                <c:pt idx="13">
                  <c:v>0.97281831187410583</c:v>
                </c:pt>
                <c:pt idx="14">
                  <c:v>1.2303290414878396</c:v>
                </c:pt>
                <c:pt idx="15">
                  <c:v>1.7024320457796851</c:v>
                </c:pt>
                <c:pt idx="16">
                  <c:v>2.088698140200286</c:v>
                </c:pt>
                <c:pt idx="17">
                  <c:v>2.5321888412017168</c:v>
                </c:pt>
                <c:pt idx="18">
                  <c:v>3.4907010014306148</c:v>
                </c:pt>
                <c:pt idx="19">
                  <c:v>4.6208869814020028</c:v>
                </c:pt>
                <c:pt idx="20">
                  <c:v>7.5965665236051496</c:v>
                </c:pt>
                <c:pt idx="21">
                  <c:v>14.091559370529328</c:v>
                </c:pt>
                <c:pt idx="22">
                  <c:v>14.935622317596566</c:v>
                </c:pt>
                <c:pt idx="23">
                  <c:v>11.859799713876967</c:v>
                </c:pt>
                <c:pt idx="24">
                  <c:v>8.6981402002861223</c:v>
                </c:pt>
                <c:pt idx="25">
                  <c:v>6.1802575107296134</c:v>
                </c:pt>
                <c:pt idx="26">
                  <c:v>4.0200286123032907</c:v>
                </c:pt>
                <c:pt idx="27">
                  <c:v>2.7467811158798283</c:v>
                </c:pt>
                <c:pt idx="28">
                  <c:v>2.5321888412017168</c:v>
                </c:pt>
                <c:pt idx="29">
                  <c:v>2.0028612303290414</c:v>
                </c:pt>
                <c:pt idx="30">
                  <c:v>0.98712446351931338</c:v>
                </c:pt>
                <c:pt idx="31">
                  <c:v>0.54363376251788265</c:v>
                </c:pt>
                <c:pt idx="32">
                  <c:v>0.38626609442060084</c:v>
                </c:pt>
                <c:pt idx="33">
                  <c:v>0.34334763948497854</c:v>
                </c:pt>
                <c:pt idx="34">
                  <c:v>0.18597997138769673</c:v>
                </c:pt>
                <c:pt idx="35">
                  <c:v>0.18597997138769673</c:v>
                </c:pt>
                <c:pt idx="36">
                  <c:v>0.11444921316165953</c:v>
                </c:pt>
                <c:pt idx="37">
                  <c:v>7.1530758226037189E-2</c:v>
                </c:pt>
                <c:pt idx="38">
                  <c:v>0</c:v>
                </c:pt>
                <c:pt idx="39">
                  <c:v>0</c:v>
                </c:pt>
              </c:numCache>
            </c:numRef>
          </c:val>
          <c:extLst>
            <c:ext xmlns:c16="http://schemas.microsoft.com/office/drawing/2014/chart" uri="{C3380CC4-5D6E-409C-BE32-E72D297353CC}">
              <c16:uniqueId val="{00000001-4B5E-4651-98AD-0BAAA8BE459A}"/>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400044394447855"/>
          <c:y val="5.3622585302602749E-3"/>
          <c:w val="0.20599955605552139"/>
          <c:h val="0.12982656327767975"/>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0521595444663567E-2"/>
          <c:y val="0.1524269405755436"/>
          <c:w val="0.9226877167645342"/>
          <c:h val="0.37174033296371201"/>
        </c:manualLayout>
      </c:layout>
      <c:barChart>
        <c:barDir val="col"/>
        <c:grouping val="clustered"/>
        <c:varyColors val="0"/>
        <c:ser>
          <c:idx val="0"/>
          <c:order val="0"/>
          <c:tx>
            <c:strRef>
              <c:f>Ⅰ事業活動収支等の状況!$N$48</c:f>
              <c:strCache>
                <c:ptCount val="1"/>
                <c:pt idx="0">
                  <c:v>令和３年度</c:v>
                </c:pt>
              </c:strCache>
            </c:strRef>
          </c:tx>
          <c:spPr>
            <a:solidFill>
              <a:schemeClr val="accent1"/>
            </a:solidFill>
            <a:ln>
              <a:noFill/>
            </a:ln>
            <a:effectLst/>
          </c:spPr>
          <c:invertIfNegative val="0"/>
          <c:cat>
            <c:strRef>
              <c:f>Ⅰ事業活動収支等の状況!$M$49:$M$88</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Ⅰ事業活動収支等の状況!$N$49:$N$88</c:f>
              <c:numCache>
                <c:formatCode>#,##0.0;[Red]\-#,##0.0</c:formatCode>
                <c:ptCount val="40"/>
                <c:pt idx="0">
                  <c:v>0</c:v>
                </c:pt>
                <c:pt idx="1">
                  <c:v>0</c:v>
                </c:pt>
                <c:pt idx="2">
                  <c:v>0</c:v>
                </c:pt>
                <c:pt idx="3">
                  <c:v>0</c:v>
                </c:pt>
                <c:pt idx="4">
                  <c:v>0</c:v>
                </c:pt>
                <c:pt idx="5">
                  <c:v>0</c:v>
                </c:pt>
                <c:pt idx="6">
                  <c:v>0</c:v>
                </c:pt>
                <c:pt idx="7">
                  <c:v>0.33112582781456956</c:v>
                </c:pt>
                <c:pt idx="8">
                  <c:v>0.33112582781456956</c:v>
                </c:pt>
                <c:pt idx="9">
                  <c:v>0.33112582781456956</c:v>
                </c:pt>
                <c:pt idx="10">
                  <c:v>1.3245033112582782</c:v>
                </c:pt>
                <c:pt idx="11">
                  <c:v>1.3245033112582782</c:v>
                </c:pt>
                <c:pt idx="12">
                  <c:v>3.3112582781456954</c:v>
                </c:pt>
                <c:pt idx="13">
                  <c:v>0.99337748344370869</c:v>
                </c:pt>
                <c:pt idx="14">
                  <c:v>0.99337748344370869</c:v>
                </c:pt>
                <c:pt idx="15">
                  <c:v>2.6490066225165565</c:v>
                </c:pt>
                <c:pt idx="16">
                  <c:v>1.6556291390728477</c:v>
                </c:pt>
                <c:pt idx="17">
                  <c:v>2.3178807947019866</c:v>
                </c:pt>
                <c:pt idx="18">
                  <c:v>2.6490066225165565</c:v>
                </c:pt>
                <c:pt idx="19">
                  <c:v>2.3178807947019866</c:v>
                </c:pt>
                <c:pt idx="20">
                  <c:v>3.3112582781456954</c:v>
                </c:pt>
                <c:pt idx="21">
                  <c:v>8.6092715231788084</c:v>
                </c:pt>
                <c:pt idx="22">
                  <c:v>15.894039735099339</c:v>
                </c:pt>
                <c:pt idx="23">
                  <c:v>16.225165562913908</c:v>
                </c:pt>
                <c:pt idx="24">
                  <c:v>12.913907284768211</c:v>
                </c:pt>
                <c:pt idx="25">
                  <c:v>4.6357615894039732</c:v>
                </c:pt>
                <c:pt idx="26">
                  <c:v>4.3046357615894042</c:v>
                </c:pt>
                <c:pt idx="27">
                  <c:v>1.9867549668874174</c:v>
                </c:pt>
                <c:pt idx="28">
                  <c:v>2.9801324503311259</c:v>
                </c:pt>
                <c:pt idx="29">
                  <c:v>2.3178807947019866</c:v>
                </c:pt>
                <c:pt idx="30">
                  <c:v>2.3178807947019866</c:v>
                </c:pt>
                <c:pt idx="31">
                  <c:v>0.66225165562913912</c:v>
                </c:pt>
                <c:pt idx="32">
                  <c:v>1.3245033112582782</c:v>
                </c:pt>
                <c:pt idx="33">
                  <c:v>0.33112582781456956</c:v>
                </c:pt>
                <c:pt idx="34">
                  <c:v>0.66225165562913912</c:v>
                </c:pt>
                <c:pt idx="35">
                  <c:v>0</c:v>
                </c:pt>
                <c:pt idx="36">
                  <c:v>0.66225165562913912</c:v>
                </c:pt>
                <c:pt idx="37">
                  <c:v>0.33112582781456956</c:v>
                </c:pt>
                <c:pt idx="38">
                  <c:v>0</c:v>
                </c:pt>
                <c:pt idx="39">
                  <c:v>0</c:v>
                </c:pt>
              </c:numCache>
            </c:numRef>
          </c:val>
          <c:extLst>
            <c:ext xmlns:c16="http://schemas.microsoft.com/office/drawing/2014/chart" uri="{C3380CC4-5D6E-409C-BE32-E72D297353CC}">
              <c16:uniqueId val="{00000000-C392-4948-8421-5C195AC39CA4}"/>
            </c:ext>
          </c:extLst>
        </c:ser>
        <c:ser>
          <c:idx val="1"/>
          <c:order val="1"/>
          <c:tx>
            <c:strRef>
              <c:f>Ⅰ事業活動収支等の状況!$O$48</c:f>
              <c:strCache>
                <c:ptCount val="1"/>
                <c:pt idx="0">
                  <c:v>令和２年度</c:v>
                </c:pt>
              </c:strCache>
            </c:strRef>
          </c:tx>
          <c:spPr>
            <a:solidFill>
              <a:schemeClr val="accent2"/>
            </a:solidFill>
            <a:ln>
              <a:noFill/>
            </a:ln>
            <a:effectLst/>
          </c:spPr>
          <c:invertIfNegative val="0"/>
          <c:cat>
            <c:strRef>
              <c:f>Ⅰ事業活動収支等の状況!$M$49:$M$88</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Ⅰ事業活動収支等の状況!$O$49:$O$88</c:f>
              <c:numCache>
                <c:formatCode>#,##0.0;[Red]\-#,##0.0</c:formatCode>
                <c:ptCount val="40"/>
                <c:pt idx="0">
                  <c:v>0</c:v>
                </c:pt>
                <c:pt idx="1">
                  <c:v>0</c:v>
                </c:pt>
                <c:pt idx="2">
                  <c:v>0</c:v>
                </c:pt>
                <c:pt idx="3">
                  <c:v>0</c:v>
                </c:pt>
                <c:pt idx="4">
                  <c:v>0</c:v>
                </c:pt>
                <c:pt idx="5">
                  <c:v>0</c:v>
                </c:pt>
                <c:pt idx="6">
                  <c:v>0</c:v>
                </c:pt>
                <c:pt idx="7">
                  <c:v>0.66225165562913912</c:v>
                </c:pt>
                <c:pt idx="8">
                  <c:v>0.33112582781456956</c:v>
                </c:pt>
                <c:pt idx="9">
                  <c:v>0.66225165562913912</c:v>
                </c:pt>
                <c:pt idx="10">
                  <c:v>1.6556291390728477</c:v>
                </c:pt>
                <c:pt idx="11">
                  <c:v>2.6490066225165565</c:v>
                </c:pt>
                <c:pt idx="12">
                  <c:v>2.9801324503311259</c:v>
                </c:pt>
                <c:pt idx="13">
                  <c:v>1.3245033112582782</c:v>
                </c:pt>
                <c:pt idx="14">
                  <c:v>1.3245033112582782</c:v>
                </c:pt>
                <c:pt idx="15">
                  <c:v>1.6556291390728477</c:v>
                </c:pt>
                <c:pt idx="16">
                  <c:v>1.6556291390728477</c:v>
                </c:pt>
                <c:pt idx="17">
                  <c:v>1.3245033112582782</c:v>
                </c:pt>
                <c:pt idx="18">
                  <c:v>2.9801324503311259</c:v>
                </c:pt>
                <c:pt idx="19">
                  <c:v>2.9801324503311259</c:v>
                </c:pt>
                <c:pt idx="20">
                  <c:v>3.6423841059602649</c:v>
                </c:pt>
                <c:pt idx="21">
                  <c:v>10.927152317880795</c:v>
                </c:pt>
                <c:pt idx="22">
                  <c:v>21.192052980132452</c:v>
                </c:pt>
                <c:pt idx="23">
                  <c:v>15.231788079470199</c:v>
                </c:pt>
                <c:pt idx="24">
                  <c:v>8.9403973509933774</c:v>
                </c:pt>
                <c:pt idx="25">
                  <c:v>4.3046357615894042</c:v>
                </c:pt>
                <c:pt idx="26">
                  <c:v>2.9801324503311259</c:v>
                </c:pt>
                <c:pt idx="27">
                  <c:v>1.9867549668874174</c:v>
                </c:pt>
                <c:pt idx="28">
                  <c:v>2.9801324503311259</c:v>
                </c:pt>
                <c:pt idx="29">
                  <c:v>2.6490066225165565</c:v>
                </c:pt>
                <c:pt idx="30">
                  <c:v>0.99337748344370869</c:v>
                </c:pt>
                <c:pt idx="31">
                  <c:v>0.66225165562913912</c:v>
                </c:pt>
                <c:pt idx="32">
                  <c:v>0.33112582781456956</c:v>
                </c:pt>
                <c:pt idx="33">
                  <c:v>0</c:v>
                </c:pt>
                <c:pt idx="34">
                  <c:v>0</c:v>
                </c:pt>
                <c:pt idx="35">
                  <c:v>0.33112582781456956</c:v>
                </c:pt>
                <c:pt idx="36">
                  <c:v>0.66225165562913912</c:v>
                </c:pt>
                <c:pt idx="37">
                  <c:v>0</c:v>
                </c:pt>
                <c:pt idx="38">
                  <c:v>0</c:v>
                </c:pt>
                <c:pt idx="39">
                  <c:v>0</c:v>
                </c:pt>
              </c:numCache>
            </c:numRef>
          </c:val>
          <c:extLst>
            <c:ext xmlns:c16="http://schemas.microsoft.com/office/drawing/2014/chart" uri="{C3380CC4-5D6E-409C-BE32-E72D297353CC}">
              <c16:uniqueId val="{00000001-C392-4948-8421-5C195AC39CA4}"/>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562151780251822"/>
          <c:y val="5.3622585302602749E-3"/>
          <c:w val="0.20437848219748178"/>
          <c:h val="0.12939094971484458"/>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0521595444663567E-2"/>
          <c:y val="0.16048333278355328"/>
          <c:w val="0.9226877167645342"/>
          <c:h val="0.36368394075570226"/>
        </c:manualLayout>
      </c:layout>
      <c:barChart>
        <c:barDir val="col"/>
        <c:grouping val="clustered"/>
        <c:varyColors val="0"/>
        <c:ser>
          <c:idx val="0"/>
          <c:order val="0"/>
          <c:tx>
            <c:strRef>
              <c:f>Ⅰ事業活動収支等の状況!$N$97</c:f>
              <c:strCache>
                <c:ptCount val="1"/>
                <c:pt idx="0">
                  <c:v>令和３年度</c:v>
                </c:pt>
              </c:strCache>
            </c:strRef>
          </c:tx>
          <c:spPr>
            <a:solidFill>
              <a:schemeClr val="accent1"/>
            </a:solidFill>
            <a:ln>
              <a:noFill/>
            </a:ln>
            <a:effectLst/>
          </c:spPr>
          <c:invertIfNegative val="0"/>
          <c:cat>
            <c:strRef>
              <c:f>Ⅰ事業活動収支等の状況!$M$98:$M$137</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Ⅰ事業活動収支等の状況!$N$98:$N$137</c:f>
              <c:numCache>
                <c:formatCode>#,##0.0;[Red]\-#,##0.0</c:formatCode>
                <c:ptCount val="40"/>
                <c:pt idx="0">
                  <c:v>0</c:v>
                </c:pt>
                <c:pt idx="1">
                  <c:v>0</c:v>
                </c:pt>
                <c:pt idx="2">
                  <c:v>0</c:v>
                </c:pt>
                <c:pt idx="3">
                  <c:v>0</c:v>
                </c:pt>
                <c:pt idx="4">
                  <c:v>0</c:v>
                </c:pt>
                <c:pt idx="5">
                  <c:v>0</c:v>
                </c:pt>
                <c:pt idx="6">
                  <c:v>0</c:v>
                </c:pt>
                <c:pt idx="7">
                  <c:v>1.0238907849829351</c:v>
                </c:pt>
                <c:pt idx="8">
                  <c:v>1.0238907849829351</c:v>
                </c:pt>
                <c:pt idx="9">
                  <c:v>0.68259385665529015</c:v>
                </c:pt>
                <c:pt idx="10">
                  <c:v>0.68259385665529015</c:v>
                </c:pt>
                <c:pt idx="11">
                  <c:v>0.68259385665529015</c:v>
                </c:pt>
                <c:pt idx="12">
                  <c:v>0.34129692832764508</c:v>
                </c:pt>
                <c:pt idx="13">
                  <c:v>0.68259385665529015</c:v>
                </c:pt>
                <c:pt idx="14">
                  <c:v>1.0238907849829351</c:v>
                </c:pt>
                <c:pt idx="15">
                  <c:v>0.68259385665529015</c:v>
                </c:pt>
                <c:pt idx="16">
                  <c:v>1.0238907849829351</c:v>
                </c:pt>
                <c:pt idx="17">
                  <c:v>2.3890784982935154</c:v>
                </c:pt>
                <c:pt idx="18">
                  <c:v>2.7303754266211606</c:v>
                </c:pt>
                <c:pt idx="19">
                  <c:v>3.4129692832764507</c:v>
                </c:pt>
                <c:pt idx="20">
                  <c:v>4.0955631399317403</c:v>
                </c:pt>
                <c:pt idx="21">
                  <c:v>12.627986348122866</c:v>
                </c:pt>
                <c:pt idx="22">
                  <c:v>32.081911262798634</c:v>
                </c:pt>
                <c:pt idx="23">
                  <c:v>20.136518771331058</c:v>
                </c:pt>
                <c:pt idx="24">
                  <c:v>6.4846416382252556</c:v>
                </c:pt>
                <c:pt idx="25">
                  <c:v>5.1194539249146755</c:v>
                </c:pt>
                <c:pt idx="26">
                  <c:v>1.7064846416382253</c:v>
                </c:pt>
                <c:pt idx="27">
                  <c:v>0.34129692832764508</c:v>
                </c:pt>
                <c:pt idx="28">
                  <c:v>0.34129692832764508</c:v>
                </c:pt>
                <c:pt idx="29">
                  <c:v>0</c:v>
                </c:pt>
                <c:pt idx="30">
                  <c:v>0</c:v>
                </c:pt>
                <c:pt idx="31">
                  <c:v>0</c:v>
                </c:pt>
                <c:pt idx="32">
                  <c:v>0.68259385665529015</c:v>
                </c:pt>
                <c:pt idx="33">
                  <c:v>0</c:v>
                </c:pt>
                <c:pt idx="34">
                  <c:v>0</c:v>
                </c:pt>
                <c:pt idx="35">
                  <c:v>0</c:v>
                </c:pt>
                <c:pt idx="36">
                  <c:v>0</c:v>
                </c:pt>
                <c:pt idx="37">
                  <c:v>0</c:v>
                </c:pt>
                <c:pt idx="38">
                  <c:v>0</c:v>
                </c:pt>
                <c:pt idx="39">
                  <c:v>0</c:v>
                </c:pt>
              </c:numCache>
            </c:numRef>
          </c:val>
          <c:extLst>
            <c:ext xmlns:c16="http://schemas.microsoft.com/office/drawing/2014/chart" uri="{C3380CC4-5D6E-409C-BE32-E72D297353CC}">
              <c16:uniqueId val="{00000000-4A31-4CFF-90BB-72773312C8B4}"/>
            </c:ext>
          </c:extLst>
        </c:ser>
        <c:ser>
          <c:idx val="1"/>
          <c:order val="1"/>
          <c:tx>
            <c:strRef>
              <c:f>Ⅰ事業活動収支等の状況!$O$97</c:f>
              <c:strCache>
                <c:ptCount val="1"/>
                <c:pt idx="0">
                  <c:v>令和２年度</c:v>
                </c:pt>
              </c:strCache>
            </c:strRef>
          </c:tx>
          <c:spPr>
            <a:solidFill>
              <a:schemeClr val="accent2"/>
            </a:solidFill>
            <a:ln>
              <a:noFill/>
            </a:ln>
            <a:effectLst/>
          </c:spPr>
          <c:invertIfNegative val="0"/>
          <c:cat>
            <c:strRef>
              <c:f>Ⅰ事業活動収支等の状況!$M$98:$M$137</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Ⅰ事業活動収支等の状況!$O$98:$O$137</c:f>
              <c:numCache>
                <c:formatCode>#,##0.0;[Red]\-#,##0.0</c:formatCode>
                <c:ptCount val="40"/>
                <c:pt idx="0">
                  <c:v>0</c:v>
                </c:pt>
                <c:pt idx="1">
                  <c:v>0</c:v>
                </c:pt>
                <c:pt idx="2">
                  <c:v>0</c:v>
                </c:pt>
                <c:pt idx="3">
                  <c:v>0</c:v>
                </c:pt>
                <c:pt idx="4">
                  <c:v>0</c:v>
                </c:pt>
                <c:pt idx="5">
                  <c:v>0.34129692832764508</c:v>
                </c:pt>
                <c:pt idx="6">
                  <c:v>2.3890784982935154</c:v>
                </c:pt>
                <c:pt idx="7">
                  <c:v>0.68259385665529015</c:v>
                </c:pt>
                <c:pt idx="8">
                  <c:v>0.34129692832764508</c:v>
                </c:pt>
                <c:pt idx="9">
                  <c:v>0.68259385665529015</c:v>
                </c:pt>
                <c:pt idx="10">
                  <c:v>1.3651877133105803</c:v>
                </c:pt>
                <c:pt idx="11">
                  <c:v>1.3651877133105803</c:v>
                </c:pt>
                <c:pt idx="12">
                  <c:v>1.7064846416382253</c:v>
                </c:pt>
                <c:pt idx="13">
                  <c:v>0.68259385665529015</c:v>
                </c:pt>
                <c:pt idx="14">
                  <c:v>1.3651877133105803</c:v>
                </c:pt>
                <c:pt idx="15">
                  <c:v>1.3651877133105803</c:v>
                </c:pt>
                <c:pt idx="16">
                  <c:v>1.3651877133105803</c:v>
                </c:pt>
                <c:pt idx="17">
                  <c:v>2.0477815699658701</c:v>
                </c:pt>
                <c:pt idx="18">
                  <c:v>1.0238907849829351</c:v>
                </c:pt>
                <c:pt idx="19">
                  <c:v>3.4129692832764507</c:v>
                </c:pt>
                <c:pt idx="20">
                  <c:v>6.1433447098976108</c:v>
                </c:pt>
                <c:pt idx="21">
                  <c:v>9.5563139931740615</c:v>
                </c:pt>
                <c:pt idx="22">
                  <c:v>20.819112627986346</c:v>
                </c:pt>
                <c:pt idx="23">
                  <c:v>20.819112627986346</c:v>
                </c:pt>
                <c:pt idx="24">
                  <c:v>15.358361774744028</c:v>
                </c:pt>
                <c:pt idx="25">
                  <c:v>3.0716723549488054</c:v>
                </c:pt>
                <c:pt idx="26">
                  <c:v>1.3651877133105803</c:v>
                </c:pt>
                <c:pt idx="27">
                  <c:v>0.68259385665529015</c:v>
                </c:pt>
                <c:pt idx="28">
                  <c:v>0.34129692832764508</c:v>
                </c:pt>
                <c:pt idx="29">
                  <c:v>0.68259385665529015</c:v>
                </c:pt>
                <c:pt idx="30">
                  <c:v>0</c:v>
                </c:pt>
                <c:pt idx="31">
                  <c:v>0</c:v>
                </c:pt>
                <c:pt idx="32">
                  <c:v>0</c:v>
                </c:pt>
                <c:pt idx="33">
                  <c:v>0.68259385665529015</c:v>
                </c:pt>
                <c:pt idx="34">
                  <c:v>0.34129692832764508</c:v>
                </c:pt>
                <c:pt idx="35">
                  <c:v>0</c:v>
                </c:pt>
                <c:pt idx="36">
                  <c:v>0</c:v>
                </c:pt>
                <c:pt idx="37">
                  <c:v>0</c:v>
                </c:pt>
                <c:pt idx="38">
                  <c:v>0</c:v>
                </c:pt>
                <c:pt idx="39">
                  <c:v>0</c:v>
                </c:pt>
              </c:numCache>
            </c:numRef>
          </c:val>
          <c:extLst>
            <c:ext xmlns:c16="http://schemas.microsoft.com/office/drawing/2014/chart" uri="{C3380CC4-5D6E-409C-BE32-E72D297353CC}">
              <c16:uniqueId val="{00000001-4A31-4CFF-90BB-72773312C8B4}"/>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8913722237035977"/>
          <c:y val="5.3622585302602749E-3"/>
          <c:w val="0.21086277762964031"/>
          <c:h val="0.12939094971484458"/>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0521595444663567E-2"/>
          <c:y val="0.16048333278355328"/>
          <c:w val="0.9226877167645342"/>
          <c:h val="0.36368394075570226"/>
        </c:manualLayout>
      </c:layout>
      <c:barChart>
        <c:barDir val="col"/>
        <c:grouping val="clustered"/>
        <c:varyColors val="0"/>
        <c:ser>
          <c:idx val="0"/>
          <c:order val="0"/>
          <c:tx>
            <c:strRef>
              <c:f>Ⅰ事業活動収支等の状況!$N$146</c:f>
              <c:strCache>
                <c:ptCount val="1"/>
                <c:pt idx="0">
                  <c:v>令和３年度</c:v>
                </c:pt>
              </c:strCache>
            </c:strRef>
          </c:tx>
          <c:spPr>
            <a:solidFill>
              <a:schemeClr val="accent1"/>
            </a:solidFill>
            <a:ln>
              <a:noFill/>
            </a:ln>
            <a:effectLst/>
          </c:spPr>
          <c:invertIfNegative val="0"/>
          <c:cat>
            <c:strRef>
              <c:f>Ⅰ事業活動収支等の状況!$M$147:$M$186</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Ⅰ事業活動収支等の状況!$N$147:$N$186</c:f>
              <c:numCache>
                <c:formatCode>#,##0.0;[Red]\-#,##0.0</c:formatCode>
                <c:ptCount val="40"/>
                <c:pt idx="0">
                  <c:v>0</c:v>
                </c:pt>
                <c:pt idx="1">
                  <c:v>0</c:v>
                </c:pt>
                <c:pt idx="2">
                  <c:v>0</c:v>
                </c:pt>
                <c:pt idx="3">
                  <c:v>0</c:v>
                </c:pt>
                <c:pt idx="4">
                  <c:v>0</c:v>
                </c:pt>
                <c:pt idx="5">
                  <c:v>0</c:v>
                </c:pt>
                <c:pt idx="6">
                  <c:v>0</c:v>
                </c:pt>
                <c:pt idx="7">
                  <c:v>0</c:v>
                </c:pt>
                <c:pt idx="8">
                  <c:v>2.1604938271604937</c:v>
                </c:pt>
                <c:pt idx="9">
                  <c:v>1.8518518518518516</c:v>
                </c:pt>
                <c:pt idx="10">
                  <c:v>0.92592592592592582</c:v>
                </c:pt>
                <c:pt idx="11">
                  <c:v>1.5432098765432098</c:v>
                </c:pt>
                <c:pt idx="12">
                  <c:v>0.30864197530864196</c:v>
                </c:pt>
                <c:pt idx="13">
                  <c:v>0.92592592592592582</c:v>
                </c:pt>
                <c:pt idx="14">
                  <c:v>0</c:v>
                </c:pt>
                <c:pt idx="15">
                  <c:v>1.2345679012345678</c:v>
                </c:pt>
                <c:pt idx="16">
                  <c:v>1.8518518518518516</c:v>
                </c:pt>
                <c:pt idx="17">
                  <c:v>0.30864197530864196</c:v>
                </c:pt>
                <c:pt idx="18">
                  <c:v>0.92592592592592582</c:v>
                </c:pt>
                <c:pt idx="19">
                  <c:v>1.8518518518518516</c:v>
                </c:pt>
                <c:pt idx="20">
                  <c:v>3.3950617283950617</c:v>
                </c:pt>
                <c:pt idx="21">
                  <c:v>10.185185185185185</c:v>
                </c:pt>
                <c:pt idx="22">
                  <c:v>11.728395061728394</c:v>
                </c:pt>
                <c:pt idx="23">
                  <c:v>16.666666666666664</c:v>
                </c:pt>
                <c:pt idx="24">
                  <c:v>15.74074074074074</c:v>
                </c:pt>
                <c:pt idx="25">
                  <c:v>12.345679012345679</c:v>
                </c:pt>
                <c:pt idx="26">
                  <c:v>6.7901234567901234</c:v>
                </c:pt>
                <c:pt idx="27">
                  <c:v>4.0123456790123457</c:v>
                </c:pt>
                <c:pt idx="28">
                  <c:v>1.8518518518518516</c:v>
                </c:pt>
                <c:pt idx="29">
                  <c:v>1.2345679012345678</c:v>
                </c:pt>
                <c:pt idx="30">
                  <c:v>0</c:v>
                </c:pt>
                <c:pt idx="31">
                  <c:v>0</c:v>
                </c:pt>
                <c:pt idx="32">
                  <c:v>1.2345679012345678</c:v>
                </c:pt>
                <c:pt idx="33">
                  <c:v>0</c:v>
                </c:pt>
                <c:pt idx="34">
                  <c:v>0</c:v>
                </c:pt>
                <c:pt idx="35">
                  <c:v>0.30864197530864196</c:v>
                </c:pt>
                <c:pt idx="36">
                  <c:v>0.61728395061728392</c:v>
                </c:pt>
                <c:pt idx="37">
                  <c:v>0</c:v>
                </c:pt>
                <c:pt idx="38">
                  <c:v>0</c:v>
                </c:pt>
                <c:pt idx="39">
                  <c:v>0</c:v>
                </c:pt>
              </c:numCache>
            </c:numRef>
          </c:val>
          <c:extLst>
            <c:ext xmlns:c16="http://schemas.microsoft.com/office/drawing/2014/chart" uri="{C3380CC4-5D6E-409C-BE32-E72D297353CC}">
              <c16:uniqueId val="{00000000-527D-477F-A512-4C26914108CB}"/>
            </c:ext>
          </c:extLst>
        </c:ser>
        <c:ser>
          <c:idx val="1"/>
          <c:order val="1"/>
          <c:tx>
            <c:strRef>
              <c:f>Ⅰ事業活動収支等の状況!$O$146</c:f>
              <c:strCache>
                <c:ptCount val="1"/>
                <c:pt idx="0">
                  <c:v>令和２年度</c:v>
                </c:pt>
              </c:strCache>
            </c:strRef>
          </c:tx>
          <c:spPr>
            <a:solidFill>
              <a:schemeClr val="accent2"/>
            </a:solidFill>
            <a:ln>
              <a:noFill/>
            </a:ln>
            <a:effectLst/>
          </c:spPr>
          <c:invertIfNegative val="0"/>
          <c:cat>
            <c:strRef>
              <c:f>Ⅰ事業活動収支等の状況!$M$147:$M$186</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Ⅰ事業活動収支等の状況!$O$147:$O$186</c:f>
              <c:numCache>
                <c:formatCode>#,##0.0;[Red]\-#,##0.0</c:formatCode>
                <c:ptCount val="40"/>
                <c:pt idx="0">
                  <c:v>0</c:v>
                </c:pt>
                <c:pt idx="1">
                  <c:v>0</c:v>
                </c:pt>
                <c:pt idx="2">
                  <c:v>0</c:v>
                </c:pt>
                <c:pt idx="3">
                  <c:v>0</c:v>
                </c:pt>
                <c:pt idx="4">
                  <c:v>0</c:v>
                </c:pt>
                <c:pt idx="5">
                  <c:v>0</c:v>
                </c:pt>
                <c:pt idx="6">
                  <c:v>0</c:v>
                </c:pt>
                <c:pt idx="7">
                  <c:v>0</c:v>
                </c:pt>
                <c:pt idx="8">
                  <c:v>1.8518518518518516</c:v>
                </c:pt>
                <c:pt idx="9">
                  <c:v>1.2345679012345678</c:v>
                </c:pt>
                <c:pt idx="10">
                  <c:v>2.1604938271604937</c:v>
                </c:pt>
                <c:pt idx="11">
                  <c:v>0.61728395061728392</c:v>
                </c:pt>
                <c:pt idx="12">
                  <c:v>0.61728395061728392</c:v>
                </c:pt>
                <c:pt idx="13">
                  <c:v>0.92592592592592582</c:v>
                </c:pt>
                <c:pt idx="14">
                  <c:v>0.92592592592592582</c:v>
                </c:pt>
                <c:pt idx="15">
                  <c:v>0.92592592592592582</c:v>
                </c:pt>
                <c:pt idx="16">
                  <c:v>0.61728395061728392</c:v>
                </c:pt>
                <c:pt idx="17">
                  <c:v>1.8518518518518516</c:v>
                </c:pt>
                <c:pt idx="18">
                  <c:v>1.2345679012345678</c:v>
                </c:pt>
                <c:pt idx="19">
                  <c:v>2.7777777777777777</c:v>
                </c:pt>
                <c:pt idx="20">
                  <c:v>3.7037037037037033</c:v>
                </c:pt>
                <c:pt idx="21">
                  <c:v>8.0246913580246915</c:v>
                </c:pt>
                <c:pt idx="22">
                  <c:v>11.111111111111111</c:v>
                </c:pt>
                <c:pt idx="23">
                  <c:v>18.827160493827162</c:v>
                </c:pt>
                <c:pt idx="24">
                  <c:v>9.2592592592592595</c:v>
                </c:pt>
                <c:pt idx="25">
                  <c:v>12.037037037037036</c:v>
                </c:pt>
                <c:pt idx="26">
                  <c:v>7.4074074074074066</c:v>
                </c:pt>
                <c:pt idx="27">
                  <c:v>5.2469135802469129</c:v>
                </c:pt>
                <c:pt idx="28">
                  <c:v>2.1604938271604937</c:v>
                </c:pt>
                <c:pt idx="29">
                  <c:v>2.1604938271604937</c:v>
                </c:pt>
                <c:pt idx="30">
                  <c:v>1.2345679012345678</c:v>
                </c:pt>
                <c:pt idx="31">
                  <c:v>0.30864197530864196</c:v>
                </c:pt>
                <c:pt idx="32">
                  <c:v>0.30864197530864196</c:v>
                </c:pt>
                <c:pt idx="33">
                  <c:v>0.92592592592592582</c:v>
                </c:pt>
                <c:pt idx="34">
                  <c:v>0.30864197530864196</c:v>
                </c:pt>
                <c:pt idx="35">
                  <c:v>0</c:v>
                </c:pt>
                <c:pt idx="36">
                  <c:v>0</c:v>
                </c:pt>
                <c:pt idx="37">
                  <c:v>1.2345679012345678</c:v>
                </c:pt>
                <c:pt idx="38">
                  <c:v>0</c:v>
                </c:pt>
                <c:pt idx="39">
                  <c:v>0</c:v>
                </c:pt>
              </c:numCache>
            </c:numRef>
          </c:val>
          <c:extLst>
            <c:ext xmlns:c16="http://schemas.microsoft.com/office/drawing/2014/chart" uri="{C3380CC4-5D6E-409C-BE32-E72D297353CC}">
              <c16:uniqueId val="{00000001-527D-477F-A512-4C26914108CB}"/>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562151780251822"/>
          <c:y val="5.3622585302602749E-3"/>
          <c:w val="0.20437848219748178"/>
          <c:h val="0.12939094971484458"/>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0521595444663567E-2"/>
          <c:y val="0.16048333278355328"/>
          <c:w val="0.9226877167645342"/>
          <c:h val="0.36368394075570226"/>
        </c:manualLayout>
      </c:layout>
      <c:barChart>
        <c:barDir val="col"/>
        <c:grouping val="clustered"/>
        <c:varyColors val="0"/>
        <c:ser>
          <c:idx val="0"/>
          <c:order val="0"/>
          <c:tx>
            <c:strRef>
              <c:f>Ⅰ事業活動収支等の状況!$N$195</c:f>
              <c:strCache>
                <c:ptCount val="1"/>
                <c:pt idx="0">
                  <c:v>令和３年度</c:v>
                </c:pt>
              </c:strCache>
            </c:strRef>
          </c:tx>
          <c:spPr>
            <a:solidFill>
              <a:schemeClr val="accent1"/>
            </a:solidFill>
            <a:ln>
              <a:noFill/>
            </a:ln>
            <a:effectLst/>
          </c:spPr>
          <c:invertIfNegative val="0"/>
          <c:cat>
            <c:strRef>
              <c:f>Ⅰ事業活動収支等の状況!$M$196:$M$235</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Ⅰ事業活動収支等の状況!$N$196:$N$235</c:f>
              <c:numCache>
                <c:formatCode>#,##0.0;[Red]\-#,##0.0</c:formatCode>
                <c:ptCount val="40"/>
                <c:pt idx="0">
                  <c:v>0</c:v>
                </c:pt>
                <c:pt idx="1">
                  <c:v>0</c:v>
                </c:pt>
                <c:pt idx="2">
                  <c:v>0</c:v>
                </c:pt>
                <c:pt idx="3">
                  <c:v>0</c:v>
                </c:pt>
                <c:pt idx="4">
                  <c:v>0</c:v>
                </c:pt>
                <c:pt idx="5">
                  <c:v>0.33003300330033003</c:v>
                </c:pt>
                <c:pt idx="6">
                  <c:v>1.3201320132013201</c:v>
                </c:pt>
                <c:pt idx="7">
                  <c:v>0.66006600660066006</c:v>
                </c:pt>
                <c:pt idx="8">
                  <c:v>0.33003300330033003</c:v>
                </c:pt>
                <c:pt idx="9">
                  <c:v>1.6501650165016499</c:v>
                </c:pt>
                <c:pt idx="10">
                  <c:v>1.3201320132013201</c:v>
                </c:pt>
                <c:pt idx="11">
                  <c:v>0.99009900990099009</c:v>
                </c:pt>
                <c:pt idx="12">
                  <c:v>0.66006600660066006</c:v>
                </c:pt>
                <c:pt idx="13">
                  <c:v>0.66006600660066006</c:v>
                </c:pt>
                <c:pt idx="14">
                  <c:v>0.66006600660066006</c:v>
                </c:pt>
                <c:pt idx="15">
                  <c:v>2.3102310231023102</c:v>
                </c:pt>
                <c:pt idx="16">
                  <c:v>1.9801980198019802</c:v>
                </c:pt>
                <c:pt idx="17">
                  <c:v>0.66006600660066006</c:v>
                </c:pt>
                <c:pt idx="18">
                  <c:v>2.3102310231023102</c:v>
                </c:pt>
                <c:pt idx="19">
                  <c:v>2.3102310231023102</c:v>
                </c:pt>
                <c:pt idx="20">
                  <c:v>2.9702970297029703</c:v>
                </c:pt>
                <c:pt idx="21">
                  <c:v>10.231023102310232</c:v>
                </c:pt>
                <c:pt idx="22">
                  <c:v>16.831683168316832</c:v>
                </c:pt>
                <c:pt idx="23">
                  <c:v>11.881188118811881</c:v>
                </c:pt>
                <c:pt idx="24">
                  <c:v>13.861386138613863</c:v>
                </c:pt>
                <c:pt idx="25">
                  <c:v>10.231023102310232</c:v>
                </c:pt>
                <c:pt idx="26">
                  <c:v>5.9405940594059405</c:v>
                </c:pt>
                <c:pt idx="27">
                  <c:v>1.9801980198019802</c:v>
                </c:pt>
                <c:pt idx="28">
                  <c:v>2.3102310231023102</c:v>
                </c:pt>
                <c:pt idx="29">
                  <c:v>3.3003300330032999</c:v>
                </c:pt>
                <c:pt idx="30">
                  <c:v>1.6501650165016499</c:v>
                </c:pt>
                <c:pt idx="31">
                  <c:v>0</c:v>
                </c:pt>
                <c:pt idx="32">
                  <c:v>0</c:v>
                </c:pt>
                <c:pt idx="33">
                  <c:v>0</c:v>
                </c:pt>
                <c:pt idx="34">
                  <c:v>0</c:v>
                </c:pt>
                <c:pt idx="35">
                  <c:v>0.33003300330033003</c:v>
                </c:pt>
                <c:pt idx="36">
                  <c:v>0.33003300330033003</c:v>
                </c:pt>
                <c:pt idx="37">
                  <c:v>0</c:v>
                </c:pt>
                <c:pt idx="38">
                  <c:v>0</c:v>
                </c:pt>
                <c:pt idx="39">
                  <c:v>0</c:v>
                </c:pt>
              </c:numCache>
            </c:numRef>
          </c:val>
          <c:extLst>
            <c:ext xmlns:c16="http://schemas.microsoft.com/office/drawing/2014/chart" uri="{C3380CC4-5D6E-409C-BE32-E72D297353CC}">
              <c16:uniqueId val="{00000000-76DD-4A17-9AED-075E162ABB1D}"/>
            </c:ext>
          </c:extLst>
        </c:ser>
        <c:ser>
          <c:idx val="1"/>
          <c:order val="1"/>
          <c:tx>
            <c:strRef>
              <c:f>Ⅰ事業活動収支等の状況!$O$195</c:f>
              <c:strCache>
                <c:ptCount val="1"/>
                <c:pt idx="0">
                  <c:v>令和２年度</c:v>
                </c:pt>
              </c:strCache>
            </c:strRef>
          </c:tx>
          <c:spPr>
            <a:solidFill>
              <a:schemeClr val="accent2"/>
            </a:solidFill>
            <a:ln>
              <a:noFill/>
            </a:ln>
            <a:effectLst/>
          </c:spPr>
          <c:invertIfNegative val="0"/>
          <c:cat>
            <c:strRef>
              <c:f>Ⅰ事業活動収支等の状況!$M$196:$M$235</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Ⅰ事業活動収支等の状況!$O$196:$O$235</c:f>
              <c:numCache>
                <c:formatCode>#,##0.0;[Red]\-#,##0.0</c:formatCode>
                <c:ptCount val="40"/>
                <c:pt idx="0">
                  <c:v>0</c:v>
                </c:pt>
                <c:pt idx="1">
                  <c:v>0</c:v>
                </c:pt>
                <c:pt idx="2">
                  <c:v>0</c:v>
                </c:pt>
                <c:pt idx="3">
                  <c:v>0</c:v>
                </c:pt>
                <c:pt idx="4">
                  <c:v>0</c:v>
                </c:pt>
                <c:pt idx="5">
                  <c:v>0</c:v>
                </c:pt>
                <c:pt idx="6">
                  <c:v>0</c:v>
                </c:pt>
                <c:pt idx="7">
                  <c:v>1.3201320132013201</c:v>
                </c:pt>
                <c:pt idx="8">
                  <c:v>1.6501650165016499</c:v>
                </c:pt>
                <c:pt idx="9">
                  <c:v>0.66006600660066006</c:v>
                </c:pt>
                <c:pt idx="10">
                  <c:v>0.66006600660066006</c:v>
                </c:pt>
                <c:pt idx="11">
                  <c:v>0.99009900990099009</c:v>
                </c:pt>
                <c:pt idx="12">
                  <c:v>0.99009900990099009</c:v>
                </c:pt>
                <c:pt idx="13">
                  <c:v>1.9801980198019802</c:v>
                </c:pt>
                <c:pt idx="14">
                  <c:v>1.3201320132013201</c:v>
                </c:pt>
                <c:pt idx="15">
                  <c:v>1.6501650165016499</c:v>
                </c:pt>
                <c:pt idx="16">
                  <c:v>0.33003300330033003</c:v>
                </c:pt>
                <c:pt idx="17">
                  <c:v>1.9801980198019802</c:v>
                </c:pt>
                <c:pt idx="18">
                  <c:v>1.6501650165016499</c:v>
                </c:pt>
                <c:pt idx="19">
                  <c:v>2.3102310231023102</c:v>
                </c:pt>
                <c:pt idx="20">
                  <c:v>1.9801980198019802</c:v>
                </c:pt>
                <c:pt idx="21">
                  <c:v>4.6204620462046204</c:v>
                </c:pt>
                <c:pt idx="22">
                  <c:v>21.452145214521451</c:v>
                </c:pt>
                <c:pt idx="23">
                  <c:v>11.55115511551155</c:v>
                </c:pt>
                <c:pt idx="24">
                  <c:v>16.5016501650165</c:v>
                </c:pt>
                <c:pt idx="25">
                  <c:v>12.871287128712872</c:v>
                </c:pt>
                <c:pt idx="26">
                  <c:v>2.3102310231023102</c:v>
                </c:pt>
                <c:pt idx="27">
                  <c:v>3.6303630363036308</c:v>
                </c:pt>
                <c:pt idx="28">
                  <c:v>2.6402640264026402</c:v>
                </c:pt>
                <c:pt idx="29">
                  <c:v>3.3003300330032999</c:v>
                </c:pt>
                <c:pt idx="30">
                  <c:v>0.99009900990099009</c:v>
                </c:pt>
                <c:pt idx="31">
                  <c:v>0</c:v>
                </c:pt>
                <c:pt idx="32">
                  <c:v>0.33003300330033003</c:v>
                </c:pt>
                <c:pt idx="33">
                  <c:v>0.33003300330033003</c:v>
                </c:pt>
                <c:pt idx="34">
                  <c:v>0</c:v>
                </c:pt>
                <c:pt idx="35">
                  <c:v>0</c:v>
                </c:pt>
                <c:pt idx="36">
                  <c:v>0</c:v>
                </c:pt>
                <c:pt idx="37">
                  <c:v>0</c:v>
                </c:pt>
                <c:pt idx="38">
                  <c:v>0</c:v>
                </c:pt>
                <c:pt idx="39">
                  <c:v>0</c:v>
                </c:pt>
              </c:numCache>
            </c:numRef>
          </c:val>
          <c:extLst>
            <c:ext xmlns:c16="http://schemas.microsoft.com/office/drawing/2014/chart" uri="{C3380CC4-5D6E-409C-BE32-E72D297353CC}">
              <c16:uniqueId val="{00000001-76DD-4A17-9AED-075E162ABB1D}"/>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724259166055789"/>
          <c:y val="5.3622585302602749E-3"/>
          <c:w val="0.20275740833944214"/>
          <c:h val="0.12939094971484458"/>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5940408322604283E-2"/>
          <c:y val="0.1524269405755436"/>
          <c:w val="0.91726890388659355"/>
          <c:h val="0.37174033296371201"/>
        </c:manualLayout>
      </c:layout>
      <c:barChart>
        <c:barDir val="col"/>
        <c:grouping val="clustered"/>
        <c:varyColors val="0"/>
        <c:ser>
          <c:idx val="0"/>
          <c:order val="0"/>
          <c:tx>
            <c:strRef>
              <c:f>Ⅰ事業活動収支等の状況!$N$244</c:f>
              <c:strCache>
                <c:ptCount val="1"/>
                <c:pt idx="0">
                  <c:v>令和３年度</c:v>
                </c:pt>
              </c:strCache>
            </c:strRef>
          </c:tx>
          <c:spPr>
            <a:solidFill>
              <a:schemeClr val="accent1"/>
            </a:solidFill>
            <a:ln>
              <a:noFill/>
            </a:ln>
            <a:effectLst/>
          </c:spPr>
          <c:invertIfNegative val="0"/>
          <c:cat>
            <c:strRef>
              <c:f>Ⅰ事業活動収支等の状況!$M$245:$M$284</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Ⅰ事業活動収支等の状況!$N$245:$N$284</c:f>
              <c:numCache>
                <c:formatCode>#,##0.0;[Red]\-#,##0.0</c:formatCode>
                <c:ptCount val="40"/>
                <c:pt idx="0">
                  <c:v>0</c:v>
                </c:pt>
                <c:pt idx="1">
                  <c:v>0</c:v>
                </c:pt>
                <c:pt idx="2">
                  <c:v>0</c:v>
                </c:pt>
                <c:pt idx="3">
                  <c:v>0.70921985815602839</c:v>
                </c:pt>
                <c:pt idx="4">
                  <c:v>1.4184397163120568</c:v>
                </c:pt>
                <c:pt idx="5">
                  <c:v>2.8368794326241136</c:v>
                </c:pt>
                <c:pt idx="6">
                  <c:v>0</c:v>
                </c:pt>
                <c:pt idx="7">
                  <c:v>0</c:v>
                </c:pt>
                <c:pt idx="8">
                  <c:v>0.70921985815602839</c:v>
                </c:pt>
                <c:pt idx="9">
                  <c:v>0.70921985815602839</c:v>
                </c:pt>
                <c:pt idx="10">
                  <c:v>0</c:v>
                </c:pt>
                <c:pt idx="11">
                  <c:v>0</c:v>
                </c:pt>
                <c:pt idx="12">
                  <c:v>2.1276595744680851</c:v>
                </c:pt>
                <c:pt idx="13">
                  <c:v>1.4184397163120568</c:v>
                </c:pt>
                <c:pt idx="14">
                  <c:v>0.70921985815602839</c:v>
                </c:pt>
                <c:pt idx="15">
                  <c:v>1.4184397163120568</c:v>
                </c:pt>
                <c:pt idx="16">
                  <c:v>2.1276595744680851</c:v>
                </c:pt>
                <c:pt idx="17">
                  <c:v>0.70921985815602839</c:v>
                </c:pt>
                <c:pt idx="18">
                  <c:v>3.5460992907801421</c:v>
                </c:pt>
                <c:pt idx="19">
                  <c:v>3.5460992907801421</c:v>
                </c:pt>
                <c:pt idx="20">
                  <c:v>2.1276595744680851</c:v>
                </c:pt>
                <c:pt idx="21">
                  <c:v>4.2553191489361701</c:v>
                </c:pt>
                <c:pt idx="22">
                  <c:v>14.893617021276595</c:v>
                </c:pt>
                <c:pt idx="23">
                  <c:v>24.822695035460992</c:v>
                </c:pt>
                <c:pt idx="24">
                  <c:v>14.184397163120568</c:v>
                </c:pt>
                <c:pt idx="25">
                  <c:v>4.9645390070921991</c:v>
                </c:pt>
                <c:pt idx="26">
                  <c:v>2.8368794326241136</c:v>
                </c:pt>
                <c:pt idx="27">
                  <c:v>3.5460992907801421</c:v>
                </c:pt>
                <c:pt idx="28">
                  <c:v>0.70921985815602839</c:v>
                </c:pt>
                <c:pt idx="29">
                  <c:v>2.1276595744680851</c:v>
                </c:pt>
                <c:pt idx="30">
                  <c:v>2.1276595744680851</c:v>
                </c:pt>
                <c:pt idx="31">
                  <c:v>1.4184397163120568</c:v>
                </c:pt>
                <c:pt idx="32">
                  <c:v>0</c:v>
                </c:pt>
                <c:pt idx="33">
                  <c:v>0</c:v>
                </c:pt>
                <c:pt idx="34">
                  <c:v>0</c:v>
                </c:pt>
                <c:pt idx="35">
                  <c:v>0</c:v>
                </c:pt>
                <c:pt idx="36">
                  <c:v>0</c:v>
                </c:pt>
                <c:pt idx="37">
                  <c:v>0</c:v>
                </c:pt>
                <c:pt idx="38">
                  <c:v>0</c:v>
                </c:pt>
                <c:pt idx="39">
                  <c:v>0</c:v>
                </c:pt>
              </c:numCache>
            </c:numRef>
          </c:val>
          <c:extLst>
            <c:ext xmlns:c16="http://schemas.microsoft.com/office/drawing/2014/chart" uri="{C3380CC4-5D6E-409C-BE32-E72D297353CC}">
              <c16:uniqueId val="{00000000-95DC-4D37-A9A0-E1DA5C4AB7E0}"/>
            </c:ext>
          </c:extLst>
        </c:ser>
        <c:ser>
          <c:idx val="1"/>
          <c:order val="1"/>
          <c:tx>
            <c:strRef>
              <c:f>Ⅰ事業活動収支等の状況!$O$244</c:f>
              <c:strCache>
                <c:ptCount val="1"/>
                <c:pt idx="0">
                  <c:v>令和２年度</c:v>
                </c:pt>
              </c:strCache>
            </c:strRef>
          </c:tx>
          <c:spPr>
            <a:solidFill>
              <a:schemeClr val="accent2"/>
            </a:solidFill>
            <a:ln>
              <a:noFill/>
            </a:ln>
            <a:effectLst/>
          </c:spPr>
          <c:invertIfNegative val="0"/>
          <c:cat>
            <c:strRef>
              <c:f>Ⅰ事業活動収支等の状況!$M$245:$M$284</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Ⅰ事業活動収支等の状況!$O$245:$O$284</c:f>
              <c:numCache>
                <c:formatCode>#,##0.0;[Red]\-#,##0.0</c:formatCode>
                <c:ptCount val="40"/>
                <c:pt idx="0">
                  <c:v>0</c:v>
                </c:pt>
                <c:pt idx="1">
                  <c:v>0</c:v>
                </c:pt>
                <c:pt idx="2">
                  <c:v>0</c:v>
                </c:pt>
                <c:pt idx="3">
                  <c:v>0.70921985815602839</c:v>
                </c:pt>
                <c:pt idx="4">
                  <c:v>2.1276595744680851</c:v>
                </c:pt>
                <c:pt idx="5">
                  <c:v>0.70921985815602839</c:v>
                </c:pt>
                <c:pt idx="6">
                  <c:v>0.70921985815602839</c:v>
                </c:pt>
                <c:pt idx="7">
                  <c:v>0</c:v>
                </c:pt>
                <c:pt idx="8">
                  <c:v>0</c:v>
                </c:pt>
                <c:pt idx="9">
                  <c:v>0.70921985815602839</c:v>
                </c:pt>
                <c:pt idx="10">
                  <c:v>0.70921985815602839</c:v>
                </c:pt>
                <c:pt idx="11">
                  <c:v>0.70921985815602839</c:v>
                </c:pt>
                <c:pt idx="12">
                  <c:v>2.1276595744680851</c:v>
                </c:pt>
                <c:pt idx="13">
                  <c:v>0</c:v>
                </c:pt>
                <c:pt idx="14">
                  <c:v>1.4184397163120568</c:v>
                </c:pt>
                <c:pt idx="15">
                  <c:v>2.1276595744680851</c:v>
                </c:pt>
                <c:pt idx="16">
                  <c:v>2.1276595744680851</c:v>
                </c:pt>
                <c:pt idx="17">
                  <c:v>2.8368794326241136</c:v>
                </c:pt>
                <c:pt idx="18">
                  <c:v>2.8368794326241136</c:v>
                </c:pt>
                <c:pt idx="19">
                  <c:v>2.8368794326241136</c:v>
                </c:pt>
                <c:pt idx="20">
                  <c:v>1.4184397163120568</c:v>
                </c:pt>
                <c:pt idx="21">
                  <c:v>2.8368794326241136</c:v>
                </c:pt>
                <c:pt idx="22">
                  <c:v>14.184397163120568</c:v>
                </c:pt>
                <c:pt idx="23">
                  <c:v>22.695035460992909</c:v>
                </c:pt>
                <c:pt idx="24">
                  <c:v>17.021276595744681</c:v>
                </c:pt>
                <c:pt idx="25">
                  <c:v>2.8368794326241136</c:v>
                </c:pt>
                <c:pt idx="26">
                  <c:v>4.2553191489361701</c:v>
                </c:pt>
                <c:pt idx="27">
                  <c:v>5.6737588652482271</c:v>
                </c:pt>
                <c:pt idx="28">
                  <c:v>0.70921985815602839</c:v>
                </c:pt>
                <c:pt idx="29">
                  <c:v>1.4184397163120568</c:v>
                </c:pt>
                <c:pt idx="30">
                  <c:v>2.8368794326241136</c:v>
                </c:pt>
                <c:pt idx="31">
                  <c:v>0.70921985815602839</c:v>
                </c:pt>
                <c:pt idx="32">
                  <c:v>0.70921985815602839</c:v>
                </c:pt>
                <c:pt idx="33">
                  <c:v>0</c:v>
                </c:pt>
                <c:pt idx="34">
                  <c:v>0</c:v>
                </c:pt>
                <c:pt idx="35">
                  <c:v>0</c:v>
                </c:pt>
                <c:pt idx="36">
                  <c:v>0</c:v>
                </c:pt>
                <c:pt idx="37">
                  <c:v>0</c:v>
                </c:pt>
                <c:pt idx="38">
                  <c:v>0</c:v>
                </c:pt>
                <c:pt idx="39">
                  <c:v>0</c:v>
                </c:pt>
              </c:numCache>
            </c:numRef>
          </c:val>
          <c:extLst>
            <c:ext xmlns:c16="http://schemas.microsoft.com/office/drawing/2014/chart" uri="{C3380CC4-5D6E-409C-BE32-E72D297353CC}">
              <c16:uniqueId val="{00000001-95DC-4D37-A9A0-E1DA5C4AB7E0}"/>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562151780251822"/>
          <c:y val="5.3622585302602749E-3"/>
          <c:w val="0.20437848219748178"/>
          <c:h val="0.12939104088499004"/>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5940408322604283E-2"/>
          <c:y val="0.168539724991563"/>
          <c:w val="0.91726890388659355"/>
          <c:h val="0.35562754854769257"/>
        </c:manualLayout>
      </c:layout>
      <c:barChart>
        <c:barDir val="col"/>
        <c:grouping val="clustered"/>
        <c:varyColors val="0"/>
        <c:ser>
          <c:idx val="0"/>
          <c:order val="0"/>
          <c:tx>
            <c:strRef>
              <c:f>Ⅰ事業活動収支等の状況!$N$293</c:f>
              <c:strCache>
                <c:ptCount val="1"/>
                <c:pt idx="0">
                  <c:v>令和３年度</c:v>
                </c:pt>
              </c:strCache>
            </c:strRef>
          </c:tx>
          <c:spPr>
            <a:solidFill>
              <a:schemeClr val="accent1"/>
            </a:solidFill>
            <a:ln>
              <a:noFill/>
            </a:ln>
            <a:effectLst/>
          </c:spPr>
          <c:invertIfNegative val="0"/>
          <c:cat>
            <c:strRef>
              <c:f>Ⅰ事業活動収支等の状況!$M$294:$M$333</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Ⅰ事業活動収支等の状況!$N$294:$N$333</c:f>
              <c:numCache>
                <c:formatCode>#,##0.0;[Red]\-#,##0.0</c:formatCode>
                <c:ptCount val="40"/>
                <c:pt idx="0">
                  <c:v>0</c:v>
                </c:pt>
                <c:pt idx="1">
                  <c:v>0</c:v>
                </c:pt>
                <c:pt idx="2">
                  <c:v>0</c:v>
                </c:pt>
                <c:pt idx="3">
                  <c:v>0</c:v>
                </c:pt>
                <c:pt idx="4">
                  <c:v>0</c:v>
                </c:pt>
                <c:pt idx="5">
                  <c:v>0</c:v>
                </c:pt>
                <c:pt idx="6">
                  <c:v>0.61349693251533743</c:v>
                </c:pt>
                <c:pt idx="7">
                  <c:v>0</c:v>
                </c:pt>
                <c:pt idx="8">
                  <c:v>0.61349693251533743</c:v>
                </c:pt>
                <c:pt idx="9">
                  <c:v>0.92024539877300615</c:v>
                </c:pt>
                <c:pt idx="10">
                  <c:v>0</c:v>
                </c:pt>
                <c:pt idx="11">
                  <c:v>0.30674846625766872</c:v>
                </c:pt>
                <c:pt idx="12">
                  <c:v>0.92024539877300615</c:v>
                </c:pt>
                <c:pt idx="13">
                  <c:v>1.2269938650306749</c:v>
                </c:pt>
                <c:pt idx="14">
                  <c:v>0</c:v>
                </c:pt>
                <c:pt idx="15">
                  <c:v>0</c:v>
                </c:pt>
                <c:pt idx="16">
                  <c:v>2.147239263803681</c:v>
                </c:pt>
                <c:pt idx="17">
                  <c:v>1.2269938650306749</c:v>
                </c:pt>
                <c:pt idx="18">
                  <c:v>2.4539877300613497</c:v>
                </c:pt>
                <c:pt idx="19">
                  <c:v>4.9079754601226995</c:v>
                </c:pt>
                <c:pt idx="20">
                  <c:v>9.2024539877300615</c:v>
                </c:pt>
                <c:pt idx="21">
                  <c:v>12.269938650306749</c:v>
                </c:pt>
                <c:pt idx="22">
                  <c:v>14.110429447852759</c:v>
                </c:pt>
                <c:pt idx="23">
                  <c:v>12.269938650306749</c:v>
                </c:pt>
                <c:pt idx="24">
                  <c:v>8.8957055214723919</c:v>
                </c:pt>
                <c:pt idx="25">
                  <c:v>8.5889570552147241</c:v>
                </c:pt>
                <c:pt idx="26">
                  <c:v>8.5889570552147241</c:v>
                </c:pt>
                <c:pt idx="27">
                  <c:v>3.9877300613496933</c:v>
                </c:pt>
                <c:pt idx="28">
                  <c:v>1.5337423312883436</c:v>
                </c:pt>
                <c:pt idx="29">
                  <c:v>2.4539877300613497</c:v>
                </c:pt>
                <c:pt idx="30">
                  <c:v>1.2269938650306749</c:v>
                </c:pt>
                <c:pt idx="31">
                  <c:v>0.61349693251533743</c:v>
                </c:pt>
                <c:pt idx="32">
                  <c:v>0.61349693251533743</c:v>
                </c:pt>
                <c:pt idx="33">
                  <c:v>0</c:v>
                </c:pt>
                <c:pt idx="34">
                  <c:v>0.30674846625766872</c:v>
                </c:pt>
                <c:pt idx="35">
                  <c:v>0</c:v>
                </c:pt>
                <c:pt idx="36">
                  <c:v>0</c:v>
                </c:pt>
                <c:pt idx="37">
                  <c:v>0</c:v>
                </c:pt>
                <c:pt idx="38">
                  <c:v>0</c:v>
                </c:pt>
                <c:pt idx="39">
                  <c:v>0</c:v>
                </c:pt>
              </c:numCache>
            </c:numRef>
          </c:val>
          <c:extLst>
            <c:ext xmlns:c16="http://schemas.microsoft.com/office/drawing/2014/chart" uri="{C3380CC4-5D6E-409C-BE32-E72D297353CC}">
              <c16:uniqueId val="{00000000-701F-410C-BFF8-FAF5DF9EC995}"/>
            </c:ext>
          </c:extLst>
        </c:ser>
        <c:ser>
          <c:idx val="1"/>
          <c:order val="1"/>
          <c:tx>
            <c:strRef>
              <c:f>Ⅰ事業活動収支等の状況!$O$293</c:f>
              <c:strCache>
                <c:ptCount val="1"/>
                <c:pt idx="0">
                  <c:v>令和２年度</c:v>
                </c:pt>
              </c:strCache>
            </c:strRef>
          </c:tx>
          <c:spPr>
            <a:solidFill>
              <a:schemeClr val="accent2"/>
            </a:solidFill>
            <a:ln>
              <a:noFill/>
            </a:ln>
            <a:effectLst/>
          </c:spPr>
          <c:invertIfNegative val="0"/>
          <c:cat>
            <c:strRef>
              <c:f>Ⅰ事業活動収支等の状況!$M$294:$M$333</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Ⅰ事業活動収支等の状況!$O$294:$O$333</c:f>
              <c:numCache>
                <c:formatCode>#,##0.0;[Red]\-#,##0.0</c:formatCode>
                <c:ptCount val="40"/>
                <c:pt idx="0">
                  <c:v>0</c:v>
                </c:pt>
                <c:pt idx="1">
                  <c:v>0</c:v>
                </c:pt>
                <c:pt idx="2">
                  <c:v>0</c:v>
                </c:pt>
                <c:pt idx="3">
                  <c:v>0</c:v>
                </c:pt>
                <c:pt idx="4">
                  <c:v>0</c:v>
                </c:pt>
                <c:pt idx="5">
                  <c:v>0</c:v>
                </c:pt>
                <c:pt idx="6">
                  <c:v>0</c:v>
                </c:pt>
                <c:pt idx="7">
                  <c:v>0.61349693251533743</c:v>
                </c:pt>
                <c:pt idx="8">
                  <c:v>0.30674846625766872</c:v>
                </c:pt>
                <c:pt idx="9">
                  <c:v>0.61349693251533743</c:v>
                </c:pt>
                <c:pt idx="10">
                  <c:v>0.30674846625766872</c:v>
                </c:pt>
                <c:pt idx="11">
                  <c:v>0</c:v>
                </c:pt>
                <c:pt idx="12">
                  <c:v>0.92024539877300615</c:v>
                </c:pt>
                <c:pt idx="13">
                  <c:v>0.61349693251533743</c:v>
                </c:pt>
                <c:pt idx="14">
                  <c:v>0</c:v>
                </c:pt>
                <c:pt idx="15">
                  <c:v>1.2269938650306749</c:v>
                </c:pt>
                <c:pt idx="16">
                  <c:v>1.2269938650306749</c:v>
                </c:pt>
                <c:pt idx="17">
                  <c:v>0.92024539877300615</c:v>
                </c:pt>
                <c:pt idx="18">
                  <c:v>4.294478527607362</c:v>
                </c:pt>
                <c:pt idx="19">
                  <c:v>5.2147239263803682</c:v>
                </c:pt>
                <c:pt idx="20">
                  <c:v>7.3619631901840492</c:v>
                </c:pt>
                <c:pt idx="21">
                  <c:v>15.030674846625766</c:v>
                </c:pt>
                <c:pt idx="22">
                  <c:v>12.269938650306749</c:v>
                </c:pt>
                <c:pt idx="23">
                  <c:v>14.723926380368098</c:v>
                </c:pt>
                <c:pt idx="24">
                  <c:v>8.2822085889570545</c:v>
                </c:pt>
                <c:pt idx="25">
                  <c:v>8.8957055214723919</c:v>
                </c:pt>
                <c:pt idx="26">
                  <c:v>7.9754601226993866</c:v>
                </c:pt>
                <c:pt idx="27">
                  <c:v>3.3742331288343559</c:v>
                </c:pt>
                <c:pt idx="28">
                  <c:v>1.2269938650306749</c:v>
                </c:pt>
                <c:pt idx="29">
                  <c:v>2.4539877300613497</c:v>
                </c:pt>
                <c:pt idx="30">
                  <c:v>0.61349693251533743</c:v>
                </c:pt>
                <c:pt idx="31">
                  <c:v>0.61349693251533743</c:v>
                </c:pt>
                <c:pt idx="32">
                  <c:v>0.30674846625766872</c:v>
                </c:pt>
                <c:pt idx="33">
                  <c:v>0</c:v>
                </c:pt>
                <c:pt idx="34">
                  <c:v>0.30674846625766872</c:v>
                </c:pt>
                <c:pt idx="35">
                  <c:v>0.30674846625766872</c:v>
                </c:pt>
                <c:pt idx="36">
                  <c:v>0</c:v>
                </c:pt>
                <c:pt idx="37">
                  <c:v>0</c:v>
                </c:pt>
                <c:pt idx="38">
                  <c:v>0</c:v>
                </c:pt>
                <c:pt idx="39">
                  <c:v>0</c:v>
                </c:pt>
              </c:numCache>
            </c:numRef>
          </c:val>
          <c:extLst>
            <c:ext xmlns:c16="http://schemas.microsoft.com/office/drawing/2014/chart" uri="{C3380CC4-5D6E-409C-BE32-E72D297353CC}">
              <c16:uniqueId val="{00000001-701F-410C-BFF8-FAF5DF9EC995}"/>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400044394447855"/>
          <c:y val="5.3622585302602749E-3"/>
          <c:w val="0.20599955605552139"/>
          <c:h val="0.12939104088499004"/>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5940408322604283E-2"/>
          <c:y val="0.16048333278355328"/>
          <c:w val="0.91726890388659355"/>
          <c:h val="0.36368394075570226"/>
        </c:manualLayout>
      </c:layout>
      <c:barChart>
        <c:barDir val="col"/>
        <c:grouping val="clustered"/>
        <c:varyColors val="0"/>
        <c:ser>
          <c:idx val="0"/>
          <c:order val="0"/>
          <c:tx>
            <c:strRef>
              <c:f>Ⅰ事業活動収支等の状況!$N$342</c:f>
              <c:strCache>
                <c:ptCount val="1"/>
                <c:pt idx="0">
                  <c:v>令和３年度</c:v>
                </c:pt>
              </c:strCache>
            </c:strRef>
          </c:tx>
          <c:spPr>
            <a:solidFill>
              <a:schemeClr val="accent1"/>
            </a:solidFill>
            <a:ln>
              <a:noFill/>
            </a:ln>
            <a:effectLst/>
          </c:spPr>
          <c:invertIfNegative val="0"/>
          <c:cat>
            <c:strRef>
              <c:f>Ⅰ事業活動収支等の状況!$M$343:$M$382</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Ⅰ事業活動収支等の状況!$N$343:$N$382</c:f>
              <c:numCache>
                <c:formatCode>#,##0.0;[Red]\-#,##0.0</c:formatCode>
                <c:ptCount val="40"/>
                <c:pt idx="0">
                  <c:v>0</c:v>
                </c:pt>
                <c:pt idx="1">
                  <c:v>0</c:v>
                </c:pt>
                <c:pt idx="2">
                  <c:v>0</c:v>
                </c:pt>
                <c:pt idx="3">
                  <c:v>0</c:v>
                </c:pt>
                <c:pt idx="4">
                  <c:v>0</c:v>
                </c:pt>
                <c:pt idx="5">
                  <c:v>0</c:v>
                </c:pt>
                <c:pt idx="6">
                  <c:v>0.30769230769230771</c:v>
                </c:pt>
                <c:pt idx="7">
                  <c:v>0.30769230769230771</c:v>
                </c:pt>
                <c:pt idx="8">
                  <c:v>2.1538461538461537</c:v>
                </c:pt>
                <c:pt idx="9">
                  <c:v>1.8461538461538463</c:v>
                </c:pt>
                <c:pt idx="10">
                  <c:v>1.8461538461538463</c:v>
                </c:pt>
                <c:pt idx="11">
                  <c:v>0.61538461538461542</c:v>
                </c:pt>
                <c:pt idx="12">
                  <c:v>0.61538461538461542</c:v>
                </c:pt>
                <c:pt idx="13">
                  <c:v>0.61538461538461542</c:v>
                </c:pt>
                <c:pt idx="14">
                  <c:v>2.4615384615384617</c:v>
                </c:pt>
                <c:pt idx="15">
                  <c:v>2.7692307692307692</c:v>
                </c:pt>
                <c:pt idx="16">
                  <c:v>2.4615384615384617</c:v>
                </c:pt>
                <c:pt idx="17">
                  <c:v>2.4615384615384617</c:v>
                </c:pt>
                <c:pt idx="18">
                  <c:v>3.6923076923076925</c:v>
                </c:pt>
                <c:pt idx="19">
                  <c:v>4.6153846153846159</c:v>
                </c:pt>
                <c:pt idx="20">
                  <c:v>16.615384615384617</c:v>
                </c:pt>
                <c:pt idx="21">
                  <c:v>10.461538461538462</c:v>
                </c:pt>
                <c:pt idx="22">
                  <c:v>8.9230769230769234</c:v>
                </c:pt>
                <c:pt idx="23">
                  <c:v>9.5384615384615383</c:v>
                </c:pt>
                <c:pt idx="24">
                  <c:v>9.2307692307692317</c:v>
                </c:pt>
                <c:pt idx="25">
                  <c:v>3.0769230769230771</c:v>
                </c:pt>
                <c:pt idx="26">
                  <c:v>2.1538461538461537</c:v>
                </c:pt>
                <c:pt idx="27">
                  <c:v>2.1538461538461537</c:v>
                </c:pt>
                <c:pt idx="28">
                  <c:v>3.3846153846153846</c:v>
                </c:pt>
                <c:pt idx="29">
                  <c:v>1.5384615384615385</c:v>
                </c:pt>
                <c:pt idx="30">
                  <c:v>2.4615384615384617</c:v>
                </c:pt>
                <c:pt idx="31">
                  <c:v>1.8461538461538463</c:v>
                </c:pt>
                <c:pt idx="32">
                  <c:v>0</c:v>
                </c:pt>
                <c:pt idx="33">
                  <c:v>0</c:v>
                </c:pt>
                <c:pt idx="34">
                  <c:v>0.30769230769230771</c:v>
                </c:pt>
                <c:pt idx="35">
                  <c:v>1.5384615384615385</c:v>
                </c:pt>
                <c:pt idx="36">
                  <c:v>0</c:v>
                </c:pt>
                <c:pt idx="37">
                  <c:v>0</c:v>
                </c:pt>
                <c:pt idx="38">
                  <c:v>0</c:v>
                </c:pt>
                <c:pt idx="39">
                  <c:v>0</c:v>
                </c:pt>
              </c:numCache>
            </c:numRef>
          </c:val>
          <c:extLst>
            <c:ext xmlns:c16="http://schemas.microsoft.com/office/drawing/2014/chart" uri="{C3380CC4-5D6E-409C-BE32-E72D297353CC}">
              <c16:uniqueId val="{00000000-698D-428E-82C9-BFCDE3542603}"/>
            </c:ext>
          </c:extLst>
        </c:ser>
        <c:ser>
          <c:idx val="1"/>
          <c:order val="1"/>
          <c:tx>
            <c:strRef>
              <c:f>Ⅰ事業活動収支等の状況!$O$342</c:f>
              <c:strCache>
                <c:ptCount val="1"/>
                <c:pt idx="0">
                  <c:v>令和２年度</c:v>
                </c:pt>
              </c:strCache>
            </c:strRef>
          </c:tx>
          <c:spPr>
            <a:solidFill>
              <a:schemeClr val="accent2"/>
            </a:solidFill>
            <a:ln>
              <a:noFill/>
            </a:ln>
            <a:effectLst/>
          </c:spPr>
          <c:invertIfNegative val="0"/>
          <c:cat>
            <c:strRef>
              <c:f>Ⅰ事業活動収支等の状況!$M$343:$M$382</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Ⅰ事業活動収支等の状況!$O$343:$O$382</c:f>
              <c:numCache>
                <c:formatCode>#,##0.0;[Red]\-#,##0.0</c:formatCode>
                <c:ptCount val="40"/>
                <c:pt idx="0">
                  <c:v>0</c:v>
                </c:pt>
                <c:pt idx="1">
                  <c:v>0</c:v>
                </c:pt>
                <c:pt idx="2">
                  <c:v>0</c:v>
                </c:pt>
                <c:pt idx="3">
                  <c:v>0</c:v>
                </c:pt>
                <c:pt idx="4">
                  <c:v>0</c:v>
                </c:pt>
                <c:pt idx="5">
                  <c:v>0</c:v>
                </c:pt>
                <c:pt idx="6">
                  <c:v>0.30769230769230771</c:v>
                </c:pt>
                <c:pt idx="7">
                  <c:v>0.30769230769230771</c:v>
                </c:pt>
                <c:pt idx="8">
                  <c:v>0.92307692307692313</c:v>
                </c:pt>
                <c:pt idx="9">
                  <c:v>0.61538461538461542</c:v>
                </c:pt>
                <c:pt idx="10">
                  <c:v>0.92307692307692313</c:v>
                </c:pt>
                <c:pt idx="11">
                  <c:v>0.61538461538461542</c:v>
                </c:pt>
                <c:pt idx="12">
                  <c:v>1.5384615384615385</c:v>
                </c:pt>
                <c:pt idx="13">
                  <c:v>1.2307692307692308</c:v>
                </c:pt>
                <c:pt idx="14">
                  <c:v>2.7692307692307692</c:v>
                </c:pt>
                <c:pt idx="15">
                  <c:v>2.1538461538461537</c:v>
                </c:pt>
                <c:pt idx="16">
                  <c:v>2.7692307692307692</c:v>
                </c:pt>
                <c:pt idx="17">
                  <c:v>2.4615384615384617</c:v>
                </c:pt>
                <c:pt idx="18">
                  <c:v>3.0769230769230771</c:v>
                </c:pt>
                <c:pt idx="19">
                  <c:v>5.2307692307692308</c:v>
                </c:pt>
                <c:pt idx="20">
                  <c:v>10.461538461538462</c:v>
                </c:pt>
                <c:pt idx="21">
                  <c:v>19.692307692307693</c:v>
                </c:pt>
                <c:pt idx="22">
                  <c:v>8</c:v>
                </c:pt>
                <c:pt idx="23">
                  <c:v>9.8461538461538467</c:v>
                </c:pt>
                <c:pt idx="24">
                  <c:v>8.615384615384615</c:v>
                </c:pt>
                <c:pt idx="25">
                  <c:v>2.7692307692307692</c:v>
                </c:pt>
                <c:pt idx="26">
                  <c:v>2.1538461538461537</c:v>
                </c:pt>
                <c:pt idx="27">
                  <c:v>3.0769230769230771</c:v>
                </c:pt>
                <c:pt idx="28">
                  <c:v>3.3846153846153846</c:v>
                </c:pt>
                <c:pt idx="29">
                  <c:v>1.8461538461538463</c:v>
                </c:pt>
                <c:pt idx="30">
                  <c:v>0.92307692307692313</c:v>
                </c:pt>
                <c:pt idx="31">
                  <c:v>1.8461538461538463</c:v>
                </c:pt>
                <c:pt idx="32">
                  <c:v>0.61538461538461542</c:v>
                </c:pt>
                <c:pt idx="33">
                  <c:v>0.61538461538461542</c:v>
                </c:pt>
                <c:pt idx="34">
                  <c:v>0.30769230769230771</c:v>
                </c:pt>
                <c:pt idx="35">
                  <c:v>0.61538461538461542</c:v>
                </c:pt>
                <c:pt idx="36">
                  <c:v>0.30769230769230771</c:v>
                </c:pt>
                <c:pt idx="37">
                  <c:v>0</c:v>
                </c:pt>
                <c:pt idx="38">
                  <c:v>0</c:v>
                </c:pt>
                <c:pt idx="39">
                  <c:v>0</c:v>
                </c:pt>
              </c:numCache>
            </c:numRef>
          </c:val>
          <c:extLst>
            <c:ext xmlns:c16="http://schemas.microsoft.com/office/drawing/2014/chart" uri="{C3380CC4-5D6E-409C-BE32-E72D297353CC}">
              <c16:uniqueId val="{00000001-698D-428E-82C9-BFCDE3542603}"/>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237937008643899"/>
          <c:y val="5.3622585302602749E-3"/>
          <c:w val="0.20762062991356106"/>
          <c:h val="0.12939104088499004"/>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5940408322604283E-2"/>
          <c:y val="0.168539724991563"/>
          <c:w val="0.91726890388659355"/>
          <c:h val="0.35562754854769257"/>
        </c:manualLayout>
      </c:layout>
      <c:barChart>
        <c:barDir val="col"/>
        <c:grouping val="clustered"/>
        <c:varyColors val="0"/>
        <c:ser>
          <c:idx val="0"/>
          <c:order val="0"/>
          <c:tx>
            <c:strRef>
              <c:f>Ⅰ事業活動収支等の状況!$N$391</c:f>
              <c:strCache>
                <c:ptCount val="1"/>
                <c:pt idx="0">
                  <c:v>令和３年度</c:v>
                </c:pt>
              </c:strCache>
            </c:strRef>
          </c:tx>
          <c:spPr>
            <a:solidFill>
              <a:schemeClr val="accent1"/>
            </a:solidFill>
            <a:ln>
              <a:noFill/>
            </a:ln>
            <a:effectLst/>
          </c:spPr>
          <c:invertIfNegative val="0"/>
          <c:cat>
            <c:strRef>
              <c:f>Ⅰ事業活動収支等の状況!$M$392:$M$431</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Ⅰ事業活動収支等の状況!$N$392:$N$431</c:f>
              <c:numCache>
                <c:formatCode>#,##0.0;[Red]\-#,##0.0</c:formatCode>
                <c:ptCount val="40"/>
                <c:pt idx="0">
                  <c:v>0</c:v>
                </c:pt>
                <c:pt idx="1">
                  <c:v>0</c:v>
                </c:pt>
                <c:pt idx="2">
                  <c:v>0</c:v>
                </c:pt>
                <c:pt idx="3">
                  <c:v>0</c:v>
                </c:pt>
                <c:pt idx="4">
                  <c:v>0</c:v>
                </c:pt>
                <c:pt idx="5">
                  <c:v>0.3115264797507788</c:v>
                </c:pt>
                <c:pt idx="6">
                  <c:v>0.3115264797507788</c:v>
                </c:pt>
                <c:pt idx="7">
                  <c:v>1.557632398753894</c:v>
                </c:pt>
                <c:pt idx="8">
                  <c:v>0.3115264797507788</c:v>
                </c:pt>
                <c:pt idx="9">
                  <c:v>0.3115264797507788</c:v>
                </c:pt>
                <c:pt idx="10">
                  <c:v>0.62305295950155759</c:v>
                </c:pt>
                <c:pt idx="11">
                  <c:v>0.3115264797507788</c:v>
                </c:pt>
                <c:pt idx="12">
                  <c:v>0.93457943925233633</c:v>
                </c:pt>
                <c:pt idx="13">
                  <c:v>0.93457943925233633</c:v>
                </c:pt>
                <c:pt idx="14">
                  <c:v>1.557632398753894</c:v>
                </c:pt>
                <c:pt idx="15">
                  <c:v>1.8691588785046727</c:v>
                </c:pt>
                <c:pt idx="16">
                  <c:v>0.93457943925233633</c:v>
                </c:pt>
                <c:pt idx="17">
                  <c:v>2.4922118380062304</c:v>
                </c:pt>
                <c:pt idx="18">
                  <c:v>1.8691588785046727</c:v>
                </c:pt>
                <c:pt idx="19">
                  <c:v>8.0996884735202492</c:v>
                </c:pt>
                <c:pt idx="20">
                  <c:v>10.59190031152648</c:v>
                </c:pt>
                <c:pt idx="21">
                  <c:v>19.003115264797508</c:v>
                </c:pt>
                <c:pt idx="22">
                  <c:v>18.068535825545169</c:v>
                </c:pt>
                <c:pt idx="23">
                  <c:v>9.3457943925233646</c:v>
                </c:pt>
                <c:pt idx="24">
                  <c:v>6.5420560747663545</c:v>
                </c:pt>
                <c:pt idx="25">
                  <c:v>4.9844236760124607</c:v>
                </c:pt>
                <c:pt idx="26">
                  <c:v>2.1806853582554515</c:v>
                </c:pt>
                <c:pt idx="27">
                  <c:v>1.8691588785046727</c:v>
                </c:pt>
                <c:pt idx="28">
                  <c:v>1.8691588785046727</c:v>
                </c:pt>
                <c:pt idx="29">
                  <c:v>1.557632398753894</c:v>
                </c:pt>
                <c:pt idx="30">
                  <c:v>1.2461059190031152</c:v>
                </c:pt>
                <c:pt idx="31">
                  <c:v>0.3115264797507788</c:v>
                </c:pt>
                <c:pt idx="32">
                  <c:v>0</c:v>
                </c:pt>
                <c:pt idx="33">
                  <c:v>0</c:v>
                </c:pt>
                <c:pt idx="34">
                  <c:v>0</c:v>
                </c:pt>
                <c:pt idx="35">
                  <c:v>0</c:v>
                </c:pt>
                <c:pt idx="36">
                  <c:v>0</c:v>
                </c:pt>
                <c:pt idx="37">
                  <c:v>0</c:v>
                </c:pt>
                <c:pt idx="38">
                  <c:v>0</c:v>
                </c:pt>
                <c:pt idx="39">
                  <c:v>0</c:v>
                </c:pt>
              </c:numCache>
            </c:numRef>
          </c:val>
          <c:extLst>
            <c:ext xmlns:c16="http://schemas.microsoft.com/office/drawing/2014/chart" uri="{C3380CC4-5D6E-409C-BE32-E72D297353CC}">
              <c16:uniqueId val="{00000000-7DDD-4A2E-AAB8-D6FC6361308B}"/>
            </c:ext>
          </c:extLst>
        </c:ser>
        <c:ser>
          <c:idx val="1"/>
          <c:order val="1"/>
          <c:tx>
            <c:strRef>
              <c:f>Ⅰ事業活動収支等の状況!$O$391</c:f>
              <c:strCache>
                <c:ptCount val="1"/>
                <c:pt idx="0">
                  <c:v>令和２年度</c:v>
                </c:pt>
              </c:strCache>
            </c:strRef>
          </c:tx>
          <c:spPr>
            <a:solidFill>
              <a:schemeClr val="accent2"/>
            </a:solidFill>
            <a:ln>
              <a:noFill/>
            </a:ln>
            <a:effectLst/>
          </c:spPr>
          <c:invertIfNegative val="0"/>
          <c:cat>
            <c:strRef>
              <c:f>Ⅰ事業活動収支等の状況!$M$392:$M$431</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Ⅰ事業活動収支等の状況!$O$392:$O$431</c:f>
              <c:numCache>
                <c:formatCode>#,##0.0;[Red]\-#,##0.0</c:formatCode>
                <c:ptCount val="40"/>
                <c:pt idx="0">
                  <c:v>0</c:v>
                </c:pt>
                <c:pt idx="1">
                  <c:v>0</c:v>
                </c:pt>
                <c:pt idx="2">
                  <c:v>0</c:v>
                </c:pt>
                <c:pt idx="3">
                  <c:v>0</c:v>
                </c:pt>
                <c:pt idx="4">
                  <c:v>0</c:v>
                </c:pt>
                <c:pt idx="5">
                  <c:v>0.3115264797507788</c:v>
                </c:pt>
                <c:pt idx="6">
                  <c:v>0.3115264797507788</c:v>
                </c:pt>
                <c:pt idx="7">
                  <c:v>0</c:v>
                </c:pt>
                <c:pt idx="8">
                  <c:v>0.62305295950155759</c:v>
                </c:pt>
                <c:pt idx="9">
                  <c:v>0.62305295950155759</c:v>
                </c:pt>
                <c:pt idx="10">
                  <c:v>0.62305295950155759</c:v>
                </c:pt>
                <c:pt idx="11">
                  <c:v>0.3115264797507788</c:v>
                </c:pt>
                <c:pt idx="12">
                  <c:v>1.2461059190031152</c:v>
                </c:pt>
                <c:pt idx="13">
                  <c:v>0.62305295950155759</c:v>
                </c:pt>
                <c:pt idx="14">
                  <c:v>1.2461059190031152</c:v>
                </c:pt>
                <c:pt idx="15">
                  <c:v>0.62305295950155759</c:v>
                </c:pt>
                <c:pt idx="16">
                  <c:v>2.4922118380062304</c:v>
                </c:pt>
                <c:pt idx="17">
                  <c:v>2.4922118380062304</c:v>
                </c:pt>
                <c:pt idx="18">
                  <c:v>2.8037383177570092</c:v>
                </c:pt>
                <c:pt idx="19">
                  <c:v>8.4112149532710276</c:v>
                </c:pt>
                <c:pt idx="20">
                  <c:v>7.1651090342679122</c:v>
                </c:pt>
                <c:pt idx="21">
                  <c:v>15.887850467289718</c:v>
                </c:pt>
                <c:pt idx="22">
                  <c:v>14.953271028037381</c:v>
                </c:pt>
                <c:pt idx="23">
                  <c:v>15.887850467289718</c:v>
                </c:pt>
                <c:pt idx="24">
                  <c:v>7.1651090342679122</c:v>
                </c:pt>
                <c:pt idx="25">
                  <c:v>4.6728971962616823</c:v>
                </c:pt>
                <c:pt idx="26">
                  <c:v>4.361370716510903</c:v>
                </c:pt>
                <c:pt idx="27">
                  <c:v>1.2461059190031152</c:v>
                </c:pt>
                <c:pt idx="28">
                  <c:v>2.4922118380062304</c:v>
                </c:pt>
                <c:pt idx="29">
                  <c:v>1.557632398753894</c:v>
                </c:pt>
                <c:pt idx="30">
                  <c:v>0.93457943925233633</c:v>
                </c:pt>
                <c:pt idx="31">
                  <c:v>0.62305295950155759</c:v>
                </c:pt>
                <c:pt idx="32">
                  <c:v>0.3115264797507788</c:v>
                </c:pt>
                <c:pt idx="33">
                  <c:v>0</c:v>
                </c:pt>
                <c:pt idx="34">
                  <c:v>0</c:v>
                </c:pt>
                <c:pt idx="35">
                  <c:v>0</c:v>
                </c:pt>
                <c:pt idx="36">
                  <c:v>0</c:v>
                </c:pt>
                <c:pt idx="37">
                  <c:v>0</c:v>
                </c:pt>
                <c:pt idx="38">
                  <c:v>0</c:v>
                </c:pt>
                <c:pt idx="39">
                  <c:v>0</c:v>
                </c:pt>
              </c:numCache>
            </c:numRef>
          </c:val>
          <c:extLst>
            <c:ext xmlns:c16="http://schemas.microsoft.com/office/drawing/2014/chart" uri="{C3380CC4-5D6E-409C-BE32-E72D297353CC}">
              <c16:uniqueId val="{00000001-7DDD-4A2E-AAB8-D6FC6361308B}"/>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562151780251822"/>
          <c:y val="5.3622585302602749E-3"/>
          <c:w val="0.20437848219748178"/>
          <c:h val="0.12939104088499004"/>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5940408322604283E-2"/>
          <c:y val="0.168539724991563"/>
          <c:w val="0.91726890388659355"/>
          <c:h val="0.35562754854769257"/>
        </c:manualLayout>
      </c:layout>
      <c:barChart>
        <c:barDir val="col"/>
        <c:grouping val="clustered"/>
        <c:varyColors val="0"/>
        <c:ser>
          <c:idx val="0"/>
          <c:order val="0"/>
          <c:tx>
            <c:strRef>
              <c:f>Ⅰ事業活動収支等の状況!$N$440</c:f>
              <c:strCache>
                <c:ptCount val="1"/>
                <c:pt idx="0">
                  <c:v>令和３年度</c:v>
                </c:pt>
              </c:strCache>
            </c:strRef>
          </c:tx>
          <c:spPr>
            <a:solidFill>
              <a:schemeClr val="accent1"/>
            </a:solidFill>
            <a:ln>
              <a:noFill/>
            </a:ln>
            <a:effectLst/>
          </c:spPr>
          <c:invertIfNegative val="0"/>
          <c:cat>
            <c:strRef>
              <c:f>Ⅰ事業活動収支等の状況!$M$441:$M$480</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Ⅰ事業活動収支等の状況!$N$441:$N$480</c:f>
              <c:numCache>
                <c:formatCode>#,##0.0;[Red]\-#,##0.0</c:formatCode>
                <c:ptCount val="40"/>
                <c:pt idx="0">
                  <c:v>0</c:v>
                </c:pt>
                <c:pt idx="1">
                  <c:v>0</c:v>
                </c:pt>
                <c:pt idx="2">
                  <c:v>0</c:v>
                </c:pt>
                <c:pt idx="3">
                  <c:v>0</c:v>
                </c:pt>
                <c:pt idx="4">
                  <c:v>0</c:v>
                </c:pt>
                <c:pt idx="5">
                  <c:v>0</c:v>
                </c:pt>
                <c:pt idx="6">
                  <c:v>0</c:v>
                </c:pt>
                <c:pt idx="7">
                  <c:v>0</c:v>
                </c:pt>
                <c:pt idx="8">
                  <c:v>0</c:v>
                </c:pt>
                <c:pt idx="9">
                  <c:v>0</c:v>
                </c:pt>
                <c:pt idx="10">
                  <c:v>2.3255813953488373</c:v>
                </c:pt>
                <c:pt idx="11">
                  <c:v>2.3255813953488373</c:v>
                </c:pt>
                <c:pt idx="12">
                  <c:v>3.4883720930232558</c:v>
                </c:pt>
                <c:pt idx="13">
                  <c:v>2.3255813953488373</c:v>
                </c:pt>
                <c:pt idx="14">
                  <c:v>0</c:v>
                </c:pt>
                <c:pt idx="15">
                  <c:v>4.6511627906976747</c:v>
                </c:pt>
                <c:pt idx="16">
                  <c:v>2.3255813953488373</c:v>
                </c:pt>
                <c:pt idx="17">
                  <c:v>1.1627906976744187</c:v>
                </c:pt>
                <c:pt idx="18">
                  <c:v>0</c:v>
                </c:pt>
                <c:pt idx="19">
                  <c:v>1.1627906976744187</c:v>
                </c:pt>
                <c:pt idx="20">
                  <c:v>8.1395348837209305</c:v>
                </c:pt>
                <c:pt idx="21">
                  <c:v>19.767441860465116</c:v>
                </c:pt>
                <c:pt idx="22">
                  <c:v>19.767441860465116</c:v>
                </c:pt>
                <c:pt idx="23">
                  <c:v>5.8139534883720927</c:v>
                </c:pt>
                <c:pt idx="24">
                  <c:v>8.1395348837209305</c:v>
                </c:pt>
                <c:pt idx="25">
                  <c:v>1.1627906976744187</c:v>
                </c:pt>
                <c:pt idx="26">
                  <c:v>1.1627906976744187</c:v>
                </c:pt>
                <c:pt idx="27">
                  <c:v>2.3255813953488373</c:v>
                </c:pt>
                <c:pt idx="28">
                  <c:v>8.1395348837209305</c:v>
                </c:pt>
                <c:pt idx="29">
                  <c:v>2.3255813953488373</c:v>
                </c:pt>
                <c:pt idx="30">
                  <c:v>2.3255813953488373</c:v>
                </c:pt>
                <c:pt idx="31">
                  <c:v>1.1627906976744187</c:v>
                </c:pt>
                <c:pt idx="32">
                  <c:v>0</c:v>
                </c:pt>
                <c:pt idx="33">
                  <c:v>0</c:v>
                </c:pt>
                <c:pt idx="34">
                  <c:v>0</c:v>
                </c:pt>
                <c:pt idx="35">
                  <c:v>0</c:v>
                </c:pt>
                <c:pt idx="36">
                  <c:v>0</c:v>
                </c:pt>
                <c:pt idx="37">
                  <c:v>0</c:v>
                </c:pt>
                <c:pt idx="38">
                  <c:v>0</c:v>
                </c:pt>
                <c:pt idx="39">
                  <c:v>0</c:v>
                </c:pt>
              </c:numCache>
            </c:numRef>
          </c:val>
          <c:extLst>
            <c:ext xmlns:c16="http://schemas.microsoft.com/office/drawing/2014/chart" uri="{C3380CC4-5D6E-409C-BE32-E72D297353CC}">
              <c16:uniqueId val="{00000000-CDBC-4049-B5CA-843C2EECB76C}"/>
            </c:ext>
          </c:extLst>
        </c:ser>
        <c:ser>
          <c:idx val="1"/>
          <c:order val="1"/>
          <c:tx>
            <c:strRef>
              <c:f>Ⅰ事業活動収支等の状況!$O$440</c:f>
              <c:strCache>
                <c:ptCount val="1"/>
                <c:pt idx="0">
                  <c:v>令和２年度</c:v>
                </c:pt>
              </c:strCache>
            </c:strRef>
          </c:tx>
          <c:spPr>
            <a:solidFill>
              <a:schemeClr val="accent2"/>
            </a:solidFill>
            <a:ln>
              <a:noFill/>
            </a:ln>
            <a:effectLst/>
          </c:spPr>
          <c:invertIfNegative val="0"/>
          <c:cat>
            <c:strRef>
              <c:f>Ⅰ事業活動収支等の状況!$M$441:$M$480</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Ⅰ事業活動収支等の状況!$O$441:$O$480</c:f>
              <c:numCache>
                <c:formatCode>#,##0.0;[Red]\-#,##0.0</c:formatCode>
                <c:ptCount val="40"/>
                <c:pt idx="0">
                  <c:v>0</c:v>
                </c:pt>
                <c:pt idx="1">
                  <c:v>0</c:v>
                </c:pt>
                <c:pt idx="2">
                  <c:v>0</c:v>
                </c:pt>
                <c:pt idx="3">
                  <c:v>0</c:v>
                </c:pt>
                <c:pt idx="4">
                  <c:v>0</c:v>
                </c:pt>
                <c:pt idx="5">
                  <c:v>0</c:v>
                </c:pt>
                <c:pt idx="6">
                  <c:v>0</c:v>
                </c:pt>
                <c:pt idx="7">
                  <c:v>0</c:v>
                </c:pt>
                <c:pt idx="8">
                  <c:v>1.1627906976744187</c:v>
                </c:pt>
                <c:pt idx="9">
                  <c:v>4.6511627906976747</c:v>
                </c:pt>
                <c:pt idx="10">
                  <c:v>2.3255813953488373</c:v>
                </c:pt>
                <c:pt idx="11">
                  <c:v>0</c:v>
                </c:pt>
                <c:pt idx="12">
                  <c:v>1.1627906976744187</c:v>
                </c:pt>
                <c:pt idx="13">
                  <c:v>1.1627906976744187</c:v>
                </c:pt>
                <c:pt idx="14">
                  <c:v>1.1627906976744187</c:v>
                </c:pt>
                <c:pt idx="15">
                  <c:v>3.4883720930232558</c:v>
                </c:pt>
                <c:pt idx="16">
                  <c:v>1.1627906976744187</c:v>
                </c:pt>
                <c:pt idx="17">
                  <c:v>3.4883720930232558</c:v>
                </c:pt>
                <c:pt idx="18">
                  <c:v>1.1627906976744187</c:v>
                </c:pt>
                <c:pt idx="19">
                  <c:v>4.6511627906976747</c:v>
                </c:pt>
                <c:pt idx="20">
                  <c:v>8.1395348837209305</c:v>
                </c:pt>
                <c:pt idx="21">
                  <c:v>16.279069767441861</c:v>
                </c:pt>
                <c:pt idx="22">
                  <c:v>13.953488372093023</c:v>
                </c:pt>
                <c:pt idx="23">
                  <c:v>5.8139534883720927</c:v>
                </c:pt>
                <c:pt idx="24">
                  <c:v>10.465116279069768</c:v>
                </c:pt>
                <c:pt idx="25">
                  <c:v>3.4883720930232558</c:v>
                </c:pt>
                <c:pt idx="26">
                  <c:v>2.3255813953488373</c:v>
                </c:pt>
                <c:pt idx="27">
                  <c:v>2.3255813953488373</c:v>
                </c:pt>
                <c:pt idx="28">
                  <c:v>6.9767441860465116</c:v>
                </c:pt>
                <c:pt idx="29">
                  <c:v>2.3255813953488373</c:v>
                </c:pt>
                <c:pt idx="30">
                  <c:v>1.1627906976744187</c:v>
                </c:pt>
                <c:pt idx="31">
                  <c:v>1.1627906976744187</c:v>
                </c:pt>
                <c:pt idx="32">
                  <c:v>0</c:v>
                </c:pt>
                <c:pt idx="33">
                  <c:v>0</c:v>
                </c:pt>
                <c:pt idx="34">
                  <c:v>0</c:v>
                </c:pt>
                <c:pt idx="35">
                  <c:v>0</c:v>
                </c:pt>
                <c:pt idx="36">
                  <c:v>0</c:v>
                </c:pt>
                <c:pt idx="37">
                  <c:v>0</c:v>
                </c:pt>
                <c:pt idx="38">
                  <c:v>0</c:v>
                </c:pt>
                <c:pt idx="39">
                  <c:v>0</c:v>
                </c:pt>
              </c:numCache>
            </c:numRef>
          </c:val>
          <c:extLst>
            <c:ext xmlns:c16="http://schemas.microsoft.com/office/drawing/2014/chart" uri="{C3380CC4-5D6E-409C-BE32-E72D297353CC}">
              <c16:uniqueId val="{00000001-CDBC-4049-B5CA-843C2EECB76C}"/>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724259166055789"/>
          <c:y val="5.3622585302602749E-3"/>
          <c:w val="0.20275740833944214"/>
          <c:h val="0.12939104088499004"/>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5940408322604283E-2"/>
          <c:y val="0.168539724991563"/>
          <c:w val="0.91726890388659355"/>
          <c:h val="0.35562754854769257"/>
        </c:manualLayout>
      </c:layout>
      <c:barChart>
        <c:barDir val="col"/>
        <c:grouping val="clustered"/>
        <c:varyColors val="0"/>
        <c:ser>
          <c:idx val="0"/>
          <c:order val="0"/>
          <c:tx>
            <c:strRef>
              <c:f>Ⅰ事業活動収支等の状況!$N$489</c:f>
              <c:strCache>
                <c:ptCount val="1"/>
                <c:pt idx="0">
                  <c:v>令和３年度</c:v>
                </c:pt>
              </c:strCache>
            </c:strRef>
          </c:tx>
          <c:spPr>
            <a:solidFill>
              <a:schemeClr val="accent1"/>
            </a:solidFill>
            <a:ln>
              <a:noFill/>
            </a:ln>
            <a:effectLst/>
          </c:spPr>
          <c:invertIfNegative val="0"/>
          <c:cat>
            <c:strRef>
              <c:f>Ⅰ事業活動収支等の状況!$M$490:$M$529</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Ⅰ事業活動収支等の状況!$N$490:$N$529</c:f>
              <c:numCache>
                <c:formatCode>#,##0.0;[Red]\-#,##0.0</c:formatCode>
                <c:ptCount val="40"/>
                <c:pt idx="0">
                  <c:v>0</c:v>
                </c:pt>
                <c:pt idx="1">
                  <c:v>0</c:v>
                </c:pt>
                <c:pt idx="2">
                  <c:v>0</c:v>
                </c:pt>
                <c:pt idx="3">
                  <c:v>0</c:v>
                </c:pt>
                <c:pt idx="4">
                  <c:v>0</c:v>
                </c:pt>
                <c:pt idx="5">
                  <c:v>0</c:v>
                </c:pt>
                <c:pt idx="6">
                  <c:v>0</c:v>
                </c:pt>
                <c:pt idx="7">
                  <c:v>0</c:v>
                </c:pt>
                <c:pt idx="8">
                  <c:v>0</c:v>
                </c:pt>
                <c:pt idx="9">
                  <c:v>1.0526315789473684</c:v>
                </c:pt>
                <c:pt idx="10">
                  <c:v>3.1578947368421053</c:v>
                </c:pt>
                <c:pt idx="11">
                  <c:v>1.7543859649122806</c:v>
                </c:pt>
                <c:pt idx="12">
                  <c:v>1.4035087719298245</c:v>
                </c:pt>
                <c:pt idx="13">
                  <c:v>1.7543859649122806</c:v>
                </c:pt>
                <c:pt idx="14">
                  <c:v>0.70175438596491224</c:v>
                </c:pt>
                <c:pt idx="15">
                  <c:v>3.1578947368421053</c:v>
                </c:pt>
                <c:pt idx="16">
                  <c:v>1.7543859649122806</c:v>
                </c:pt>
                <c:pt idx="17">
                  <c:v>4.2105263157894735</c:v>
                </c:pt>
                <c:pt idx="18">
                  <c:v>2.4561403508771931</c:v>
                </c:pt>
                <c:pt idx="19">
                  <c:v>5.6140350877192979</c:v>
                </c:pt>
                <c:pt idx="20">
                  <c:v>9.1228070175438596</c:v>
                </c:pt>
                <c:pt idx="21">
                  <c:v>10.87719298245614</c:v>
                </c:pt>
                <c:pt idx="22">
                  <c:v>12.280701754385964</c:v>
                </c:pt>
                <c:pt idx="23">
                  <c:v>10.175438596491228</c:v>
                </c:pt>
                <c:pt idx="24">
                  <c:v>8.4210526315789469</c:v>
                </c:pt>
                <c:pt idx="25">
                  <c:v>7.3684210526315779</c:v>
                </c:pt>
                <c:pt idx="26">
                  <c:v>3.8596491228070176</c:v>
                </c:pt>
                <c:pt idx="27">
                  <c:v>1.4035087719298245</c:v>
                </c:pt>
                <c:pt idx="28">
                  <c:v>1.7543859649122806</c:v>
                </c:pt>
                <c:pt idx="29">
                  <c:v>2.807017543859649</c:v>
                </c:pt>
                <c:pt idx="30">
                  <c:v>2.1052631578947367</c:v>
                </c:pt>
                <c:pt idx="31">
                  <c:v>1.0526315789473684</c:v>
                </c:pt>
                <c:pt idx="32">
                  <c:v>0.35087719298245612</c:v>
                </c:pt>
                <c:pt idx="33">
                  <c:v>0.35087719298245612</c:v>
                </c:pt>
                <c:pt idx="34">
                  <c:v>0.35087719298245612</c:v>
                </c:pt>
                <c:pt idx="35">
                  <c:v>0.70175438596491224</c:v>
                </c:pt>
                <c:pt idx="36">
                  <c:v>0</c:v>
                </c:pt>
                <c:pt idx="37">
                  <c:v>0</c:v>
                </c:pt>
                <c:pt idx="38">
                  <c:v>0</c:v>
                </c:pt>
                <c:pt idx="39">
                  <c:v>0</c:v>
                </c:pt>
              </c:numCache>
            </c:numRef>
          </c:val>
          <c:extLst>
            <c:ext xmlns:c16="http://schemas.microsoft.com/office/drawing/2014/chart" uri="{C3380CC4-5D6E-409C-BE32-E72D297353CC}">
              <c16:uniqueId val="{00000000-742D-4B61-B50C-6B6D3FD0FB24}"/>
            </c:ext>
          </c:extLst>
        </c:ser>
        <c:ser>
          <c:idx val="1"/>
          <c:order val="1"/>
          <c:tx>
            <c:strRef>
              <c:f>Ⅰ事業活動収支等の状況!$O$489</c:f>
              <c:strCache>
                <c:ptCount val="1"/>
                <c:pt idx="0">
                  <c:v>令和２年度</c:v>
                </c:pt>
              </c:strCache>
            </c:strRef>
          </c:tx>
          <c:spPr>
            <a:solidFill>
              <a:schemeClr val="accent2"/>
            </a:solidFill>
            <a:ln>
              <a:noFill/>
            </a:ln>
            <a:effectLst/>
          </c:spPr>
          <c:invertIfNegative val="0"/>
          <c:cat>
            <c:strRef>
              <c:f>Ⅰ事業活動収支等の状況!$M$490:$M$529</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Ⅰ事業活動収支等の状況!$O$490:$O$529</c:f>
              <c:numCache>
                <c:formatCode>#,##0.0;[Red]\-#,##0.0</c:formatCode>
                <c:ptCount val="40"/>
                <c:pt idx="0">
                  <c:v>0</c:v>
                </c:pt>
                <c:pt idx="1">
                  <c:v>0</c:v>
                </c:pt>
                <c:pt idx="2">
                  <c:v>0</c:v>
                </c:pt>
                <c:pt idx="3">
                  <c:v>0</c:v>
                </c:pt>
                <c:pt idx="4">
                  <c:v>0</c:v>
                </c:pt>
                <c:pt idx="5">
                  <c:v>0</c:v>
                </c:pt>
                <c:pt idx="6">
                  <c:v>0</c:v>
                </c:pt>
                <c:pt idx="7">
                  <c:v>0</c:v>
                </c:pt>
                <c:pt idx="8">
                  <c:v>1.4035087719298245</c:v>
                </c:pt>
                <c:pt idx="9">
                  <c:v>0.35087719298245612</c:v>
                </c:pt>
                <c:pt idx="10">
                  <c:v>2.4561403508771931</c:v>
                </c:pt>
                <c:pt idx="11">
                  <c:v>1.7543859649122806</c:v>
                </c:pt>
                <c:pt idx="12">
                  <c:v>1.0526315789473684</c:v>
                </c:pt>
                <c:pt idx="13">
                  <c:v>1.0526315789473684</c:v>
                </c:pt>
                <c:pt idx="14">
                  <c:v>1.4035087719298245</c:v>
                </c:pt>
                <c:pt idx="15">
                  <c:v>2.1052631578947367</c:v>
                </c:pt>
                <c:pt idx="16">
                  <c:v>5.2631578947368416</c:v>
                </c:pt>
                <c:pt idx="17">
                  <c:v>4.2105263157894735</c:v>
                </c:pt>
                <c:pt idx="18">
                  <c:v>4.9122807017543861</c:v>
                </c:pt>
                <c:pt idx="19">
                  <c:v>6.3157894736842106</c:v>
                </c:pt>
                <c:pt idx="20">
                  <c:v>8.4210526315789469</c:v>
                </c:pt>
                <c:pt idx="21">
                  <c:v>11.578947368421053</c:v>
                </c:pt>
                <c:pt idx="22">
                  <c:v>11.929824561403509</c:v>
                </c:pt>
                <c:pt idx="23">
                  <c:v>12.280701754385964</c:v>
                </c:pt>
                <c:pt idx="24">
                  <c:v>9.4736842105263168</c:v>
                </c:pt>
                <c:pt idx="25">
                  <c:v>4.2105263157894735</c:v>
                </c:pt>
                <c:pt idx="26">
                  <c:v>1.7543859649122806</c:v>
                </c:pt>
                <c:pt idx="27">
                  <c:v>1.7543859649122806</c:v>
                </c:pt>
                <c:pt idx="28">
                  <c:v>1.4035087719298245</c:v>
                </c:pt>
                <c:pt idx="29">
                  <c:v>3.1578947368421053</c:v>
                </c:pt>
                <c:pt idx="30">
                  <c:v>0.35087719298245612</c:v>
                </c:pt>
                <c:pt idx="31">
                  <c:v>0</c:v>
                </c:pt>
                <c:pt idx="32">
                  <c:v>0.70175438596491224</c:v>
                </c:pt>
                <c:pt idx="33">
                  <c:v>0.35087719298245612</c:v>
                </c:pt>
                <c:pt idx="34">
                  <c:v>0.35087719298245612</c:v>
                </c:pt>
                <c:pt idx="35">
                  <c:v>0</c:v>
                </c:pt>
                <c:pt idx="36">
                  <c:v>0</c:v>
                </c:pt>
                <c:pt idx="37">
                  <c:v>0</c:v>
                </c:pt>
                <c:pt idx="38">
                  <c:v>0</c:v>
                </c:pt>
                <c:pt idx="39">
                  <c:v>0</c:v>
                </c:pt>
              </c:numCache>
            </c:numRef>
          </c:val>
          <c:extLst>
            <c:ext xmlns:c16="http://schemas.microsoft.com/office/drawing/2014/chart" uri="{C3380CC4-5D6E-409C-BE32-E72D297353CC}">
              <c16:uniqueId val="{00000001-742D-4B61-B50C-6B6D3FD0FB24}"/>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562151780251822"/>
          <c:y val="5.3622585302602749E-3"/>
          <c:w val="0.20437848219748178"/>
          <c:h val="0.12939104088499004"/>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5940408322604283E-2"/>
          <c:y val="0.16048333278355328"/>
          <c:w val="0.91726890388659355"/>
          <c:h val="0.36368394075570226"/>
        </c:manualLayout>
      </c:layout>
      <c:barChart>
        <c:barDir val="col"/>
        <c:grouping val="clustered"/>
        <c:varyColors val="0"/>
        <c:ser>
          <c:idx val="0"/>
          <c:order val="0"/>
          <c:tx>
            <c:strRef>
              <c:f>Ⅰ事業活動収支等の状況!$N$538</c:f>
              <c:strCache>
                <c:ptCount val="1"/>
                <c:pt idx="0">
                  <c:v>令和３年度</c:v>
                </c:pt>
              </c:strCache>
            </c:strRef>
          </c:tx>
          <c:spPr>
            <a:solidFill>
              <a:schemeClr val="accent1"/>
            </a:solidFill>
            <a:ln>
              <a:noFill/>
            </a:ln>
            <a:effectLst/>
          </c:spPr>
          <c:invertIfNegative val="0"/>
          <c:cat>
            <c:strRef>
              <c:f>Ⅰ事業活動収支等の状況!$M$539:$M$578</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Ⅰ事業活動収支等の状況!$N$539:$N$578</c:f>
              <c:numCache>
                <c:formatCode>#,##0.0;[Red]\-#,##0.0</c:formatCode>
                <c:ptCount val="40"/>
                <c:pt idx="0">
                  <c:v>0</c:v>
                </c:pt>
                <c:pt idx="1">
                  <c:v>0</c:v>
                </c:pt>
                <c:pt idx="2">
                  <c:v>0</c:v>
                </c:pt>
                <c:pt idx="3">
                  <c:v>0</c:v>
                </c:pt>
                <c:pt idx="4">
                  <c:v>1.4184397163120568</c:v>
                </c:pt>
                <c:pt idx="5">
                  <c:v>1.0638297872340425</c:v>
                </c:pt>
                <c:pt idx="6">
                  <c:v>1.0638297872340425</c:v>
                </c:pt>
                <c:pt idx="7">
                  <c:v>0.70921985815602839</c:v>
                </c:pt>
                <c:pt idx="8">
                  <c:v>0</c:v>
                </c:pt>
                <c:pt idx="9">
                  <c:v>0.3546099290780142</c:v>
                </c:pt>
                <c:pt idx="10">
                  <c:v>1.0638297872340425</c:v>
                </c:pt>
                <c:pt idx="11">
                  <c:v>0.70921985815602839</c:v>
                </c:pt>
                <c:pt idx="12">
                  <c:v>1.4184397163120568</c:v>
                </c:pt>
                <c:pt idx="13">
                  <c:v>0.3546099290780142</c:v>
                </c:pt>
                <c:pt idx="14">
                  <c:v>1.0638297872340425</c:v>
                </c:pt>
                <c:pt idx="15">
                  <c:v>1.773049645390071</c:v>
                </c:pt>
                <c:pt idx="16">
                  <c:v>3.1914893617021276</c:v>
                </c:pt>
                <c:pt idx="17">
                  <c:v>2.4822695035460995</c:v>
                </c:pt>
                <c:pt idx="18">
                  <c:v>6.0283687943262407</c:v>
                </c:pt>
                <c:pt idx="19">
                  <c:v>6.0283687943262407</c:v>
                </c:pt>
                <c:pt idx="20">
                  <c:v>6.3829787234042552</c:v>
                </c:pt>
                <c:pt idx="21">
                  <c:v>7.4468085106382977</c:v>
                </c:pt>
                <c:pt idx="22">
                  <c:v>10.283687943262411</c:v>
                </c:pt>
                <c:pt idx="23">
                  <c:v>9.9290780141843982</c:v>
                </c:pt>
                <c:pt idx="24">
                  <c:v>14.184397163120568</c:v>
                </c:pt>
                <c:pt idx="25">
                  <c:v>8.1560283687943276</c:v>
                </c:pt>
                <c:pt idx="26">
                  <c:v>6.3829787234042552</c:v>
                </c:pt>
                <c:pt idx="27">
                  <c:v>2.1276595744680851</c:v>
                </c:pt>
                <c:pt idx="28">
                  <c:v>3.5460992907801421</c:v>
                </c:pt>
                <c:pt idx="29">
                  <c:v>0</c:v>
                </c:pt>
                <c:pt idx="30">
                  <c:v>1.0638297872340425</c:v>
                </c:pt>
                <c:pt idx="31">
                  <c:v>1.0638297872340425</c:v>
                </c:pt>
                <c:pt idx="32">
                  <c:v>0.70921985815602839</c:v>
                </c:pt>
                <c:pt idx="33">
                  <c:v>0</c:v>
                </c:pt>
                <c:pt idx="34">
                  <c:v>0</c:v>
                </c:pt>
                <c:pt idx="35">
                  <c:v>0</c:v>
                </c:pt>
                <c:pt idx="36">
                  <c:v>0</c:v>
                </c:pt>
                <c:pt idx="37">
                  <c:v>0</c:v>
                </c:pt>
                <c:pt idx="38">
                  <c:v>0</c:v>
                </c:pt>
                <c:pt idx="39">
                  <c:v>0</c:v>
                </c:pt>
              </c:numCache>
            </c:numRef>
          </c:val>
          <c:extLst>
            <c:ext xmlns:c16="http://schemas.microsoft.com/office/drawing/2014/chart" uri="{C3380CC4-5D6E-409C-BE32-E72D297353CC}">
              <c16:uniqueId val="{00000000-EC95-4B78-B225-66E6D73B91E5}"/>
            </c:ext>
          </c:extLst>
        </c:ser>
        <c:ser>
          <c:idx val="1"/>
          <c:order val="1"/>
          <c:tx>
            <c:strRef>
              <c:f>Ⅰ事業活動収支等の状況!$O$538</c:f>
              <c:strCache>
                <c:ptCount val="1"/>
                <c:pt idx="0">
                  <c:v>令和２年度</c:v>
                </c:pt>
              </c:strCache>
            </c:strRef>
          </c:tx>
          <c:spPr>
            <a:solidFill>
              <a:schemeClr val="accent2"/>
            </a:solidFill>
            <a:ln>
              <a:noFill/>
            </a:ln>
            <a:effectLst/>
          </c:spPr>
          <c:invertIfNegative val="0"/>
          <c:cat>
            <c:strRef>
              <c:f>Ⅰ事業活動収支等の状況!$M$539:$M$578</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Ⅰ事業活動収支等の状況!$O$539:$O$578</c:f>
              <c:numCache>
                <c:formatCode>#,##0.0;[Red]\-#,##0.0</c:formatCode>
                <c:ptCount val="40"/>
                <c:pt idx="0">
                  <c:v>0</c:v>
                </c:pt>
                <c:pt idx="1">
                  <c:v>0</c:v>
                </c:pt>
                <c:pt idx="2">
                  <c:v>0</c:v>
                </c:pt>
                <c:pt idx="3">
                  <c:v>0</c:v>
                </c:pt>
                <c:pt idx="4">
                  <c:v>0.3546099290780142</c:v>
                </c:pt>
                <c:pt idx="5">
                  <c:v>1.773049645390071</c:v>
                </c:pt>
                <c:pt idx="6">
                  <c:v>0.70921985815602839</c:v>
                </c:pt>
                <c:pt idx="7">
                  <c:v>0.70921985815602839</c:v>
                </c:pt>
                <c:pt idx="8">
                  <c:v>0.70921985815602839</c:v>
                </c:pt>
                <c:pt idx="9">
                  <c:v>1.0638297872340425</c:v>
                </c:pt>
                <c:pt idx="10">
                  <c:v>1.0638297872340425</c:v>
                </c:pt>
                <c:pt idx="11">
                  <c:v>0</c:v>
                </c:pt>
                <c:pt idx="12">
                  <c:v>0.3546099290780142</c:v>
                </c:pt>
                <c:pt idx="13">
                  <c:v>0.3546099290780142</c:v>
                </c:pt>
                <c:pt idx="14">
                  <c:v>1.0638297872340425</c:v>
                </c:pt>
                <c:pt idx="15">
                  <c:v>2.4822695035460995</c:v>
                </c:pt>
                <c:pt idx="16">
                  <c:v>3.5460992907801421</c:v>
                </c:pt>
                <c:pt idx="17">
                  <c:v>5.3191489361702127</c:v>
                </c:pt>
                <c:pt idx="18">
                  <c:v>4.9645390070921991</c:v>
                </c:pt>
                <c:pt idx="19">
                  <c:v>7.4468085106382977</c:v>
                </c:pt>
                <c:pt idx="20">
                  <c:v>8.1560283687943276</c:v>
                </c:pt>
                <c:pt idx="21">
                  <c:v>8.8652482269503547</c:v>
                </c:pt>
                <c:pt idx="22">
                  <c:v>7.8014184397163122</c:v>
                </c:pt>
                <c:pt idx="23">
                  <c:v>10.99290780141844</c:v>
                </c:pt>
                <c:pt idx="24">
                  <c:v>10.99290780141844</c:v>
                </c:pt>
                <c:pt idx="25">
                  <c:v>8.5106382978723403</c:v>
                </c:pt>
                <c:pt idx="26">
                  <c:v>5.6737588652482271</c:v>
                </c:pt>
                <c:pt idx="27">
                  <c:v>2.1276595744680851</c:v>
                </c:pt>
                <c:pt idx="28">
                  <c:v>3.1914893617021276</c:v>
                </c:pt>
                <c:pt idx="29">
                  <c:v>1.0638297872340425</c:v>
                </c:pt>
                <c:pt idx="30">
                  <c:v>0.3546099290780142</c:v>
                </c:pt>
                <c:pt idx="31">
                  <c:v>0</c:v>
                </c:pt>
                <c:pt idx="32">
                  <c:v>0</c:v>
                </c:pt>
                <c:pt idx="33">
                  <c:v>0</c:v>
                </c:pt>
                <c:pt idx="34">
                  <c:v>0</c:v>
                </c:pt>
                <c:pt idx="35">
                  <c:v>0.3546099290780142</c:v>
                </c:pt>
                <c:pt idx="36">
                  <c:v>0</c:v>
                </c:pt>
                <c:pt idx="37">
                  <c:v>0</c:v>
                </c:pt>
                <c:pt idx="38">
                  <c:v>0</c:v>
                </c:pt>
                <c:pt idx="39">
                  <c:v>0</c:v>
                </c:pt>
              </c:numCache>
            </c:numRef>
          </c:val>
          <c:extLst>
            <c:ext xmlns:c16="http://schemas.microsoft.com/office/drawing/2014/chart" uri="{C3380CC4-5D6E-409C-BE32-E72D297353CC}">
              <c16:uniqueId val="{00000001-EC95-4B78-B225-66E6D73B91E5}"/>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075829622839933"/>
          <c:y val="5.3622585302602749E-3"/>
          <c:w val="0.20924170377160067"/>
          <c:h val="0.12939104088499004"/>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0521595444663567E-2"/>
          <c:y val="0.168539724991563"/>
          <c:w val="0.9226877167645342"/>
          <c:h val="0.35562754854769257"/>
        </c:manualLayout>
      </c:layout>
      <c:barChart>
        <c:barDir val="col"/>
        <c:grouping val="clustered"/>
        <c:varyColors val="0"/>
        <c:ser>
          <c:idx val="0"/>
          <c:order val="0"/>
          <c:tx>
            <c:strRef>
              <c:f>Ⅰ事業活動収支等の状況!$N$587</c:f>
              <c:strCache>
                <c:ptCount val="1"/>
                <c:pt idx="0">
                  <c:v>令和３年度</c:v>
                </c:pt>
              </c:strCache>
            </c:strRef>
          </c:tx>
          <c:spPr>
            <a:solidFill>
              <a:schemeClr val="accent1"/>
            </a:solidFill>
            <a:ln>
              <a:noFill/>
            </a:ln>
            <a:effectLst/>
          </c:spPr>
          <c:invertIfNegative val="0"/>
          <c:cat>
            <c:strRef>
              <c:f>Ⅰ事業活動収支等の状況!$M$588:$M$627</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Ⅰ事業活動収支等の状況!$N$588:$N$627</c:f>
              <c:numCache>
                <c:formatCode>#,##0.0;[Red]\-#,##0.0</c:formatCode>
                <c:ptCount val="40"/>
                <c:pt idx="0">
                  <c:v>0</c:v>
                </c:pt>
                <c:pt idx="1">
                  <c:v>0</c:v>
                </c:pt>
                <c:pt idx="2">
                  <c:v>0</c:v>
                </c:pt>
                <c:pt idx="3">
                  <c:v>0</c:v>
                </c:pt>
                <c:pt idx="4">
                  <c:v>0</c:v>
                </c:pt>
                <c:pt idx="5">
                  <c:v>0</c:v>
                </c:pt>
                <c:pt idx="6">
                  <c:v>0</c:v>
                </c:pt>
                <c:pt idx="7">
                  <c:v>0</c:v>
                </c:pt>
                <c:pt idx="8">
                  <c:v>0</c:v>
                </c:pt>
                <c:pt idx="9">
                  <c:v>1.1857707509881421</c:v>
                </c:pt>
                <c:pt idx="10">
                  <c:v>1.5810276679841897</c:v>
                </c:pt>
                <c:pt idx="11">
                  <c:v>1.1857707509881421</c:v>
                </c:pt>
                <c:pt idx="12">
                  <c:v>0.79051383399209485</c:v>
                </c:pt>
                <c:pt idx="13">
                  <c:v>0.39525691699604742</c:v>
                </c:pt>
                <c:pt idx="14">
                  <c:v>1.1857707509881421</c:v>
                </c:pt>
                <c:pt idx="15">
                  <c:v>1.5810276679841897</c:v>
                </c:pt>
                <c:pt idx="16">
                  <c:v>2.3715415019762842</c:v>
                </c:pt>
                <c:pt idx="17">
                  <c:v>3.5573122529644272</c:v>
                </c:pt>
                <c:pt idx="18">
                  <c:v>3.5573122529644272</c:v>
                </c:pt>
                <c:pt idx="19">
                  <c:v>3.9525691699604746</c:v>
                </c:pt>
                <c:pt idx="20">
                  <c:v>5.928853754940711</c:v>
                </c:pt>
                <c:pt idx="21">
                  <c:v>25.296442687747035</c:v>
                </c:pt>
                <c:pt idx="22">
                  <c:v>9.0909090909090917</c:v>
                </c:pt>
                <c:pt idx="23">
                  <c:v>10.671936758893279</c:v>
                </c:pt>
                <c:pt idx="24">
                  <c:v>7.1146245059288544</c:v>
                </c:pt>
                <c:pt idx="25">
                  <c:v>2.766798418972332</c:v>
                </c:pt>
                <c:pt idx="26">
                  <c:v>4.7430830039525684</c:v>
                </c:pt>
                <c:pt idx="27">
                  <c:v>1.9762845849802373</c:v>
                </c:pt>
                <c:pt idx="28">
                  <c:v>2.3715415019762842</c:v>
                </c:pt>
                <c:pt idx="29">
                  <c:v>3.1620553359683794</c:v>
                </c:pt>
                <c:pt idx="30">
                  <c:v>0.79051383399209485</c:v>
                </c:pt>
                <c:pt idx="31">
                  <c:v>1.5810276679841897</c:v>
                </c:pt>
                <c:pt idx="32">
                  <c:v>0.79051383399209485</c:v>
                </c:pt>
                <c:pt idx="33">
                  <c:v>1.1857707509881421</c:v>
                </c:pt>
                <c:pt idx="34">
                  <c:v>0.39525691699604742</c:v>
                </c:pt>
                <c:pt idx="35">
                  <c:v>0.39525691699604742</c:v>
                </c:pt>
                <c:pt idx="36">
                  <c:v>0.39525691699604742</c:v>
                </c:pt>
                <c:pt idx="37">
                  <c:v>0</c:v>
                </c:pt>
                <c:pt idx="38">
                  <c:v>0</c:v>
                </c:pt>
                <c:pt idx="39">
                  <c:v>0</c:v>
                </c:pt>
              </c:numCache>
            </c:numRef>
          </c:val>
          <c:extLst>
            <c:ext xmlns:c16="http://schemas.microsoft.com/office/drawing/2014/chart" uri="{C3380CC4-5D6E-409C-BE32-E72D297353CC}">
              <c16:uniqueId val="{00000000-5338-482F-9E27-CC1E88A75B65}"/>
            </c:ext>
          </c:extLst>
        </c:ser>
        <c:ser>
          <c:idx val="1"/>
          <c:order val="1"/>
          <c:tx>
            <c:strRef>
              <c:f>Ⅰ事業活動収支等の状況!$O$587</c:f>
              <c:strCache>
                <c:ptCount val="1"/>
                <c:pt idx="0">
                  <c:v>令和２年度</c:v>
                </c:pt>
              </c:strCache>
            </c:strRef>
          </c:tx>
          <c:spPr>
            <a:solidFill>
              <a:schemeClr val="accent2"/>
            </a:solidFill>
            <a:ln>
              <a:noFill/>
            </a:ln>
            <a:effectLst/>
          </c:spPr>
          <c:invertIfNegative val="0"/>
          <c:cat>
            <c:strRef>
              <c:f>Ⅰ事業活動収支等の状況!$M$588:$M$627</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Ⅰ事業活動収支等の状況!$O$588:$O$627</c:f>
              <c:numCache>
                <c:formatCode>#,##0.0;[Red]\-#,##0.0</c:formatCode>
                <c:ptCount val="40"/>
                <c:pt idx="0">
                  <c:v>0</c:v>
                </c:pt>
                <c:pt idx="1">
                  <c:v>0</c:v>
                </c:pt>
                <c:pt idx="2">
                  <c:v>0</c:v>
                </c:pt>
                <c:pt idx="3">
                  <c:v>0</c:v>
                </c:pt>
                <c:pt idx="4">
                  <c:v>0</c:v>
                </c:pt>
                <c:pt idx="5">
                  <c:v>0</c:v>
                </c:pt>
                <c:pt idx="6">
                  <c:v>0</c:v>
                </c:pt>
                <c:pt idx="7">
                  <c:v>0.39525691699604742</c:v>
                </c:pt>
                <c:pt idx="8">
                  <c:v>0.39525691699604742</c:v>
                </c:pt>
                <c:pt idx="9">
                  <c:v>0.39525691699604742</c:v>
                </c:pt>
                <c:pt idx="10">
                  <c:v>1.5810276679841897</c:v>
                </c:pt>
                <c:pt idx="11">
                  <c:v>0</c:v>
                </c:pt>
                <c:pt idx="12">
                  <c:v>1.1857707509881421</c:v>
                </c:pt>
                <c:pt idx="13">
                  <c:v>0.79051383399209485</c:v>
                </c:pt>
                <c:pt idx="14">
                  <c:v>1.1857707509881421</c:v>
                </c:pt>
                <c:pt idx="15">
                  <c:v>2.766798418972332</c:v>
                </c:pt>
                <c:pt idx="16">
                  <c:v>1.9762845849802373</c:v>
                </c:pt>
                <c:pt idx="17">
                  <c:v>2.3715415019762842</c:v>
                </c:pt>
                <c:pt idx="18">
                  <c:v>3.5573122529644272</c:v>
                </c:pt>
                <c:pt idx="19">
                  <c:v>3.1620553359683794</c:v>
                </c:pt>
                <c:pt idx="20">
                  <c:v>11.067193675889328</c:v>
                </c:pt>
                <c:pt idx="21">
                  <c:v>11.857707509881422</c:v>
                </c:pt>
                <c:pt idx="22">
                  <c:v>15.41501976284585</c:v>
                </c:pt>
                <c:pt idx="23">
                  <c:v>12.252964426877471</c:v>
                </c:pt>
                <c:pt idx="24">
                  <c:v>9.0909090909090917</c:v>
                </c:pt>
                <c:pt idx="25">
                  <c:v>3.1620553359683794</c:v>
                </c:pt>
                <c:pt idx="26">
                  <c:v>4.7430830039525684</c:v>
                </c:pt>
                <c:pt idx="27">
                  <c:v>1.9762845849802373</c:v>
                </c:pt>
                <c:pt idx="28">
                  <c:v>1.9762845849802373</c:v>
                </c:pt>
                <c:pt idx="29">
                  <c:v>3.5573122529644272</c:v>
                </c:pt>
                <c:pt idx="30">
                  <c:v>1.1857707509881421</c:v>
                </c:pt>
                <c:pt idx="31">
                  <c:v>1.5810276679841897</c:v>
                </c:pt>
                <c:pt idx="32">
                  <c:v>0.39525691699604742</c:v>
                </c:pt>
                <c:pt idx="33">
                  <c:v>0.79051383399209485</c:v>
                </c:pt>
                <c:pt idx="34">
                  <c:v>0</c:v>
                </c:pt>
                <c:pt idx="35">
                  <c:v>1.1857707509881421</c:v>
                </c:pt>
                <c:pt idx="36">
                  <c:v>0</c:v>
                </c:pt>
                <c:pt idx="37">
                  <c:v>0</c:v>
                </c:pt>
                <c:pt idx="38">
                  <c:v>0</c:v>
                </c:pt>
                <c:pt idx="39">
                  <c:v>0</c:v>
                </c:pt>
              </c:numCache>
            </c:numRef>
          </c:val>
          <c:extLst>
            <c:ext xmlns:c16="http://schemas.microsoft.com/office/drawing/2014/chart" uri="{C3380CC4-5D6E-409C-BE32-E72D297353CC}">
              <c16:uniqueId val="{00000001-5338-482F-9E27-CC1E88A75B65}"/>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724259166055789"/>
          <c:y val="5.3622585302602749E-3"/>
          <c:w val="0.20275740833944214"/>
          <c:h val="0.12939104088499004"/>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5940408322604283E-2"/>
          <c:y val="0.1524269405755436"/>
          <c:w val="0.91726890388659355"/>
          <c:h val="0.37174033296371201"/>
        </c:manualLayout>
      </c:layout>
      <c:barChart>
        <c:barDir val="col"/>
        <c:grouping val="clustered"/>
        <c:varyColors val="0"/>
        <c:ser>
          <c:idx val="0"/>
          <c:order val="0"/>
          <c:tx>
            <c:strRef>
              <c:f>Ⅰ事業活動収支等の状況!$N$636</c:f>
              <c:strCache>
                <c:ptCount val="1"/>
                <c:pt idx="0">
                  <c:v>令和３年度</c:v>
                </c:pt>
              </c:strCache>
            </c:strRef>
          </c:tx>
          <c:spPr>
            <a:solidFill>
              <a:schemeClr val="accent1"/>
            </a:solidFill>
            <a:ln>
              <a:noFill/>
            </a:ln>
            <a:effectLst/>
          </c:spPr>
          <c:invertIfNegative val="0"/>
          <c:cat>
            <c:strRef>
              <c:f>Ⅰ事業活動収支等の状況!$M$637:$M$676</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Ⅰ事業活動収支等の状況!$N$637:$N$676</c:f>
              <c:numCache>
                <c:formatCode>#,##0.0;[Red]\-#,##0.0</c:formatCode>
                <c:ptCount val="40"/>
                <c:pt idx="0">
                  <c:v>0</c:v>
                </c:pt>
                <c:pt idx="1">
                  <c:v>0</c:v>
                </c:pt>
                <c:pt idx="2">
                  <c:v>0</c:v>
                </c:pt>
                <c:pt idx="3">
                  <c:v>0</c:v>
                </c:pt>
                <c:pt idx="4">
                  <c:v>0</c:v>
                </c:pt>
                <c:pt idx="5">
                  <c:v>0.36764705882352938</c:v>
                </c:pt>
                <c:pt idx="6">
                  <c:v>0.36764705882352938</c:v>
                </c:pt>
                <c:pt idx="7">
                  <c:v>1.8382352941176472</c:v>
                </c:pt>
                <c:pt idx="8">
                  <c:v>1.4705882352941175</c:v>
                </c:pt>
                <c:pt idx="9">
                  <c:v>0</c:v>
                </c:pt>
                <c:pt idx="10">
                  <c:v>1.1029411764705883</c:v>
                </c:pt>
                <c:pt idx="11">
                  <c:v>0.36764705882352938</c:v>
                </c:pt>
                <c:pt idx="12">
                  <c:v>0.36764705882352938</c:v>
                </c:pt>
                <c:pt idx="13">
                  <c:v>1.1029411764705883</c:v>
                </c:pt>
                <c:pt idx="14">
                  <c:v>2.2058823529411766</c:v>
                </c:pt>
                <c:pt idx="15">
                  <c:v>2.9411764705882351</c:v>
                </c:pt>
                <c:pt idx="16">
                  <c:v>2.9411764705882351</c:v>
                </c:pt>
                <c:pt idx="17">
                  <c:v>2.2058823529411766</c:v>
                </c:pt>
                <c:pt idx="18">
                  <c:v>5.5147058823529411</c:v>
                </c:pt>
                <c:pt idx="19">
                  <c:v>6.6176470588235299</c:v>
                </c:pt>
                <c:pt idx="20">
                  <c:v>11.397058823529411</c:v>
                </c:pt>
                <c:pt idx="21">
                  <c:v>11.029411764705882</c:v>
                </c:pt>
                <c:pt idx="22">
                  <c:v>10.294117647058822</c:v>
                </c:pt>
                <c:pt idx="23">
                  <c:v>10.294117647058822</c:v>
                </c:pt>
                <c:pt idx="24">
                  <c:v>7.3529411764705888</c:v>
                </c:pt>
                <c:pt idx="25">
                  <c:v>6.6176470588235299</c:v>
                </c:pt>
                <c:pt idx="26">
                  <c:v>5.8823529411764701</c:v>
                </c:pt>
                <c:pt idx="27">
                  <c:v>2.9411764705882351</c:v>
                </c:pt>
                <c:pt idx="28">
                  <c:v>1.4705882352941175</c:v>
                </c:pt>
                <c:pt idx="29">
                  <c:v>1.8382352941176472</c:v>
                </c:pt>
                <c:pt idx="30">
                  <c:v>0</c:v>
                </c:pt>
                <c:pt idx="31">
                  <c:v>0</c:v>
                </c:pt>
                <c:pt idx="32">
                  <c:v>0.36764705882352938</c:v>
                </c:pt>
                <c:pt idx="33">
                  <c:v>0.36764705882352938</c:v>
                </c:pt>
                <c:pt idx="34">
                  <c:v>0.36764705882352938</c:v>
                </c:pt>
                <c:pt idx="35">
                  <c:v>0</c:v>
                </c:pt>
                <c:pt idx="36">
                  <c:v>0.36764705882352938</c:v>
                </c:pt>
                <c:pt idx="37">
                  <c:v>0</c:v>
                </c:pt>
                <c:pt idx="38">
                  <c:v>0</c:v>
                </c:pt>
                <c:pt idx="39">
                  <c:v>0</c:v>
                </c:pt>
              </c:numCache>
            </c:numRef>
          </c:val>
          <c:extLst>
            <c:ext xmlns:c16="http://schemas.microsoft.com/office/drawing/2014/chart" uri="{C3380CC4-5D6E-409C-BE32-E72D297353CC}">
              <c16:uniqueId val="{00000000-4419-4F37-9C23-85D2C1DDD3E0}"/>
            </c:ext>
          </c:extLst>
        </c:ser>
        <c:ser>
          <c:idx val="1"/>
          <c:order val="1"/>
          <c:tx>
            <c:strRef>
              <c:f>Ⅰ事業活動収支等の状況!$O$636</c:f>
              <c:strCache>
                <c:ptCount val="1"/>
                <c:pt idx="0">
                  <c:v>令和２年度</c:v>
                </c:pt>
              </c:strCache>
            </c:strRef>
          </c:tx>
          <c:spPr>
            <a:solidFill>
              <a:schemeClr val="accent2"/>
            </a:solidFill>
            <a:ln>
              <a:noFill/>
            </a:ln>
            <a:effectLst/>
          </c:spPr>
          <c:invertIfNegative val="0"/>
          <c:cat>
            <c:strRef>
              <c:f>Ⅰ事業活動収支等の状況!$M$637:$M$676</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Ⅰ事業活動収支等の状況!$O$637:$O$676</c:f>
              <c:numCache>
                <c:formatCode>#,##0.0;[Red]\-#,##0.0</c:formatCode>
                <c:ptCount val="40"/>
                <c:pt idx="0">
                  <c:v>0</c:v>
                </c:pt>
                <c:pt idx="1">
                  <c:v>0</c:v>
                </c:pt>
                <c:pt idx="2">
                  <c:v>0</c:v>
                </c:pt>
                <c:pt idx="3">
                  <c:v>0</c:v>
                </c:pt>
                <c:pt idx="4">
                  <c:v>0</c:v>
                </c:pt>
                <c:pt idx="5">
                  <c:v>0.73529411764705876</c:v>
                </c:pt>
                <c:pt idx="6">
                  <c:v>0.73529411764705876</c:v>
                </c:pt>
                <c:pt idx="7">
                  <c:v>1.1029411764705883</c:v>
                </c:pt>
                <c:pt idx="8">
                  <c:v>0.73529411764705876</c:v>
                </c:pt>
                <c:pt idx="9">
                  <c:v>0.73529411764705876</c:v>
                </c:pt>
                <c:pt idx="10">
                  <c:v>0.36764705882352938</c:v>
                </c:pt>
                <c:pt idx="11">
                  <c:v>0</c:v>
                </c:pt>
                <c:pt idx="12">
                  <c:v>0.73529411764705876</c:v>
                </c:pt>
                <c:pt idx="13">
                  <c:v>0</c:v>
                </c:pt>
                <c:pt idx="14">
                  <c:v>1.8382352941176472</c:v>
                </c:pt>
                <c:pt idx="15">
                  <c:v>1.1029411764705883</c:v>
                </c:pt>
                <c:pt idx="16">
                  <c:v>2.2058823529411766</c:v>
                </c:pt>
                <c:pt idx="17">
                  <c:v>2.2058823529411766</c:v>
                </c:pt>
                <c:pt idx="18">
                  <c:v>4.7794117647058822</c:v>
                </c:pt>
                <c:pt idx="19">
                  <c:v>8.4558823529411775</c:v>
                </c:pt>
                <c:pt idx="20">
                  <c:v>13.602941176470587</c:v>
                </c:pt>
                <c:pt idx="21">
                  <c:v>12.132352941176471</c:v>
                </c:pt>
                <c:pt idx="22">
                  <c:v>8.8235294117647065</c:v>
                </c:pt>
                <c:pt idx="23">
                  <c:v>11.397058823529411</c:v>
                </c:pt>
                <c:pt idx="24">
                  <c:v>9.9264705882352935</c:v>
                </c:pt>
                <c:pt idx="25">
                  <c:v>6.25</c:v>
                </c:pt>
                <c:pt idx="26">
                  <c:v>4.7794117647058822</c:v>
                </c:pt>
                <c:pt idx="27">
                  <c:v>2.9411764705882351</c:v>
                </c:pt>
                <c:pt idx="28">
                  <c:v>1.4705882352941175</c:v>
                </c:pt>
                <c:pt idx="29">
                  <c:v>1.8382352941176472</c:v>
                </c:pt>
                <c:pt idx="30">
                  <c:v>0.36764705882352938</c:v>
                </c:pt>
                <c:pt idx="31">
                  <c:v>0</c:v>
                </c:pt>
                <c:pt idx="32">
                  <c:v>0</c:v>
                </c:pt>
                <c:pt idx="33">
                  <c:v>0.36764705882352938</c:v>
                </c:pt>
                <c:pt idx="34">
                  <c:v>0</c:v>
                </c:pt>
                <c:pt idx="35">
                  <c:v>0</c:v>
                </c:pt>
                <c:pt idx="36">
                  <c:v>0.36764705882352938</c:v>
                </c:pt>
                <c:pt idx="37">
                  <c:v>0</c:v>
                </c:pt>
                <c:pt idx="38">
                  <c:v>0</c:v>
                </c:pt>
                <c:pt idx="39">
                  <c:v>0</c:v>
                </c:pt>
              </c:numCache>
            </c:numRef>
          </c:val>
          <c:extLst>
            <c:ext xmlns:c16="http://schemas.microsoft.com/office/drawing/2014/chart" uri="{C3380CC4-5D6E-409C-BE32-E72D297353CC}">
              <c16:uniqueId val="{00000001-4419-4F37-9C23-85D2C1DDD3E0}"/>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562151780251822"/>
          <c:y val="5.3622585302602749E-3"/>
          <c:w val="0.20437848219748178"/>
          <c:h val="0.12939104088499004"/>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5940408322604283E-2"/>
          <c:y val="0.1524269405755436"/>
          <c:w val="0.91726890388659355"/>
          <c:h val="0.37174033296371201"/>
        </c:manualLayout>
      </c:layout>
      <c:barChart>
        <c:barDir val="col"/>
        <c:grouping val="clustered"/>
        <c:varyColors val="0"/>
        <c:ser>
          <c:idx val="0"/>
          <c:order val="0"/>
          <c:tx>
            <c:strRef>
              <c:f>Ⅰ事業活動収支等の状況!$N$783</c:f>
              <c:strCache>
                <c:ptCount val="1"/>
                <c:pt idx="0">
                  <c:v>令和３年度</c:v>
                </c:pt>
              </c:strCache>
            </c:strRef>
          </c:tx>
          <c:spPr>
            <a:solidFill>
              <a:schemeClr val="accent1"/>
            </a:solidFill>
            <a:ln>
              <a:noFill/>
            </a:ln>
            <a:effectLst/>
          </c:spPr>
          <c:invertIfNegative val="0"/>
          <c:cat>
            <c:strRef>
              <c:f>Ⅰ事業活動収支等の状況!$M$784:$M$823</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Ⅰ事業活動収支等の状況!$N$784:$N$823</c:f>
              <c:numCache>
                <c:formatCode>#,##0.0;[Red]\-#,##0.0</c:formatCode>
                <c:ptCount val="40"/>
                <c:pt idx="0">
                  <c:v>0</c:v>
                </c:pt>
                <c:pt idx="1">
                  <c:v>0</c:v>
                </c:pt>
                <c:pt idx="2">
                  <c:v>0</c:v>
                </c:pt>
                <c:pt idx="3">
                  <c:v>0</c:v>
                </c:pt>
                <c:pt idx="4">
                  <c:v>0.85470085470085477</c:v>
                </c:pt>
                <c:pt idx="5">
                  <c:v>0.85470085470085477</c:v>
                </c:pt>
                <c:pt idx="6">
                  <c:v>0.42735042735042739</c:v>
                </c:pt>
                <c:pt idx="7">
                  <c:v>1.2820512820512819</c:v>
                </c:pt>
                <c:pt idx="8">
                  <c:v>0</c:v>
                </c:pt>
                <c:pt idx="9">
                  <c:v>0.85470085470085477</c:v>
                </c:pt>
                <c:pt idx="10">
                  <c:v>1.2820512820512819</c:v>
                </c:pt>
                <c:pt idx="11">
                  <c:v>0.85470085470085477</c:v>
                </c:pt>
                <c:pt idx="12">
                  <c:v>0.42735042735042739</c:v>
                </c:pt>
                <c:pt idx="13">
                  <c:v>0.42735042735042739</c:v>
                </c:pt>
                <c:pt idx="14">
                  <c:v>0.85470085470085477</c:v>
                </c:pt>
                <c:pt idx="15">
                  <c:v>0.85470085470085477</c:v>
                </c:pt>
                <c:pt idx="16">
                  <c:v>3.8461538461538463</c:v>
                </c:pt>
                <c:pt idx="17">
                  <c:v>6.4102564102564097</c:v>
                </c:pt>
                <c:pt idx="18">
                  <c:v>5.982905982905983</c:v>
                </c:pt>
                <c:pt idx="19">
                  <c:v>12.393162393162394</c:v>
                </c:pt>
                <c:pt idx="20">
                  <c:v>11.965811965811966</c:v>
                </c:pt>
                <c:pt idx="21">
                  <c:v>11.538461538461538</c:v>
                </c:pt>
                <c:pt idx="22">
                  <c:v>5.1282051282051277</c:v>
                </c:pt>
                <c:pt idx="23">
                  <c:v>6.4102564102564097</c:v>
                </c:pt>
                <c:pt idx="24">
                  <c:v>5.982905982905983</c:v>
                </c:pt>
                <c:pt idx="25">
                  <c:v>5.5555555555555554</c:v>
                </c:pt>
                <c:pt idx="26">
                  <c:v>4.2735042735042734</c:v>
                </c:pt>
                <c:pt idx="27">
                  <c:v>2.1367521367521367</c:v>
                </c:pt>
                <c:pt idx="28">
                  <c:v>3.4188034188034191</c:v>
                </c:pt>
                <c:pt idx="29">
                  <c:v>2.1367521367521367</c:v>
                </c:pt>
                <c:pt idx="30">
                  <c:v>0.85470085470085477</c:v>
                </c:pt>
                <c:pt idx="31">
                  <c:v>0.42735042735042739</c:v>
                </c:pt>
                <c:pt idx="32">
                  <c:v>0.42735042735042739</c:v>
                </c:pt>
                <c:pt idx="33">
                  <c:v>1.2820512820512819</c:v>
                </c:pt>
                <c:pt idx="34">
                  <c:v>0.42735042735042739</c:v>
                </c:pt>
                <c:pt idx="35">
                  <c:v>0</c:v>
                </c:pt>
                <c:pt idx="36">
                  <c:v>0.42735042735042739</c:v>
                </c:pt>
                <c:pt idx="37">
                  <c:v>0</c:v>
                </c:pt>
                <c:pt idx="38">
                  <c:v>0</c:v>
                </c:pt>
                <c:pt idx="39">
                  <c:v>0</c:v>
                </c:pt>
              </c:numCache>
            </c:numRef>
          </c:val>
          <c:extLst>
            <c:ext xmlns:c16="http://schemas.microsoft.com/office/drawing/2014/chart" uri="{C3380CC4-5D6E-409C-BE32-E72D297353CC}">
              <c16:uniqueId val="{00000000-E9A6-4BD0-9BD6-66076BB21599}"/>
            </c:ext>
          </c:extLst>
        </c:ser>
        <c:ser>
          <c:idx val="1"/>
          <c:order val="1"/>
          <c:tx>
            <c:strRef>
              <c:f>Ⅰ事業活動収支等の状況!$O$783</c:f>
              <c:strCache>
                <c:ptCount val="1"/>
                <c:pt idx="0">
                  <c:v>令和２年度</c:v>
                </c:pt>
              </c:strCache>
            </c:strRef>
          </c:tx>
          <c:spPr>
            <a:solidFill>
              <a:schemeClr val="accent2"/>
            </a:solidFill>
            <a:ln>
              <a:noFill/>
            </a:ln>
            <a:effectLst/>
          </c:spPr>
          <c:invertIfNegative val="0"/>
          <c:cat>
            <c:strRef>
              <c:f>Ⅰ事業活動収支等の状況!$M$784:$M$823</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Ⅰ事業活動収支等の状況!$O$784:$O$823</c:f>
              <c:numCache>
                <c:formatCode>#,##0.0;[Red]\-#,##0.0</c:formatCode>
                <c:ptCount val="40"/>
                <c:pt idx="0">
                  <c:v>0</c:v>
                </c:pt>
                <c:pt idx="1">
                  <c:v>0</c:v>
                </c:pt>
                <c:pt idx="2">
                  <c:v>0</c:v>
                </c:pt>
                <c:pt idx="3">
                  <c:v>0</c:v>
                </c:pt>
                <c:pt idx="4">
                  <c:v>0</c:v>
                </c:pt>
                <c:pt idx="5">
                  <c:v>1.2820512820512819</c:v>
                </c:pt>
                <c:pt idx="6">
                  <c:v>0.85470085470085477</c:v>
                </c:pt>
                <c:pt idx="7">
                  <c:v>0.85470085470085477</c:v>
                </c:pt>
                <c:pt idx="8">
                  <c:v>0.42735042735042739</c:v>
                </c:pt>
                <c:pt idx="9">
                  <c:v>0</c:v>
                </c:pt>
                <c:pt idx="10">
                  <c:v>0.42735042735042739</c:v>
                </c:pt>
                <c:pt idx="11">
                  <c:v>0.42735042735042739</c:v>
                </c:pt>
                <c:pt idx="12">
                  <c:v>0.42735042735042739</c:v>
                </c:pt>
                <c:pt idx="13">
                  <c:v>0.42735042735042739</c:v>
                </c:pt>
                <c:pt idx="14">
                  <c:v>1.7094017094017095</c:v>
                </c:pt>
                <c:pt idx="15">
                  <c:v>3.4188034188034191</c:v>
                </c:pt>
                <c:pt idx="16">
                  <c:v>2.1367521367521367</c:v>
                </c:pt>
                <c:pt idx="17">
                  <c:v>4.2735042735042734</c:v>
                </c:pt>
                <c:pt idx="18">
                  <c:v>6.8376068376068382</c:v>
                </c:pt>
                <c:pt idx="19">
                  <c:v>9.4017094017094021</c:v>
                </c:pt>
                <c:pt idx="20">
                  <c:v>11.965811965811966</c:v>
                </c:pt>
                <c:pt idx="21">
                  <c:v>9.4017094017094021</c:v>
                </c:pt>
                <c:pt idx="22">
                  <c:v>7.6923076923076925</c:v>
                </c:pt>
                <c:pt idx="23">
                  <c:v>9.4017094017094021</c:v>
                </c:pt>
                <c:pt idx="24">
                  <c:v>8.9743589743589745</c:v>
                </c:pt>
                <c:pt idx="25">
                  <c:v>6.4102564102564097</c:v>
                </c:pt>
                <c:pt idx="26">
                  <c:v>4.2735042735042734</c:v>
                </c:pt>
                <c:pt idx="27">
                  <c:v>1.2820512820512819</c:v>
                </c:pt>
                <c:pt idx="28">
                  <c:v>2.5641025641025639</c:v>
                </c:pt>
                <c:pt idx="29">
                  <c:v>1.2820512820512819</c:v>
                </c:pt>
                <c:pt idx="30">
                  <c:v>1.2820512820512819</c:v>
                </c:pt>
                <c:pt idx="31">
                  <c:v>0</c:v>
                </c:pt>
                <c:pt idx="32">
                  <c:v>0.42735042735042739</c:v>
                </c:pt>
                <c:pt idx="33">
                  <c:v>1.2820512820512819</c:v>
                </c:pt>
                <c:pt idx="34">
                  <c:v>0</c:v>
                </c:pt>
                <c:pt idx="35">
                  <c:v>0.42735042735042739</c:v>
                </c:pt>
                <c:pt idx="36">
                  <c:v>0.42735042735042739</c:v>
                </c:pt>
                <c:pt idx="37">
                  <c:v>0</c:v>
                </c:pt>
                <c:pt idx="38">
                  <c:v>0</c:v>
                </c:pt>
                <c:pt idx="39">
                  <c:v>0</c:v>
                </c:pt>
              </c:numCache>
            </c:numRef>
          </c:val>
          <c:extLst>
            <c:ext xmlns:c16="http://schemas.microsoft.com/office/drawing/2014/chart" uri="{C3380CC4-5D6E-409C-BE32-E72D297353CC}">
              <c16:uniqueId val="{00000001-E9A6-4BD0-9BD6-66076BB21599}"/>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886366551859744"/>
          <c:y val="5.3622585302602749E-3"/>
          <c:w val="0.20113633448140253"/>
          <c:h val="0.12939104088499004"/>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5940408322604283E-2"/>
          <c:y val="0.168539724991563"/>
          <c:w val="0.91726890388659355"/>
          <c:h val="0.35562754854769257"/>
        </c:manualLayout>
      </c:layout>
      <c:barChart>
        <c:barDir val="col"/>
        <c:grouping val="clustered"/>
        <c:varyColors val="0"/>
        <c:ser>
          <c:idx val="0"/>
          <c:order val="0"/>
          <c:tx>
            <c:strRef>
              <c:f>Ⅰ事業活動収支等の状況!$N$880</c:f>
              <c:strCache>
                <c:ptCount val="1"/>
                <c:pt idx="0">
                  <c:v>令和３年度</c:v>
                </c:pt>
              </c:strCache>
            </c:strRef>
          </c:tx>
          <c:spPr>
            <a:solidFill>
              <a:schemeClr val="accent1"/>
            </a:solidFill>
            <a:ln>
              <a:noFill/>
            </a:ln>
            <a:effectLst/>
          </c:spPr>
          <c:invertIfNegative val="0"/>
          <c:cat>
            <c:strRef>
              <c:f>Ⅰ事業活動収支等の状況!$M$881:$M$920</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Ⅰ事業活動収支等の状況!$N$881:$N$920</c:f>
              <c:numCache>
                <c:formatCode>#,##0.0;[Red]\-#,##0.0</c:formatCode>
                <c:ptCount val="40"/>
                <c:pt idx="0">
                  <c:v>0</c:v>
                </c:pt>
                <c:pt idx="1">
                  <c:v>0</c:v>
                </c:pt>
                <c:pt idx="2">
                  <c:v>0</c:v>
                </c:pt>
                <c:pt idx="3">
                  <c:v>0</c:v>
                </c:pt>
                <c:pt idx="4">
                  <c:v>0</c:v>
                </c:pt>
                <c:pt idx="5">
                  <c:v>0</c:v>
                </c:pt>
                <c:pt idx="6">
                  <c:v>1.2711864406779663</c:v>
                </c:pt>
                <c:pt idx="7">
                  <c:v>0.42372881355932202</c:v>
                </c:pt>
                <c:pt idx="8">
                  <c:v>0</c:v>
                </c:pt>
                <c:pt idx="9">
                  <c:v>1.2711864406779663</c:v>
                </c:pt>
                <c:pt idx="10">
                  <c:v>0.84745762711864403</c:v>
                </c:pt>
                <c:pt idx="11">
                  <c:v>0.84745762711864403</c:v>
                </c:pt>
                <c:pt idx="12">
                  <c:v>0</c:v>
                </c:pt>
                <c:pt idx="13">
                  <c:v>1.6949152542372881</c:v>
                </c:pt>
                <c:pt idx="14">
                  <c:v>3.8135593220338984</c:v>
                </c:pt>
                <c:pt idx="15">
                  <c:v>2.9661016949152543</c:v>
                </c:pt>
                <c:pt idx="16">
                  <c:v>0.84745762711864403</c:v>
                </c:pt>
                <c:pt idx="17">
                  <c:v>4.6610169491525424</c:v>
                </c:pt>
                <c:pt idx="18">
                  <c:v>3.3898305084745761</c:v>
                </c:pt>
                <c:pt idx="19">
                  <c:v>5.9322033898305087</c:v>
                </c:pt>
                <c:pt idx="20">
                  <c:v>8.4745762711864394</c:v>
                </c:pt>
                <c:pt idx="21">
                  <c:v>17.796610169491526</c:v>
                </c:pt>
                <c:pt idx="22">
                  <c:v>6.3559322033898304</c:v>
                </c:pt>
                <c:pt idx="23">
                  <c:v>3.8135593220338984</c:v>
                </c:pt>
                <c:pt idx="24">
                  <c:v>7.2033898305084749</c:v>
                </c:pt>
                <c:pt idx="25">
                  <c:v>8.0508474576271176</c:v>
                </c:pt>
                <c:pt idx="26">
                  <c:v>5.508474576271186</c:v>
                </c:pt>
                <c:pt idx="27">
                  <c:v>4.2372881355932197</c:v>
                </c:pt>
                <c:pt idx="28">
                  <c:v>3.3898305084745761</c:v>
                </c:pt>
                <c:pt idx="29">
                  <c:v>1.6949152542372881</c:v>
                </c:pt>
                <c:pt idx="30">
                  <c:v>2.9661016949152543</c:v>
                </c:pt>
                <c:pt idx="31">
                  <c:v>1.2711864406779663</c:v>
                </c:pt>
                <c:pt idx="32">
                  <c:v>0.84745762711864403</c:v>
                </c:pt>
                <c:pt idx="33">
                  <c:v>0</c:v>
                </c:pt>
                <c:pt idx="34">
                  <c:v>0.42372881355932202</c:v>
                </c:pt>
                <c:pt idx="35">
                  <c:v>0</c:v>
                </c:pt>
                <c:pt idx="36">
                  <c:v>0</c:v>
                </c:pt>
                <c:pt idx="37">
                  <c:v>0</c:v>
                </c:pt>
                <c:pt idx="38">
                  <c:v>0</c:v>
                </c:pt>
                <c:pt idx="39">
                  <c:v>0</c:v>
                </c:pt>
              </c:numCache>
            </c:numRef>
          </c:val>
          <c:extLst>
            <c:ext xmlns:c16="http://schemas.microsoft.com/office/drawing/2014/chart" uri="{C3380CC4-5D6E-409C-BE32-E72D297353CC}">
              <c16:uniqueId val="{00000000-3F3C-4E44-8127-502AA0A71B16}"/>
            </c:ext>
          </c:extLst>
        </c:ser>
        <c:ser>
          <c:idx val="1"/>
          <c:order val="1"/>
          <c:tx>
            <c:strRef>
              <c:f>Ⅰ事業活動収支等の状況!$O$880</c:f>
              <c:strCache>
                <c:ptCount val="1"/>
                <c:pt idx="0">
                  <c:v>令和２年度</c:v>
                </c:pt>
              </c:strCache>
            </c:strRef>
          </c:tx>
          <c:spPr>
            <a:solidFill>
              <a:schemeClr val="accent2"/>
            </a:solidFill>
            <a:ln>
              <a:noFill/>
            </a:ln>
            <a:effectLst/>
          </c:spPr>
          <c:invertIfNegative val="0"/>
          <c:cat>
            <c:strRef>
              <c:f>Ⅰ事業活動収支等の状況!$M$881:$M$920</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Ⅰ事業活動収支等の状況!$O$881:$O$920</c:f>
              <c:numCache>
                <c:formatCode>#,##0.0;[Red]\-#,##0.0</c:formatCode>
                <c:ptCount val="40"/>
                <c:pt idx="0">
                  <c:v>0</c:v>
                </c:pt>
                <c:pt idx="1">
                  <c:v>0</c:v>
                </c:pt>
                <c:pt idx="2">
                  <c:v>0</c:v>
                </c:pt>
                <c:pt idx="3">
                  <c:v>0</c:v>
                </c:pt>
                <c:pt idx="4">
                  <c:v>0</c:v>
                </c:pt>
                <c:pt idx="5">
                  <c:v>0.42372881355932202</c:v>
                </c:pt>
                <c:pt idx="6">
                  <c:v>0</c:v>
                </c:pt>
                <c:pt idx="7">
                  <c:v>0</c:v>
                </c:pt>
                <c:pt idx="8">
                  <c:v>0.42372881355932202</c:v>
                </c:pt>
                <c:pt idx="9">
                  <c:v>0.84745762711864403</c:v>
                </c:pt>
                <c:pt idx="10">
                  <c:v>0</c:v>
                </c:pt>
                <c:pt idx="11">
                  <c:v>0.42372881355932202</c:v>
                </c:pt>
                <c:pt idx="12">
                  <c:v>0.84745762711864403</c:v>
                </c:pt>
                <c:pt idx="13">
                  <c:v>0.84745762711864403</c:v>
                </c:pt>
                <c:pt idx="14">
                  <c:v>1.6949152542372881</c:v>
                </c:pt>
                <c:pt idx="15">
                  <c:v>1.2711864406779663</c:v>
                </c:pt>
                <c:pt idx="16">
                  <c:v>2.1186440677966099</c:v>
                </c:pt>
                <c:pt idx="17">
                  <c:v>5.0847457627118651</c:v>
                </c:pt>
                <c:pt idx="18">
                  <c:v>2.5423728813559325</c:v>
                </c:pt>
                <c:pt idx="19">
                  <c:v>5.9322033898305087</c:v>
                </c:pt>
                <c:pt idx="20">
                  <c:v>8.4745762711864394</c:v>
                </c:pt>
                <c:pt idx="21">
                  <c:v>20.33898305084746</c:v>
                </c:pt>
                <c:pt idx="22">
                  <c:v>8.898305084745763</c:v>
                </c:pt>
                <c:pt idx="23">
                  <c:v>6.7796610169491522</c:v>
                </c:pt>
                <c:pt idx="24">
                  <c:v>5.508474576271186</c:v>
                </c:pt>
                <c:pt idx="25">
                  <c:v>7.2033898305084749</c:v>
                </c:pt>
                <c:pt idx="26">
                  <c:v>5.508474576271186</c:v>
                </c:pt>
                <c:pt idx="27">
                  <c:v>4.6610169491525424</c:v>
                </c:pt>
                <c:pt idx="28">
                  <c:v>3.3898305084745761</c:v>
                </c:pt>
                <c:pt idx="29">
                  <c:v>1.2711864406779663</c:v>
                </c:pt>
                <c:pt idx="30">
                  <c:v>2.9661016949152543</c:v>
                </c:pt>
                <c:pt idx="31">
                  <c:v>1.2711864406779663</c:v>
                </c:pt>
                <c:pt idx="32">
                  <c:v>0.42372881355932202</c:v>
                </c:pt>
                <c:pt idx="33">
                  <c:v>0</c:v>
                </c:pt>
                <c:pt idx="34">
                  <c:v>0.84745762711864403</c:v>
                </c:pt>
                <c:pt idx="35">
                  <c:v>0</c:v>
                </c:pt>
                <c:pt idx="36">
                  <c:v>0</c:v>
                </c:pt>
                <c:pt idx="37">
                  <c:v>0</c:v>
                </c:pt>
                <c:pt idx="38">
                  <c:v>0</c:v>
                </c:pt>
                <c:pt idx="39">
                  <c:v>0</c:v>
                </c:pt>
              </c:numCache>
            </c:numRef>
          </c:val>
          <c:extLst>
            <c:ext xmlns:c16="http://schemas.microsoft.com/office/drawing/2014/chart" uri="{C3380CC4-5D6E-409C-BE32-E72D297353CC}">
              <c16:uniqueId val="{00000001-3F3C-4E44-8127-502AA0A71B16}"/>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562151780251822"/>
          <c:y val="5.3622585302602749E-3"/>
          <c:w val="0.20437848219748178"/>
          <c:h val="0.12939094971484458"/>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0521595444663567E-2"/>
          <c:y val="0.168539724991563"/>
          <c:w val="0.9226877167645342"/>
          <c:h val="0.35562754854769257"/>
        </c:manualLayout>
      </c:layout>
      <c:barChart>
        <c:barDir val="col"/>
        <c:grouping val="clustered"/>
        <c:varyColors val="0"/>
        <c:ser>
          <c:idx val="0"/>
          <c:order val="0"/>
          <c:tx>
            <c:strRef>
              <c:f>Ⅰ事業活動収支等の状況!$N$929</c:f>
              <c:strCache>
                <c:ptCount val="1"/>
                <c:pt idx="0">
                  <c:v>令和３年度</c:v>
                </c:pt>
              </c:strCache>
            </c:strRef>
          </c:tx>
          <c:spPr>
            <a:solidFill>
              <a:schemeClr val="accent1"/>
            </a:solidFill>
            <a:ln>
              <a:noFill/>
            </a:ln>
            <a:effectLst/>
          </c:spPr>
          <c:invertIfNegative val="0"/>
          <c:cat>
            <c:strRef>
              <c:f>Ⅰ事業活動収支等の状況!$M$930:$M$969</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Ⅰ事業活動収支等の状況!$N$930:$N$969</c:f>
              <c:numCache>
                <c:formatCode>#,##0.0;[Red]\-#,##0.0</c:formatCode>
                <c:ptCount val="40"/>
                <c:pt idx="0">
                  <c:v>0</c:v>
                </c:pt>
                <c:pt idx="1">
                  <c:v>0</c:v>
                </c:pt>
                <c:pt idx="2">
                  <c:v>0</c:v>
                </c:pt>
                <c:pt idx="3">
                  <c:v>0.34482758620689657</c:v>
                </c:pt>
                <c:pt idx="4">
                  <c:v>2.4137931034482758</c:v>
                </c:pt>
                <c:pt idx="5">
                  <c:v>1.3793103448275863</c:v>
                </c:pt>
                <c:pt idx="6">
                  <c:v>1.3793103448275863</c:v>
                </c:pt>
                <c:pt idx="7">
                  <c:v>1.0344827586206897</c:v>
                </c:pt>
                <c:pt idx="8">
                  <c:v>0</c:v>
                </c:pt>
                <c:pt idx="9">
                  <c:v>0.68965517241379315</c:v>
                </c:pt>
                <c:pt idx="10">
                  <c:v>1.3793103448275863</c:v>
                </c:pt>
                <c:pt idx="11">
                  <c:v>1.7241379310344827</c:v>
                </c:pt>
                <c:pt idx="12">
                  <c:v>0.34482758620689657</c:v>
                </c:pt>
                <c:pt idx="13">
                  <c:v>3.103448275862069</c:v>
                </c:pt>
                <c:pt idx="14">
                  <c:v>2.7586206896551726</c:v>
                </c:pt>
                <c:pt idx="15">
                  <c:v>2.4137931034482758</c:v>
                </c:pt>
                <c:pt idx="16">
                  <c:v>2.0689655172413794</c:v>
                </c:pt>
                <c:pt idx="17">
                  <c:v>2.0689655172413794</c:v>
                </c:pt>
                <c:pt idx="18">
                  <c:v>3.7931034482758621</c:v>
                </c:pt>
                <c:pt idx="19">
                  <c:v>4.8275862068965516</c:v>
                </c:pt>
                <c:pt idx="20">
                  <c:v>6.5517241379310347</c:v>
                </c:pt>
                <c:pt idx="21">
                  <c:v>11.03448275862069</c:v>
                </c:pt>
                <c:pt idx="22">
                  <c:v>9.3103448275862082</c:v>
                </c:pt>
                <c:pt idx="23">
                  <c:v>8.2758620689655178</c:v>
                </c:pt>
                <c:pt idx="24">
                  <c:v>8.2758620689655178</c:v>
                </c:pt>
                <c:pt idx="25">
                  <c:v>7.2413793103448283</c:v>
                </c:pt>
                <c:pt idx="26">
                  <c:v>6.8965517241379306</c:v>
                </c:pt>
                <c:pt idx="27">
                  <c:v>3.7931034482758621</c:v>
                </c:pt>
                <c:pt idx="28">
                  <c:v>3.103448275862069</c:v>
                </c:pt>
                <c:pt idx="29">
                  <c:v>3.4482758620689653</c:v>
                </c:pt>
                <c:pt idx="30">
                  <c:v>0</c:v>
                </c:pt>
                <c:pt idx="31">
                  <c:v>0</c:v>
                </c:pt>
                <c:pt idx="32">
                  <c:v>0</c:v>
                </c:pt>
                <c:pt idx="33">
                  <c:v>0</c:v>
                </c:pt>
                <c:pt idx="34">
                  <c:v>0</c:v>
                </c:pt>
                <c:pt idx="35">
                  <c:v>0</c:v>
                </c:pt>
                <c:pt idx="36">
                  <c:v>0.34482758620689657</c:v>
                </c:pt>
                <c:pt idx="37">
                  <c:v>0</c:v>
                </c:pt>
                <c:pt idx="38">
                  <c:v>0</c:v>
                </c:pt>
                <c:pt idx="39">
                  <c:v>0</c:v>
                </c:pt>
              </c:numCache>
            </c:numRef>
          </c:val>
          <c:extLst>
            <c:ext xmlns:c16="http://schemas.microsoft.com/office/drawing/2014/chart" uri="{C3380CC4-5D6E-409C-BE32-E72D297353CC}">
              <c16:uniqueId val="{00000000-2363-47FC-AF6C-C5695A0D8D83}"/>
            </c:ext>
          </c:extLst>
        </c:ser>
        <c:ser>
          <c:idx val="1"/>
          <c:order val="1"/>
          <c:tx>
            <c:strRef>
              <c:f>Ⅰ事業活動収支等の状況!$O$929</c:f>
              <c:strCache>
                <c:ptCount val="1"/>
                <c:pt idx="0">
                  <c:v>令和２年度</c:v>
                </c:pt>
              </c:strCache>
            </c:strRef>
          </c:tx>
          <c:spPr>
            <a:solidFill>
              <a:schemeClr val="accent2"/>
            </a:solidFill>
            <a:ln>
              <a:noFill/>
            </a:ln>
            <a:effectLst/>
          </c:spPr>
          <c:invertIfNegative val="0"/>
          <c:cat>
            <c:strRef>
              <c:f>Ⅰ事業活動収支等の状況!$M$930:$M$969</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Ⅰ事業活動収支等の状況!$O$930:$O$969</c:f>
              <c:numCache>
                <c:formatCode>#,##0.0;[Red]\-#,##0.0</c:formatCode>
                <c:ptCount val="40"/>
                <c:pt idx="0">
                  <c:v>0</c:v>
                </c:pt>
                <c:pt idx="1">
                  <c:v>0</c:v>
                </c:pt>
                <c:pt idx="2">
                  <c:v>0</c:v>
                </c:pt>
                <c:pt idx="3">
                  <c:v>0</c:v>
                </c:pt>
                <c:pt idx="4">
                  <c:v>0.34482758620689657</c:v>
                </c:pt>
                <c:pt idx="5">
                  <c:v>1.7241379310344827</c:v>
                </c:pt>
                <c:pt idx="6">
                  <c:v>1.0344827586206897</c:v>
                </c:pt>
                <c:pt idx="7">
                  <c:v>2.0689655172413794</c:v>
                </c:pt>
                <c:pt idx="8">
                  <c:v>1.0344827586206897</c:v>
                </c:pt>
                <c:pt idx="9">
                  <c:v>0.34482758620689657</c:v>
                </c:pt>
                <c:pt idx="10">
                  <c:v>1.0344827586206897</c:v>
                </c:pt>
                <c:pt idx="11">
                  <c:v>0.68965517241379315</c:v>
                </c:pt>
                <c:pt idx="12">
                  <c:v>1.0344827586206897</c:v>
                </c:pt>
                <c:pt idx="13">
                  <c:v>2.4137931034482758</c:v>
                </c:pt>
                <c:pt idx="14">
                  <c:v>2.0689655172413794</c:v>
                </c:pt>
                <c:pt idx="15">
                  <c:v>2.0689655172413794</c:v>
                </c:pt>
                <c:pt idx="16">
                  <c:v>3.4482758620689653</c:v>
                </c:pt>
                <c:pt idx="17">
                  <c:v>2.0689655172413794</c:v>
                </c:pt>
                <c:pt idx="18">
                  <c:v>5.8620689655172411</c:v>
                </c:pt>
                <c:pt idx="19">
                  <c:v>6.2068965517241379</c:v>
                </c:pt>
                <c:pt idx="20">
                  <c:v>5.5172413793103452</c:v>
                </c:pt>
                <c:pt idx="21">
                  <c:v>11.03448275862069</c:v>
                </c:pt>
                <c:pt idx="22">
                  <c:v>10.689655172413794</c:v>
                </c:pt>
                <c:pt idx="23">
                  <c:v>10</c:v>
                </c:pt>
                <c:pt idx="24">
                  <c:v>5.5172413793103452</c:v>
                </c:pt>
                <c:pt idx="25">
                  <c:v>5.5172413793103452</c:v>
                </c:pt>
                <c:pt idx="26">
                  <c:v>5.5172413793103452</c:v>
                </c:pt>
                <c:pt idx="27">
                  <c:v>4.4827586206896548</c:v>
                </c:pt>
                <c:pt idx="28">
                  <c:v>4.1379310344827589</c:v>
                </c:pt>
                <c:pt idx="29">
                  <c:v>1.0344827586206897</c:v>
                </c:pt>
                <c:pt idx="30">
                  <c:v>1.0344827586206897</c:v>
                </c:pt>
                <c:pt idx="31">
                  <c:v>0.34482758620689657</c:v>
                </c:pt>
                <c:pt idx="32">
                  <c:v>0.68965517241379315</c:v>
                </c:pt>
                <c:pt idx="33">
                  <c:v>0.34482758620689657</c:v>
                </c:pt>
                <c:pt idx="34">
                  <c:v>0</c:v>
                </c:pt>
                <c:pt idx="35">
                  <c:v>0.68965517241379315</c:v>
                </c:pt>
                <c:pt idx="36">
                  <c:v>0</c:v>
                </c:pt>
                <c:pt idx="37">
                  <c:v>0</c:v>
                </c:pt>
                <c:pt idx="38">
                  <c:v>0</c:v>
                </c:pt>
                <c:pt idx="39">
                  <c:v>0</c:v>
                </c:pt>
              </c:numCache>
            </c:numRef>
          </c:val>
          <c:extLst>
            <c:ext xmlns:c16="http://schemas.microsoft.com/office/drawing/2014/chart" uri="{C3380CC4-5D6E-409C-BE32-E72D297353CC}">
              <c16:uniqueId val="{00000001-2363-47FC-AF6C-C5695A0D8D83}"/>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400044394447855"/>
          <c:y val="5.3622585302602749E-3"/>
          <c:w val="0.20599955605552139"/>
          <c:h val="0.12939104088499004"/>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5940408322604283E-2"/>
          <c:y val="0.16048333278355328"/>
          <c:w val="0.91726890388659355"/>
          <c:h val="0.36368394075570226"/>
        </c:manualLayout>
      </c:layout>
      <c:barChart>
        <c:barDir val="col"/>
        <c:grouping val="clustered"/>
        <c:varyColors val="0"/>
        <c:ser>
          <c:idx val="0"/>
          <c:order val="0"/>
          <c:tx>
            <c:strRef>
              <c:f>Ⅰ事業活動収支等の状況!$N$1027</c:f>
              <c:strCache>
                <c:ptCount val="1"/>
                <c:pt idx="0">
                  <c:v>令和３年度</c:v>
                </c:pt>
              </c:strCache>
            </c:strRef>
          </c:tx>
          <c:spPr>
            <a:solidFill>
              <a:schemeClr val="accent1"/>
            </a:solidFill>
            <a:ln>
              <a:noFill/>
            </a:ln>
            <a:effectLst/>
          </c:spPr>
          <c:invertIfNegative val="0"/>
          <c:cat>
            <c:strRef>
              <c:f>Ⅰ事業活動収支等の状況!$M$1028:$M$1067</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Ⅰ事業活動収支等の状況!$N$1028:$N$1067</c:f>
              <c:numCache>
                <c:formatCode>#,##0.0;[Red]\-#,##0.0</c:formatCode>
                <c:ptCount val="40"/>
                <c:pt idx="0">
                  <c:v>0</c:v>
                </c:pt>
                <c:pt idx="1">
                  <c:v>0</c:v>
                </c:pt>
                <c:pt idx="2">
                  <c:v>0</c:v>
                </c:pt>
                <c:pt idx="3">
                  <c:v>0</c:v>
                </c:pt>
                <c:pt idx="4">
                  <c:v>0.34129692832764508</c:v>
                </c:pt>
                <c:pt idx="5">
                  <c:v>0.34129692832764508</c:v>
                </c:pt>
                <c:pt idx="6">
                  <c:v>0.34129692832764508</c:v>
                </c:pt>
                <c:pt idx="7">
                  <c:v>0</c:v>
                </c:pt>
                <c:pt idx="8">
                  <c:v>0</c:v>
                </c:pt>
                <c:pt idx="9">
                  <c:v>0.34129692832764508</c:v>
                </c:pt>
                <c:pt idx="10">
                  <c:v>0.68259385665529015</c:v>
                </c:pt>
                <c:pt idx="11">
                  <c:v>2.3890784982935154</c:v>
                </c:pt>
                <c:pt idx="12">
                  <c:v>0.34129692832764508</c:v>
                </c:pt>
                <c:pt idx="13">
                  <c:v>0.68259385665529015</c:v>
                </c:pt>
                <c:pt idx="14">
                  <c:v>0.68259385665529015</c:v>
                </c:pt>
                <c:pt idx="15">
                  <c:v>1.0238907849829351</c:v>
                </c:pt>
                <c:pt idx="16">
                  <c:v>1.7064846416382253</c:v>
                </c:pt>
                <c:pt idx="17">
                  <c:v>0</c:v>
                </c:pt>
                <c:pt idx="18">
                  <c:v>1.0238907849829351</c:v>
                </c:pt>
                <c:pt idx="19">
                  <c:v>1.0238907849829351</c:v>
                </c:pt>
                <c:pt idx="20">
                  <c:v>10.580204778156997</c:v>
                </c:pt>
                <c:pt idx="21">
                  <c:v>30.716723549488055</c:v>
                </c:pt>
                <c:pt idx="22">
                  <c:v>15.017064846416384</c:v>
                </c:pt>
                <c:pt idx="23">
                  <c:v>7.5085324232081918</c:v>
                </c:pt>
                <c:pt idx="24">
                  <c:v>4.7781569965870307</c:v>
                </c:pt>
                <c:pt idx="25">
                  <c:v>6.8259385665529013</c:v>
                </c:pt>
                <c:pt idx="26">
                  <c:v>4.0955631399317403</c:v>
                </c:pt>
                <c:pt idx="27">
                  <c:v>5.802047781569966</c:v>
                </c:pt>
                <c:pt idx="28">
                  <c:v>2.3890784982935154</c:v>
                </c:pt>
                <c:pt idx="29">
                  <c:v>1.0238907849829351</c:v>
                </c:pt>
                <c:pt idx="30">
                  <c:v>0</c:v>
                </c:pt>
                <c:pt idx="31">
                  <c:v>0</c:v>
                </c:pt>
                <c:pt idx="32">
                  <c:v>0.34129692832764508</c:v>
                </c:pt>
                <c:pt idx="33">
                  <c:v>0</c:v>
                </c:pt>
                <c:pt idx="34">
                  <c:v>0</c:v>
                </c:pt>
                <c:pt idx="35">
                  <c:v>0</c:v>
                </c:pt>
                <c:pt idx="36">
                  <c:v>0</c:v>
                </c:pt>
                <c:pt idx="37">
                  <c:v>0</c:v>
                </c:pt>
                <c:pt idx="38">
                  <c:v>0</c:v>
                </c:pt>
                <c:pt idx="39">
                  <c:v>0</c:v>
                </c:pt>
              </c:numCache>
            </c:numRef>
          </c:val>
          <c:extLst>
            <c:ext xmlns:c16="http://schemas.microsoft.com/office/drawing/2014/chart" uri="{C3380CC4-5D6E-409C-BE32-E72D297353CC}">
              <c16:uniqueId val="{00000000-8EB1-4CDB-AA67-B86D69B3E2CB}"/>
            </c:ext>
          </c:extLst>
        </c:ser>
        <c:ser>
          <c:idx val="1"/>
          <c:order val="1"/>
          <c:tx>
            <c:strRef>
              <c:f>Ⅰ事業活動収支等の状況!$O$1027</c:f>
              <c:strCache>
                <c:ptCount val="1"/>
                <c:pt idx="0">
                  <c:v>令和２年度</c:v>
                </c:pt>
              </c:strCache>
            </c:strRef>
          </c:tx>
          <c:spPr>
            <a:solidFill>
              <a:schemeClr val="accent2"/>
            </a:solidFill>
            <a:ln>
              <a:noFill/>
            </a:ln>
            <a:effectLst/>
          </c:spPr>
          <c:invertIfNegative val="0"/>
          <c:cat>
            <c:strRef>
              <c:f>Ⅰ事業活動収支等の状況!$M$1028:$M$1067</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Ⅰ事業活動収支等の状況!$O$1028:$O$1067</c:f>
              <c:numCache>
                <c:formatCode>#,##0.0;[Red]\-#,##0.0</c:formatCode>
                <c:ptCount val="40"/>
                <c:pt idx="0">
                  <c:v>0</c:v>
                </c:pt>
                <c:pt idx="1">
                  <c:v>0</c:v>
                </c:pt>
                <c:pt idx="2">
                  <c:v>0</c:v>
                </c:pt>
                <c:pt idx="3">
                  <c:v>0</c:v>
                </c:pt>
                <c:pt idx="4">
                  <c:v>0.34129692832764508</c:v>
                </c:pt>
                <c:pt idx="5">
                  <c:v>0.34129692832764508</c:v>
                </c:pt>
                <c:pt idx="6">
                  <c:v>0</c:v>
                </c:pt>
                <c:pt idx="7">
                  <c:v>0.68259385665529015</c:v>
                </c:pt>
                <c:pt idx="8">
                  <c:v>0</c:v>
                </c:pt>
                <c:pt idx="9">
                  <c:v>0</c:v>
                </c:pt>
                <c:pt idx="10">
                  <c:v>0</c:v>
                </c:pt>
                <c:pt idx="11">
                  <c:v>0.68259385665529015</c:v>
                </c:pt>
                <c:pt idx="12">
                  <c:v>0.34129692832764508</c:v>
                </c:pt>
                <c:pt idx="13">
                  <c:v>0</c:v>
                </c:pt>
                <c:pt idx="14">
                  <c:v>0.34129692832764508</c:v>
                </c:pt>
                <c:pt idx="15">
                  <c:v>1.3651877133105803</c:v>
                </c:pt>
                <c:pt idx="16">
                  <c:v>1.0238907849829351</c:v>
                </c:pt>
                <c:pt idx="17">
                  <c:v>2.0477815699658701</c:v>
                </c:pt>
                <c:pt idx="18">
                  <c:v>0.68259385665529015</c:v>
                </c:pt>
                <c:pt idx="19">
                  <c:v>0.68259385665529015</c:v>
                </c:pt>
                <c:pt idx="20">
                  <c:v>3.0716723549488054</c:v>
                </c:pt>
                <c:pt idx="21">
                  <c:v>20.819112627986346</c:v>
                </c:pt>
                <c:pt idx="22">
                  <c:v>30.716723549488055</c:v>
                </c:pt>
                <c:pt idx="23">
                  <c:v>8.8737201365187719</c:v>
                </c:pt>
                <c:pt idx="24">
                  <c:v>5.1194539249146755</c:v>
                </c:pt>
                <c:pt idx="25">
                  <c:v>7.1672354948805461</c:v>
                </c:pt>
                <c:pt idx="26">
                  <c:v>3.0716723549488054</c:v>
                </c:pt>
                <c:pt idx="27">
                  <c:v>3.4129692832764507</c:v>
                </c:pt>
                <c:pt idx="28">
                  <c:v>5.4607508532423212</c:v>
                </c:pt>
                <c:pt idx="29">
                  <c:v>2.3890784982935154</c:v>
                </c:pt>
                <c:pt idx="30">
                  <c:v>0.68259385665529015</c:v>
                </c:pt>
                <c:pt idx="31">
                  <c:v>0</c:v>
                </c:pt>
                <c:pt idx="32">
                  <c:v>0.34129692832764508</c:v>
                </c:pt>
                <c:pt idx="33">
                  <c:v>0</c:v>
                </c:pt>
                <c:pt idx="34">
                  <c:v>0</c:v>
                </c:pt>
                <c:pt idx="35">
                  <c:v>0.34129692832764508</c:v>
                </c:pt>
                <c:pt idx="36">
                  <c:v>0</c:v>
                </c:pt>
                <c:pt idx="37">
                  <c:v>0</c:v>
                </c:pt>
                <c:pt idx="38">
                  <c:v>0</c:v>
                </c:pt>
                <c:pt idx="39">
                  <c:v>0</c:v>
                </c:pt>
              </c:numCache>
            </c:numRef>
          </c:val>
          <c:extLst>
            <c:ext xmlns:c16="http://schemas.microsoft.com/office/drawing/2014/chart" uri="{C3380CC4-5D6E-409C-BE32-E72D297353CC}">
              <c16:uniqueId val="{00000001-8EB1-4CDB-AA67-B86D69B3E2CB}"/>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724259166055789"/>
          <c:y val="5.3622585302602749E-3"/>
          <c:w val="0.20275740833944214"/>
          <c:h val="0.12939104088499004"/>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0521595444663567E-2"/>
          <c:y val="0.16048333278355328"/>
          <c:w val="0.9226877167645342"/>
          <c:h val="0.36368394075570226"/>
        </c:manualLayout>
      </c:layout>
      <c:barChart>
        <c:barDir val="col"/>
        <c:grouping val="clustered"/>
        <c:varyColors val="0"/>
        <c:ser>
          <c:idx val="0"/>
          <c:order val="0"/>
          <c:tx>
            <c:strRef>
              <c:f>Ⅰ事業活動収支等の状況!$N$1076</c:f>
              <c:strCache>
                <c:ptCount val="1"/>
                <c:pt idx="0">
                  <c:v>令和３年度</c:v>
                </c:pt>
              </c:strCache>
            </c:strRef>
          </c:tx>
          <c:spPr>
            <a:solidFill>
              <a:schemeClr val="accent1"/>
            </a:solidFill>
            <a:ln>
              <a:noFill/>
            </a:ln>
            <a:effectLst/>
          </c:spPr>
          <c:invertIfNegative val="0"/>
          <c:cat>
            <c:strRef>
              <c:f>Ⅰ事業活動収支等の状況!$M$1077:$M$1116</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Ⅰ事業活動収支等の状況!$N$1077:$N$1116</c:f>
              <c:numCache>
                <c:formatCode>#,##0.0;[Red]\-#,##0.0</c:formatCode>
                <c:ptCount val="40"/>
                <c:pt idx="0">
                  <c:v>0</c:v>
                </c:pt>
                <c:pt idx="1">
                  <c:v>0</c:v>
                </c:pt>
                <c:pt idx="2">
                  <c:v>0</c:v>
                </c:pt>
                <c:pt idx="3">
                  <c:v>0</c:v>
                </c:pt>
                <c:pt idx="4">
                  <c:v>0</c:v>
                </c:pt>
                <c:pt idx="5">
                  <c:v>0</c:v>
                </c:pt>
                <c:pt idx="6">
                  <c:v>0</c:v>
                </c:pt>
                <c:pt idx="7">
                  <c:v>1.1194029850746268</c:v>
                </c:pt>
                <c:pt idx="8">
                  <c:v>1.8656716417910446</c:v>
                </c:pt>
                <c:pt idx="9">
                  <c:v>0</c:v>
                </c:pt>
                <c:pt idx="10">
                  <c:v>0.37313432835820892</c:v>
                </c:pt>
                <c:pt idx="11">
                  <c:v>1.1194029850746268</c:v>
                </c:pt>
                <c:pt idx="12">
                  <c:v>1.1194029850746268</c:v>
                </c:pt>
                <c:pt idx="13">
                  <c:v>1.8656716417910446</c:v>
                </c:pt>
                <c:pt idx="14">
                  <c:v>1.8656716417910446</c:v>
                </c:pt>
                <c:pt idx="15">
                  <c:v>0.74626865671641784</c:v>
                </c:pt>
                <c:pt idx="16">
                  <c:v>2.2388059701492535</c:v>
                </c:pt>
                <c:pt idx="17">
                  <c:v>1.8656716417910446</c:v>
                </c:pt>
                <c:pt idx="18">
                  <c:v>2.2388059701492535</c:v>
                </c:pt>
                <c:pt idx="19">
                  <c:v>2.9850746268656714</c:v>
                </c:pt>
                <c:pt idx="20">
                  <c:v>15.298507462686567</c:v>
                </c:pt>
                <c:pt idx="21">
                  <c:v>23.507462686567166</c:v>
                </c:pt>
                <c:pt idx="22">
                  <c:v>8.2089552238805972</c:v>
                </c:pt>
                <c:pt idx="23">
                  <c:v>12.313432835820896</c:v>
                </c:pt>
                <c:pt idx="24">
                  <c:v>7.08955223880597</c:v>
                </c:pt>
                <c:pt idx="25">
                  <c:v>2.6119402985074625</c:v>
                </c:pt>
                <c:pt idx="26">
                  <c:v>4.8507462686567164</c:v>
                </c:pt>
                <c:pt idx="27">
                  <c:v>1.8656716417910446</c:v>
                </c:pt>
                <c:pt idx="28">
                  <c:v>2.6119402985074625</c:v>
                </c:pt>
                <c:pt idx="29">
                  <c:v>0</c:v>
                </c:pt>
                <c:pt idx="30">
                  <c:v>0.37313432835820892</c:v>
                </c:pt>
                <c:pt idx="31">
                  <c:v>0</c:v>
                </c:pt>
                <c:pt idx="32">
                  <c:v>0.37313432835820892</c:v>
                </c:pt>
                <c:pt idx="33">
                  <c:v>0.37313432835820892</c:v>
                </c:pt>
                <c:pt idx="34">
                  <c:v>0.37313432835820892</c:v>
                </c:pt>
                <c:pt idx="35">
                  <c:v>0.74626865671641784</c:v>
                </c:pt>
                <c:pt idx="36">
                  <c:v>0</c:v>
                </c:pt>
                <c:pt idx="37">
                  <c:v>0</c:v>
                </c:pt>
                <c:pt idx="38">
                  <c:v>0</c:v>
                </c:pt>
                <c:pt idx="39">
                  <c:v>0</c:v>
                </c:pt>
              </c:numCache>
            </c:numRef>
          </c:val>
          <c:extLst>
            <c:ext xmlns:c16="http://schemas.microsoft.com/office/drawing/2014/chart" uri="{C3380CC4-5D6E-409C-BE32-E72D297353CC}">
              <c16:uniqueId val="{00000000-E3F5-4931-9DF5-628C6B08EA51}"/>
            </c:ext>
          </c:extLst>
        </c:ser>
        <c:ser>
          <c:idx val="1"/>
          <c:order val="1"/>
          <c:tx>
            <c:strRef>
              <c:f>Ⅰ事業活動収支等の状況!$O$1076</c:f>
              <c:strCache>
                <c:ptCount val="1"/>
                <c:pt idx="0">
                  <c:v>令和２年度</c:v>
                </c:pt>
              </c:strCache>
            </c:strRef>
          </c:tx>
          <c:spPr>
            <a:solidFill>
              <a:schemeClr val="accent2"/>
            </a:solidFill>
            <a:ln>
              <a:noFill/>
            </a:ln>
            <a:effectLst/>
          </c:spPr>
          <c:invertIfNegative val="0"/>
          <c:cat>
            <c:strRef>
              <c:f>Ⅰ事業活動収支等の状況!$M$1077:$M$1116</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Ⅰ事業活動収支等の状況!$O$1077:$O$1116</c:f>
              <c:numCache>
                <c:formatCode>#,##0.0;[Red]\-#,##0.0</c:formatCode>
                <c:ptCount val="40"/>
                <c:pt idx="0">
                  <c:v>0</c:v>
                </c:pt>
                <c:pt idx="1">
                  <c:v>0</c:v>
                </c:pt>
                <c:pt idx="2">
                  <c:v>0</c:v>
                </c:pt>
                <c:pt idx="3">
                  <c:v>0</c:v>
                </c:pt>
                <c:pt idx="4">
                  <c:v>0</c:v>
                </c:pt>
                <c:pt idx="5">
                  <c:v>0</c:v>
                </c:pt>
                <c:pt idx="6">
                  <c:v>0</c:v>
                </c:pt>
                <c:pt idx="7">
                  <c:v>0</c:v>
                </c:pt>
                <c:pt idx="8">
                  <c:v>0</c:v>
                </c:pt>
                <c:pt idx="9">
                  <c:v>0</c:v>
                </c:pt>
                <c:pt idx="10">
                  <c:v>0</c:v>
                </c:pt>
                <c:pt idx="11">
                  <c:v>0.74626865671641784</c:v>
                </c:pt>
                <c:pt idx="12">
                  <c:v>0.74626865671641784</c:v>
                </c:pt>
                <c:pt idx="13">
                  <c:v>1.8656716417910446</c:v>
                </c:pt>
                <c:pt idx="14">
                  <c:v>0</c:v>
                </c:pt>
                <c:pt idx="15">
                  <c:v>0.37313432835820892</c:v>
                </c:pt>
                <c:pt idx="16">
                  <c:v>1.4925373134328357</c:v>
                </c:pt>
                <c:pt idx="17">
                  <c:v>1.8656716417910446</c:v>
                </c:pt>
                <c:pt idx="18">
                  <c:v>1.8656716417910446</c:v>
                </c:pt>
                <c:pt idx="19">
                  <c:v>1.1194029850746268</c:v>
                </c:pt>
                <c:pt idx="20">
                  <c:v>8.9552238805970141</c:v>
                </c:pt>
                <c:pt idx="21">
                  <c:v>30.597014925373134</c:v>
                </c:pt>
                <c:pt idx="22">
                  <c:v>27.985074626865668</c:v>
                </c:pt>
                <c:pt idx="23">
                  <c:v>10.074626865671641</c:v>
                </c:pt>
                <c:pt idx="24">
                  <c:v>4.1044776119402986</c:v>
                </c:pt>
                <c:pt idx="25">
                  <c:v>5.2238805970149249</c:v>
                </c:pt>
                <c:pt idx="26">
                  <c:v>0.37313432835820892</c:v>
                </c:pt>
                <c:pt idx="27">
                  <c:v>0.37313432835820892</c:v>
                </c:pt>
                <c:pt idx="28">
                  <c:v>1.1194029850746268</c:v>
                </c:pt>
                <c:pt idx="29">
                  <c:v>0</c:v>
                </c:pt>
                <c:pt idx="30">
                  <c:v>0</c:v>
                </c:pt>
                <c:pt idx="31">
                  <c:v>0</c:v>
                </c:pt>
                <c:pt idx="32">
                  <c:v>0</c:v>
                </c:pt>
                <c:pt idx="33">
                  <c:v>0.74626865671641784</c:v>
                </c:pt>
                <c:pt idx="34">
                  <c:v>0.37313432835820892</c:v>
                </c:pt>
                <c:pt idx="35">
                  <c:v>0</c:v>
                </c:pt>
                <c:pt idx="36">
                  <c:v>0</c:v>
                </c:pt>
                <c:pt idx="37">
                  <c:v>0</c:v>
                </c:pt>
                <c:pt idx="38">
                  <c:v>0</c:v>
                </c:pt>
                <c:pt idx="39">
                  <c:v>0</c:v>
                </c:pt>
              </c:numCache>
            </c:numRef>
          </c:val>
          <c:extLst>
            <c:ext xmlns:c16="http://schemas.microsoft.com/office/drawing/2014/chart" uri="{C3380CC4-5D6E-409C-BE32-E72D297353CC}">
              <c16:uniqueId val="{00000001-E3F5-4931-9DF5-628C6B08EA51}"/>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724259166055789"/>
          <c:y val="5.3622585302602749E-3"/>
          <c:w val="0.20275740833944214"/>
          <c:h val="0.12939104088499004"/>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5940408322604283E-2"/>
          <c:y val="0.168539724991563"/>
          <c:w val="0.91726890388659355"/>
          <c:h val="0.35562754854769257"/>
        </c:manualLayout>
      </c:layout>
      <c:barChart>
        <c:barDir val="col"/>
        <c:grouping val="clustered"/>
        <c:varyColors val="0"/>
        <c:ser>
          <c:idx val="0"/>
          <c:order val="0"/>
          <c:tx>
            <c:strRef>
              <c:f>Ⅰ事業活動収支等の状況!$N$1125</c:f>
              <c:strCache>
                <c:ptCount val="1"/>
                <c:pt idx="0">
                  <c:v>令和３年度</c:v>
                </c:pt>
              </c:strCache>
            </c:strRef>
          </c:tx>
          <c:spPr>
            <a:solidFill>
              <a:schemeClr val="accent1"/>
            </a:solidFill>
            <a:ln>
              <a:noFill/>
            </a:ln>
            <a:effectLst/>
          </c:spPr>
          <c:invertIfNegative val="0"/>
          <c:cat>
            <c:strRef>
              <c:f>Ⅰ事業活動収支等の状況!$M$1126:$M$1165</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Ⅰ事業活動収支等の状況!$N$1126:$N$1165</c:f>
              <c:numCache>
                <c:formatCode>#,##0.0;[Red]\-#,##0.0</c:formatCode>
                <c:ptCount val="40"/>
                <c:pt idx="0">
                  <c:v>0</c:v>
                </c:pt>
                <c:pt idx="1">
                  <c:v>0</c:v>
                </c:pt>
                <c:pt idx="2">
                  <c:v>0</c:v>
                </c:pt>
                <c:pt idx="3">
                  <c:v>0</c:v>
                </c:pt>
                <c:pt idx="4">
                  <c:v>1.1730205278592376</c:v>
                </c:pt>
                <c:pt idx="5">
                  <c:v>0.2932551319648094</c:v>
                </c:pt>
                <c:pt idx="6">
                  <c:v>0.5865102639296188</c:v>
                </c:pt>
                <c:pt idx="7">
                  <c:v>1.7595307917888565</c:v>
                </c:pt>
                <c:pt idx="8">
                  <c:v>0.87976539589442826</c:v>
                </c:pt>
                <c:pt idx="9">
                  <c:v>1.1730205278592376</c:v>
                </c:pt>
                <c:pt idx="10">
                  <c:v>1.1730205278592376</c:v>
                </c:pt>
                <c:pt idx="11">
                  <c:v>0.5865102639296188</c:v>
                </c:pt>
                <c:pt idx="12">
                  <c:v>0.87976539589442826</c:v>
                </c:pt>
                <c:pt idx="13">
                  <c:v>0.5865102639296188</c:v>
                </c:pt>
                <c:pt idx="14">
                  <c:v>1.466275659824047</c:v>
                </c:pt>
                <c:pt idx="15">
                  <c:v>2.6392961876832843</c:v>
                </c:pt>
                <c:pt idx="16">
                  <c:v>2.0527859237536656</c:v>
                </c:pt>
                <c:pt idx="17">
                  <c:v>0.87976539589442826</c:v>
                </c:pt>
                <c:pt idx="18">
                  <c:v>3.519061583577713</c:v>
                </c:pt>
                <c:pt idx="19">
                  <c:v>3.519061583577713</c:v>
                </c:pt>
                <c:pt idx="20">
                  <c:v>14.369501466275661</c:v>
                </c:pt>
                <c:pt idx="21">
                  <c:v>14.076246334310852</c:v>
                </c:pt>
                <c:pt idx="22">
                  <c:v>8.5043988269794717</c:v>
                </c:pt>
                <c:pt idx="23">
                  <c:v>7.3313782991202352</c:v>
                </c:pt>
                <c:pt idx="24">
                  <c:v>7.0381231671554261</c:v>
                </c:pt>
                <c:pt idx="25">
                  <c:v>7.0381231671554261</c:v>
                </c:pt>
                <c:pt idx="26">
                  <c:v>4.1055718475073313</c:v>
                </c:pt>
                <c:pt idx="27">
                  <c:v>3.225806451612903</c:v>
                </c:pt>
                <c:pt idx="28">
                  <c:v>4.3988269794721413</c:v>
                </c:pt>
                <c:pt idx="29">
                  <c:v>2.9325513196480939</c:v>
                </c:pt>
                <c:pt idx="30">
                  <c:v>1.1730205278592376</c:v>
                </c:pt>
                <c:pt idx="31">
                  <c:v>1.7595307917888565</c:v>
                </c:pt>
                <c:pt idx="32">
                  <c:v>0.5865102639296188</c:v>
                </c:pt>
                <c:pt idx="33">
                  <c:v>0.2932551319648094</c:v>
                </c:pt>
                <c:pt idx="34">
                  <c:v>0</c:v>
                </c:pt>
                <c:pt idx="35">
                  <c:v>0</c:v>
                </c:pt>
                <c:pt idx="36">
                  <c:v>0</c:v>
                </c:pt>
                <c:pt idx="37">
                  <c:v>0</c:v>
                </c:pt>
                <c:pt idx="38">
                  <c:v>0</c:v>
                </c:pt>
                <c:pt idx="39">
                  <c:v>0</c:v>
                </c:pt>
              </c:numCache>
            </c:numRef>
          </c:val>
          <c:extLst>
            <c:ext xmlns:c16="http://schemas.microsoft.com/office/drawing/2014/chart" uri="{C3380CC4-5D6E-409C-BE32-E72D297353CC}">
              <c16:uniqueId val="{00000000-3EA7-4DD9-892B-C506C2EF3149}"/>
            </c:ext>
          </c:extLst>
        </c:ser>
        <c:ser>
          <c:idx val="1"/>
          <c:order val="1"/>
          <c:tx>
            <c:strRef>
              <c:f>Ⅰ事業活動収支等の状況!$O$1125</c:f>
              <c:strCache>
                <c:ptCount val="1"/>
                <c:pt idx="0">
                  <c:v>令和２年度</c:v>
                </c:pt>
              </c:strCache>
            </c:strRef>
          </c:tx>
          <c:spPr>
            <a:solidFill>
              <a:schemeClr val="accent2"/>
            </a:solidFill>
            <a:ln>
              <a:noFill/>
            </a:ln>
            <a:effectLst/>
          </c:spPr>
          <c:invertIfNegative val="0"/>
          <c:cat>
            <c:strRef>
              <c:f>Ⅰ事業活動収支等の状況!$M$1126:$M$1165</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Ⅰ事業活動収支等の状況!$O$1126:$O$1165</c:f>
              <c:numCache>
                <c:formatCode>#,##0.0;[Red]\-#,##0.0</c:formatCode>
                <c:ptCount val="40"/>
                <c:pt idx="0">
                  <c:v>0</c:v>
                </c:pt>
                <c:pt idx="1">
                  <c:v>0</c:v>
                </c:pt>
                <c:pt idx="2">
                  <c:v>0</c:v>
                </c:pt>
                <c:pt idx="3">
                  <c:v>0</c:v>
                </c:pt>
                <c:pt idx="4">
                  <c:v>0.2932551319648094</c:v>
                </c:pt>
                <c:pt idx="5">
                  <c:v>0.5865102639296188</c:v>
                </c:pt>
                <c:pt idx="6">
                  <c:v>1.466275659824047</c:v>
                </c:pt>
                <c:pt idx="7">
                  <c:v>0.2932551319648094</c:v>
                </c:pt>
                <c:pt idx="8">
                  <c:v>0.5865102639296188</c:v>
                </c:pt>
                <c:pt idx="9">
                  <c:v>0.2932551319648094</c:v>
                </c:pt>
                <c:pt idx="10">
                  <c:v>0.5865102639296188</c:v>
                </c:pt>
                <c:pt idx="11">
                  <c:v>0.5865102639296188</c:v>
                </c:pt>
                <c:pt idx="12">
                  <c:v>2.9325513196480939</c:v>
                </c:pt>
                <c:pt idx="13">
                  <c:v>0.5865102639296188</c:v>
                </c:pt>
                <c:pt idx="14">
                  <c:v>0.87976539589442826</c:v>
                </c:pt>
                <c:pt idx="15">
                  <c:v>0.87976539589442826</c:v>
                </c:pt>
                <c:pt idx="16">
                  <c:v>1.466275659824047</c:v>
                </c:pt>
                <c:pt idx="17">
                  <c:v>4.3988269794721413</c:v>
                </c:pt>
                <c:pt idx="18">
                  <c:v>9.3841642228739008</c:v>
                </c:pt>
                <c:pt idx="19">
                  <c:v>6.1583577712609969</c:v>
                </c:pt>
                <c:pt idx="20">
                  <c:v>8.5043988269794717</c:v>
                </c:pt>
                <c:pt idx="21">
                  <c:v>8.7976539589442826</c:v>
                </c:pt>
                <c:pt idx="22">
                  <c:v>13.196480938416421</c:v>
                </c:pt>
                <c:pt idx="23">
                  <c:v>8.2111436950146626</c:v>
                </c:pt>
                <c:pt idx="24">
                  <c:v>4.6920821114369504</c:v>
                </c:pt>
                <c:pt idx="25">
                  <c:v>5.8651026392961878</c:v>
                </c:pt>
                <c:pt idx="26">
                  <c:v>3.8123167155425222</c:v>
                </c:pt>
                <c:pt idx="27">
                  <c:v>4.6920821114369504</c:v>
                </c:pt>
                <c:pt idx="28">
                  <c:v>3.225806451612903</c:v>
                </c:pt>
                <c:pt idx="29">
                  <c:v>4.3988269794721413</c:v>
                </c:pt>
                <c:pt idx="30">
                  <c:v>2.3460410557184752</c:v>
                </c:pt>
                <c:pt idx="31">
                  <c:v>0</c:v>
                </c:pt>
                <c:pt idx="32">
                  <c:v>0.5865102639296188</c:v>
                </c:pt>
                <c:pt idx="33">
                  <c:v>0</c:v>
                </c:pt>
                <c:pt idx="34">
                  <c:v>0</c:v>
                </c:pt>
                <c:pt idx="35">
                  <c:v>0</c:v>
                </c:pt>
                <c:pt idx="36">
                  <c:v>0.2932551319648094</c:v>
                </c:pt>
                <c:pt idx="37">
                  <c:v>0</c:v>
                </c:pt>
                <c:pt idx="38">
                  <c:v>0</c:v>
                </c:pt>
                <c:pt idx="39">
                  <c:v>0</c:v>
                </c:pt>
              </c:numCache>
            </c:numRef>
          </c:val>
          <c:extLst>
            <c:ext xmlns:c16="http://schemas.microsoft.com/office/drawing/2014/chart" uri="{C3380CC4-5D6E-409C-BE32-E72D297353CC}">
              <c16:uniqueId val="{00000001-3EA7-4DD9-892B-C506C2EF3149}"/>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80048473937663711"/>
          <c:y val="5.3622585302602749E-3"/>
          <c:w val="0.19951526062336289"/>
          <c:h val="0.12939094971484458"/>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5940408322604283E-2"/>
          <c:y val="0.168539724991563"/>
          <c:w val="0.91726890388659355"/>
          <c:h val="0.35562754854769257"/>
        </c:manualLayout>
      </c:layout>
      <c:barChart>
        <c:barDir val="col"/>
        <c:grouping val="clustered"/>
        <c:varyColors val="0"/>
        <c:ser>
          <c:idx val="0"/>
          <c:order val="0"/>
          <c:tx>
            <c:strRef>
              <c:f>Ⅰ事業活動収支等の状況!$N$1174</c:f>
              <c:strCache>
                <c:ptCount val="1"/>
                <c:pt idx="0">
                  <c:v>令和３年度</c:v>
                </c:pt>
              </c:strCache>
            </c:strRef>
          </c:tx>
          <c:spPr>
            <a:solidFill>
              <a:schemeClr val="accent1"/>
            </a:solidFill>
            <a:ln>
              <a:noFill/>
            </a:ln>
            <a:effectLst/>
          </c:spPr>
          <c:invertIfNegative val="0"/>
          <c:cat>
            <c:strRef>
              <c:f>Ⅰ事業活動収支等の状況!$M$1175:$M$1214</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Ⅰ事業活動収支等の状況!$N$1175:$N$1214</c:f>
              <c:numCache>
                <c:formatCode>#,##0.0;[Red]\-#,##0.0</c:formatCode>
                <c:ptCount val="40"/>
                <c:pt idx="0">
                  <c:v>0</c:v>
                </c:pt>
                <c:pt idx="1">
                  <c:v>0</c:v>
                </c:pt>
                <c:pt idx="2">
                  <c:v>0</c:v>
                </c:pt>
                <c:pt idx="3">
                  <c:v>0</c:v>
                </c:pt>
                <c:pt idx="4">
                  <c:v>0</c:v>
                </c:pt>
                <c:pt idx="5">
                  <c:v>0</c:v>
                </c:pt>
                <c:pt idx="6">
                  <c:v>1.6666666666666667</c:v>
                </c:pt>
                <c:pt idx="7">
                  <c:v>1.6666666666666667</c:v>
                </c:pt>
                <c:pt idx="8">
                  <c:v>3.3333333333333335</c:v>
                </c:pt>
                <c:pt idx="9">
                  <c:v>6.666666666666667</c:v>
                </c:pt>
                <c:pt idx="10">
                  <c:v>1.6666666666666667</c:v>
                </c:pt>
                <c:pt idx="11">
                  <c:v>3.3333333333333335</c:v>
                </c:pt>
                <c:pt idx="12">
                  <c:v>3.3333333333333335</c:v>
                </c:pt>
                <c:pt idx="13">
                  <c:v>1.6666666666666667</c:v>
                </c:pt>
                <c:pt idx="14">
                  <c:v>3.3333333333333335</c:v>
                </c:pt>
                <c:pt idx="15">
                  <c:v>1.6666666666666667</c:v>
                </c:pt>
                <c:pt idx="16">
                  <c:v>5</c:v>
                </c:pt>
                <c:pt idx="17">
                  <c:v>1.6666666666666667</c:v>
                </c:pt>
                <c:pt idx="18">
                  <c:v>1.6666666666666667</c:v>
                </c:pt>
                <c:pt idx="19">
                  <c:v>0</c:v>
                </c:pt>
                <c:pt idx="20">
                  <c:v>5</c:v>
                </c:pt>
                <c:pt idx="21">
                  <c:v>6.666666666666667</c:v>
                </c:pt>
                <c:pt idx="22">
                  <c:v>6.666666666666667</c:v>
                </c:pt>
                <c:pt idx="23">
                  <c:v>5</c:v>
                </c:pt>
                <c:pt idx="24">
                  <c:v>3.3333333333333335</c:v>
                </c:pt>
                <c:pt idx="25">
                  <c:v>5</c:v>
                </c:pt>
                <c:pt idx="26">
                  <c:v>3.3333333333333335</c:v>
                </c:pt>
                <c:pt idx="27">
                  <c:v>6.666666666666667</c:v>
                </c:pt>
                <c:pt idx="28">
                  <c:v>6.666666666666667</c:v>
                </c:pt>
                <c:pt idx="29">
                  <c:v>6.666666666666667</c:v>
                </c:pt>
                <c:pt idx="30">
                  <c:v>1.6666666666666667</c:v>
                </c:pt>
                <c:pt idx="31">
                  <c:v>5</c:v>
                </c:pt>
                <c:pt idx="32">
                  <c:v>1.6666666666666667</c:v>
                </c:pt>
                <c:pt idx="33">
                  <c:v>0</c:v>
                </c:pt>
                <c:pt idx="34">
                  <c:v>0</c:v>
                </c:pt>
                <c:pt idx="35">
                  <c:v>0</c:v>
                </c:pt>
                <c:pt idx="36">
                  <c:v>0</c:v>
                </c:pt>
                <c:pt idx="37">
                  <c:v>0</c:v>
                </c:pt>
                <c:pt idx="38">
                  <c:v>0</c:v>
                </c:pt>
                <c:pt idx="39">
                  <c:v>0</c:v>
                </c:pt>
              </c:numCache>
            </c:numRef>
          </c:val>
          <c:extLst>
            <c:ext xmlns:c16="http://schemas.microsoft.com/office/drawing/2014/chart" uri="{C3380CC4-5D6E-409C-BE32-E72D297353CC}">
              <c16:uniqueId val="{00000000-7959-4C69-911E-E04612687978}"/>
            </c:ext>
          </c:extLst>
        </c:ser>
        <c:ser>
          <c:idx val="1"/>
          <c:order val="1"/>
          <c:tx>
            <c:strRef>
              <c:f>Ⅰ事業活動収支等の状況!$O$1174</c:f>
              <c:strCache>
                <c:ptCount val="1"/>
                <c:pt idx="0">
                  <c:v>令和２年度</c:v>
                </c:pt>
              </c:strCache>
            </c:strRef>
          </c:tx>
          <c:spPr>
            <a:solidFill>
              <a:schemeClr val="accent2"/>
            </a:solidFill>
            <a:ln>
              <a:noFill/>
            </a:ln>
            <a:effectLst/>
          </c:spPr>
          <c:invertIfNegative val="0"/>
          <c:cat>
            <c:strRef>
              <c:f>Ⅰ事業活動収支等の状況!$M$1175:$M$1214</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Ⅰ事業活動収支等の状況!$O$1175:$O$1214</c:f>
              <c:numCache>
                <c:formatCode>#,##0.0;[Red]\-#,##0.0</c:formatCode>
                <c:ptCount val="40"/>
                <c:pt idx="0">
                  <c:v>0</c:v>
                </c:pt>
                <c:pt idx="1">
                  <c:v>0</c:v>
                </c:pt>
                <c:pt idx="2">
                  <c:v>0</c:v>
                </c:pt>
                <c:pt idx="3">
                  <c:v>0</c:v>
                </c:pt>
                <c:pt idx="4">
                  <c:v>0</c:v>
                </c:pt>
                <c:pt idx="5">
                  <c:v>0</c:v>
                </c:pt>
                <c:pt idx="6">
                  <c:v>1.6666666666666667</c:v>
                </c:pt>
                <c:pt idx="7">
                  <c:v>3.3333333333333335</c:v>
                </c:pt>
                <c:pt idx="8">
                  <c:v>0</c:v>
                </c:pt>
                <c:pt idx="9">
                  <c:v>6.666666666666667</c:v>
                </c:pt>
                <c:pt idx="10">
                  <c:v>6.666666666666667</c:v>
                </c:pt>
                <c:pt idx="11">
                  <c:v>0</c:v>
                </c:pt>
                <c:pt idx="12">
                  <c:v>1.6666666666666667</c:v>
                </c:pt>
                <c:pt idx="13">
                  <c:v>3.3333333333333335</c:v>
                </c:pt>
                <c:pt idx="14">
                  <c:v>1.6666666666666667</c:v>
                </c:pt>
                <c:pt idx="15">
                  <c:v>3.3333333333333335</c:v>
                </c:pt>
                <c:pt idx="16">
                  <c:v>0</c:v>
                </c:pt>
                <c:pt idx="17">
                  <c:v>1.6666666666666667</c:v>
                </c:pt>
                <c:pt idx="18">
                  <c:v>3.3333333333333335</c:v>
                </c:pt>
                <c:pt idx="19">
                  <c:v>0</c:v>
                </c:pt>
                <c:pt idx="20">
                  <c:v>13.333333333333334</c:v>
                </c:pt>
                <c:pt idx="21">
                  <c:v>1.6666666666666667</c:v>
                </c:pt>
                <c:pt idx="22">
                  <c:v>5</c:v>
                </c:pt>
                <c:pt idx="23">
                  <c:v>5</c:v>
                </c:pt>
                <c:pt idx="24">
                  <c:v>6.666666666666667</c:v>
                </c:pt>
                <c:pt idx="25">
                  <c:v>1.6666666666666667</c:v>
                </c:pt>
                <c:pt idx="26">
                  <c:v>5</c:v>
                </c:pt>
                <c:pt idx="27">
                  <c:v>8.3333333333333321</c:v>
                </c:pt>
                <c:pt idx="28">
                  <c:v>3.3333333333333335</c:v>
                </c:pt>
                <c:pt idx="29">
                  <c:v>5</c:v>
                </c:pt>
                <c:pt idx="30">
                  <c:v>3.3333333333333335</c:v>
                </c:pt>
                <c:pt idx="31">
                  <c:v>5</c:v>
                </c:pt>
                <c:pt idx="32">
                  <c:v>1.6666666666666667</c:v>
                </c:pt>
                <c:pt idx="33">
                  <c:v>1.6666666666666667</c:v>
                </c:pt>
                <c:pt idx="34">
                  <c:v>0</c:v>
                </c:pt>
                <c:pt idx="35">
                  <c:v>0</c:v>
                </c:pt>
                <c:pt idx="36">
                  <c:v>0</c:v>
                </c:pt>
                <c:pt idx="37">
                  <c:v>0</c:v>
                </c:pt>
                <c:pt idx="38">
                  <c:v>0</c:v>
                </c:pt>
                <c:pt idx="39">
                  <c:v>0</c:v>
                </c:pt>
              </c:numCache>
            </c:numRef>
          </c:val>
          <c:extLst>
            <c:ext xmlns:c16="http://schemas.microsoft.com/office/drawing/2014/chart" uri="{C3380CC4-5D6E-409C-BE32-E72D297353CC}">
              <c16:uniqueId val="{00000001-7959-4C69-911E-E04612687978}"/>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724259166055789"/>
          <c:y val="5.3622585302602749E-3"/>
          <c:w val="0.20275740833944214"/>
          <c:h val="0.12939094971484458"/>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5940408322604283E-2"/>
          <c:y val="0.168539724991563"/>
          <c:w val="0.91726890388659355"/>
          <c:h val="0.35562754854769257"/>
        </c:manualLayout>
      </c:layout>
      <c:barChart>
        <c:barDir val="col"/>
        <c:grouping val="clustered"/>
        <c:varyColors val="0"/>
        <c:ser>
          <c:idx val="0"/>
          <c:order val="0"/>
          <c:tx>
            <c:strRef>
              <c:f>Ⅰ事業活動収支等の状況!$N$1223</c:f>
              <c:strCache>
                <c:ptCount val="1"/>
                <c:pt idx="0">
                  <c:v>令和３年度</c:v>
                </c:pt>
              </c:strCache>
            </c:strRef>
          </c:tx>
          <c:spPr>
            <a:solidFill>
              <a:schemeClr val="accent1"/>
            </a:solidFill>
            <a:ln>
              <a:noFill/>
            </a:ln>
            <a:effectLst/>
          </c:spPr>
          <c:invertIfNegative val="0"/>
          <c:cat>
            <c:strRef>
              <c:f>Ⅰ事業活動収支等の状況!$M$1224:$M$1263</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Ⅰ事業活動収支等の状況!$N$1224:$N$1263</c:f>
              <c:numCache>
                <c:formatCode>#,##0.0;[Red]\-#,##0.0</c:formatCode>
                <c:ptCount val="40"/>
                <c:pt idx="0">
                  <c:v>0</c:v>
                </c:pt>
                <c:pt idx="1">
                  <c:v>0</c:v>
                </c:pt>
                <c:pt idx="2">
                  <c:v>0</c:v>
                </c:pt>
                <c:pt idx="3">
                  <c:v>0</c:v>
                </c:pt>
                <c:pt idx="4">
                  <c:v>0</c:v>
                </c:pt>
                <c:pt idx="5">
                  <c:v>0</c:v>
                </c:pt>
                <c:pt idx="6">
                  <c:v>0</c:v>
                </c:pt>
                <c:pt idx="7">
                  <c:v>0</c:v>
                </c:pt>
                <c:pt idx="8">
                  <c:v>0</c:v>
                </c:pt>
                <c:pt idx="9">
                  <c:v>0</c:v>
                </c:pt>
                <c:pt idx="10">
                  <c:v>0</c:v>
                </c:pt>
                <c:pt idx="11">
                  <c:v>0.95541401273885351</c:v>
                </c:pt>
                <c:pt idx="12">
                  <c:v>1.910828025477707</c:v>
                </c:pt>
                <c:pt idx="13">
                  <c:v>0.95541401273885351</c:v>
                </c:pt>
                <c:pt idx="14">
                  <c:v>0.63694267515923575</c:v>
                </c:pt>
                <c:pt idx="15">
                  <c:v>1.5923566878980893</c:v>
                </c:pt>
                <c:pt idx="16">
                  <c:v>0.63694267515923575</c:v>
                </c:pt>
                <c:pt idx="17">
                  <c:v>1.2738853503184715</c:v>
                </c:pt>
                <c:pt idx="18">
                  <c:v>1.2738853503184715</c:v>
                </c:pt>
                <c:pt idx="19">
                  <c:v>0.95541401273885351</c:v>
                </c:pt>
                <c:pt idx="20">
                  <c:v>9.8726114649681538</c:v>
                </c:pt>
                <c:pt idx="21">
                  <c:v>15.286624203821656</c:v>
                </c:pt>
                <c:pt idx="22">
                  <c:v>21.019108280254777</c:v>
                </c:pt>
                <c:pt idx="23">
                  <c:v>6.6878980891719744</c:v>
                </c:pt>
                <c:pt idx="24">
                  <c:v>10.191082802547772</c:v>
                </c:pt>
                <c:pt idx="25">
                  <c:v>9.5541401273885356</c:v>
                </c:pt>
                <c:pt idx="26">
                  <c:v>5.4140127388535033</c:v>
                </c:pt>
                <c:pt idx="27">
                  <c:v>3.1847133757961785</c:v>
                </c:pt>
                <c:pt idx="28">
                  <c:v>4.1401273885350314</c:v>
                </c:pt>
                <c:pt idx="29">
                  <c:v>2.2292993630573248</c:v>
                </c:pt>
                <c:pt idx="30">
                  <c:v>1.5923566878980893</c:v>
                </c:pt>
                <c:pt idx="31">
                  <c:v>0</c:v>
                </c:pt>
                <c:pt idx="32">
                  <c:v>0.31847133757961787</c:v>
                </c:pt>
                <c:pt idx="33">
                  <c:v>0</c:v>
                </c:pt>
                <c:pt idx="34">
                  <c:v>0.31847133757961787</c:v>
                </c:pt>
                <c:pt idx="35">
                  <c:v>0</c:v>
                </c:pt>
                <c:pt idx="36">
                  <c:v>0</c:v>
                </c:pt>
                <c:pt idx="37">
                  <c:v>0</c:v>
                </c:pt>
                <c:pt idx="38">
                  <c:v>0</c:v>
                </c:pt>
                <c:pt idx="39">
                  <c:v>0</c:v>
                </c:pt>
              </c:numCache>
            </c:numRef>
          </c:val>
          <c:extLst>
            <c:ext xmlns:c16="http://schemas.microsoft.com/office/drawing/2014/chart" uri="{C3380CC4-5D6E-409C-BE32-E72D297353CC}">
              <c16:uniqueId val="{00000000-4692-4947-AB07-3069DBFAB543}"/>
            </c:ext>
          </c:extLst>
        </c:ser>
        <c:ser>
          <c:idx val="1"/>
          <c:order val="1"/>
          <c:tx>
            <c:strRef>
              <c:f>Ⅰ事業活動収支等の状況!$O$1223</c:f>
              <c:strCache>
                <c:ptCount val="1"/>
                <c:pt idx="0">
                  <c:v>令和２年度</c:v>
                </c:pt>
              </c:strCache>
            </c:strRef>
          </c:tx>
          <c:spPr>
            <a:solidFill>
              <a:schemeClr val="accent2"/>
            </a:solidFill>
            <a:ln>
              <a:noFill/>
            </a:ln>
            <a:effectLst/>
          </c:spPr>
          <c:invertIfNegative val="0"/>
          <c:cat>
            <c:strRef>
              <c:f>Ⅰ事業活動収支等の状況!$M$1224:$M$1263</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Ⅰ事業活動収支等の状況!$O$1224:$O$1263</c:f>
              <c:numCache>
                <c:formatCode>#,##0.0;[Red]\-#,##0.0</c:formatCode>
                <c:ptCount val="40"/>
                <c:pt idx="0">
                  <c:v>0</c:v>
                </c:pt>
                <c:pt idx="1">
                  <c:v>0</c:v>
                </c:pt>
                <c:pt idx="2">
                  <c:v>0</c:v>
                </c:pt>
                <c:pt idx="3">
                  <c:v>0</c:v>
                </c:pt>
                <c:pt idx="4">
                  <c:v>0</c:v>
                </c:pt>
                <c:pt idx="5">
                  <c:v>0</c:v>
                </c:pt>
                <c:pt idx="6">
                  <c:v>0</c:v>
                </c:pt>
                <c:pt idx="7">
                  <c:v>0</c:v>
                </c:pt>
                <c:pt idx="8">
                  <c:v>0.95541401273885351</c:v>
                </c:pt>
                <c:pt idx="9">
                  <c:v>0.31847133757961787</c:v>
                </c:pt>
                <c:pt idx="10">
                  <c:v>0.31847133757961787</c:v>
                </c:pt>
                <c:pt idx="11">
                  <c:v>0.95541401273885351</c:v>
                </c:pt>
                <c:pt idx="12">
                  <c:v>1.2738853503184715</c:v>
                </c:pt>
                <c:pt idx="13">
                  <c:v>0</c:v>
                </c:pt>
                <c:pt idx="14">
                  <c:v>0.95541401273885351</c:v>
                </c:pt>
                <c:pt idx="15">
                  <c:v>0.95541401273885351</c:v>
                </c:pt>
                <c:pt idx="16">
                  <c:v>1.2738853503184715</c:v>
                </c:pt>
                <c:pt idx="17">
                  <c:v>2.2292993630573248</c:v>
                </c:pt>
                <c:pt idx="18">
                  <c:v>1.2738853503184715</c:v>
                </c:pt>
                <c:pt idx="19">
                  <c:v>1.5923566878980893</c:v>
                </c:pt>
                <c:pt idx="20">
                  <c:v>9.2356687898089174</c:v>
                </c:pt>
                <c:pt idx="21">
                  <c:v>20.70063694267516</c:v>
                </c:pt>
                <c:pt idx="22">
                  <c:v>26.433121019108281</c:v>
                </c:pt>
                <c:pt idx="23">
                  <c:v>6.0509554140127388</c:v>
                </c:pt>
                <c:pt idx="24">
                  <c:v>9.5541401273885356</c:v>
                </c:pt>
                <c:pt idx="25">
                  <c:v>5.4140127388535033</c:v>
                </c:pt>
                <c:pt idx="26">
                  <c:v>2.547770700636943</c:v>
                </c:pt>
                <c:pt idx="27">
                  <c:v>1.910828025477707</c:v>
                </c:pt>
                <c:pt idx="28">
                  <c:v>2.8662420382165608</c:v>
                </c:pt>
                <c:pt idx="29">
                  <c:v>1.5923566878980893</c:v>
                </c:pt>
                <c:pt idx="30">
                  <c:v>0.31847133757961787</c:v>
                </c:pt>
                <c:pt idx="31">
                  <c:v>0.95541401273885351</c:v>
                </c:pt>
                <c:pt idx="32">
                  <c:v>0</c:v>
                </c:pt>
                <c:pt idx="33">
                  <c:v>0.31847133757961787</c:v>
                </c:pt>
                <c:pt idx="34">
                  <c:v>0</c:v>
                </c:pt>
                <c:pt idx="35">
                  <c:v>0</c:v>
                </c:pt>
                <c:pt idx="36">
                  <c:v>0</c:v>
                </c:pt>
                <c:pt idx="37">
                  <c:v>0</c:v>
                </c:pt>
                <c:pt idx="38">
                  <c:v>0</c:v>
                </c:pt>
                <c:pt idx="39">
                  <c:v>0</c:v>
                </c:pt>
              </c:numCache>
            </c:numRef>
          </c:val>
          <c:extLst>
            <c:ext xmlns:c16="http://schemas.microsoft.com/office/drawing/2014/chart" uri="{C3380CC4-5D6E-409C-BE32-E72D297353CC}">
              <c16:uniqueId val="{00000001-4692-4947-AB07-3069DBFAB543}"/>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724259166055789"/>
          <c:y val="5.3622585302602749E-3"/>
          <c:w val="0.20275740833944214"/>
          <c:h val="0.12939094971484458"/>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5940408322604283E-2"/>
          <c:y val="0.168539724991563"/>
          <c:w val="0.91726890388659355"/>
          <c:h val="0.35562754854769257"/>
        </c:manualLayout>
      </c:layout>
      <c:barChart>
        <c:barDir val="col"/>
        <c:grouping val="clustered"/>
        <c:varyColors val="0"/>
        <c:ser>
          <c:idx val="0"/>
          <c:order val="0"/>
          <c:tx>
            <c:strRef>
              <c:f>Ⅰ事業活動収支等の状況!$N$1321</c:f>
              <c:strCache>
                <c:ptCount val="1"/>
                <c:pt idx="0">
                  <c:v>令和３年度</c:v>
                </c:pt>
              </c:strCache>
            </c:strRef>
          </c:tx>
          <c:spPr>
            <a:solidFill>
              <a:schemeClr val="accent1"/>
            </a:solidFill>
            <a:ln>
              <a:noFill/>
            </a:ln>
            <a:effectLst/>
          </c:spPr>
          <c:invertIfNegative val="0"/>
          <c:cat>
            <c:strRef>
              <c:f>Ⅰ事業活動収支等の状況!$M$1322:$M$1361</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Ⅰ事業活動収支等の状況!$N$1322:$N$1361</c:f>
              <c:numCache>
                <c:formatCode>#,##0.0;[Red]\-#,##0.0</c:formatCode>
                <c:ptCount val="40"/>
                <c:pt idx="0">
                  <c:v>0</c:v>
                </c:pt>
                <c:pt idx="1">
                  <c:v>0</c:v>
                </c:pt>
                <c:pt idx="2">
                  <c:v>0</c:v>
                </c:pt>
                <c:pt idx="3">
                  <c:v>0</c:v>
                </c:pt>
                <c:pt idx="4">
                  <c:v>0</c:v>
                </c:pt>
                <c:pt idx="5">
                  <c:v>0</c:v>
                </c:pt>
                <c:pt idx="6">
                  <c:v>0</c:v>
                </c:pt>
                <c:pt idx="7">
                  <c:v>0.35971223021582738</c:v>
                </c:pt>
                <c:pt idx="8">
                  <c:v>0</c:v>
                </c:pt>
                <c:pt idx="9">
                  <c:v>1.4388489208633095</c:v>
                </c:pt>
                <c:pt idx="10">
                  <c:v>1.4388489208633095</c:v>
                </c:pt>
                <c:pt idx="11">
                  <c:v>1.079136690647482</c:v>
                </c:pt>
                <c:pt idx="12">
                  <c:v>0.71942446043165476</c:v>
                </c:pt>
                <c:pt idx="13">
                  <c:v>2.5179856115107913</c:v>
                </c:pt>
                <c:pt idx="14">
                  <c:v>0.71942446043165476</c:v>
                </c:pt>
                <c:pt idx="15">
                  <c:v>1.7985611510791366</c:v>
                </c:pt>
                <c:pt idx="16">
                  <c:v>1.079136690647482</c:v>
                </c:pt>
                <c:pt idx="17">
                  <c:v>2.1582733812949639</c:v>
                </c:pt>
                <c:pt idx="18">
                  <c:v>2.877697841726619</c:v>
                </c:pt>
                <c:pt idx="19">
                  <c:v>3.2374100719424459</c:v>
                </c:pt>
                <c:pt idx="20">
                  <c:v>4.6762589928057556</c:v>
                </c:pt>
                <c:pt idx="21">
                  <c:v>12.949640287769784</c:v>
                </c:pt>
                <c:pt idx="22">
                  <c:v>21.582733812949641</c:v>
                </c:pt>
                <c:pt idx="23">
                  <c:v>13.669064748201439</c:v>
                </c:pt>
                <c:pt idx="24">
                  <c:v>5.0359712230215825</c:v>
                </c:pt>
                <c:pt idx="25">
                  <c:v>8.6330935251798557</c:v>
                </c:pt>
                <c:pt idx="26">
                  <c:v>3.2374100719424459</c:v>
                </c:pt>
                <c:pt idx="27">
                  <c:v>3.9568345323741005</c:v>
                </c:pt>
                <c:pt idx="28">
                  <c:v>2.1582733812949639</c:v>
                </c:pt>
                <c:pt idx="29">
                  <c:v>2.877697841726619</c:v>
                </c:pt>
                <c:pt idx="30">
                  <c:v>0.71942446043165476</c:v>
                </c:pt>
                <c:pt idx="31">
                  <c:v>0.35971223021582738</c:v>
                </c:pt>
                <c:pt idx="32">
                  <c:v>0.35971223021582738</c:v>
                </c:pt>
                <c:pt idx="33">
                  <c:v>0</c:v>
                </c:pt>
                <c:pt idx="34">
                  <c:v>0.35971223021582738</c:v>
                </c:pt>
                <c:pt idx="35">
                  <c:v>0</c:v>
                </c:pt>
                <c:pt idx="36">
                  <c:v>0</c:v>
                </c:pt>
                <c:pt idx="37">
                  <c:v>0</c:v>
                </c:pt>
                <c:pt idx="38">
                  <c:v>0</c:v>
                </c:pt>
                <c:pt idx="39">
                  <c:v>0</c:v>
                </c:pt>
              </c:numCache>
            </c:numRef>
          </c:val>
          <c:extLst>
            <c:ext xmlns:c16="http://schemas.microsoft.com/office/drawing/2014/chart" uri="{C3380CC4-5D6E-409C-BE32-E72D297353CC}">
              <c16:uniqueId val="{00000000-1DA1-4CE4-80BB-B5E7C624B741}"/>
            </c:ext>
          </c:extLst>
        </c:ser>
        <c:ser>
          <c:idx val="1"/>
          <c:order val="1"/>
          <c:tx>
            <c:strRef>
              <c:f>Ⅰ事業活動収支等の状況!$O$1321</c:f>
              <c:strCache>
                <c:ptCount val="1"/>
                <c:pt idx="0">
                  <c:v>令和２年度</c:v>
                </c:pt>
              </c:strCache>
            </c:strRef>
          </c:tx>
          <c:spPr>
            <a:solidFill>
              <a:schemeClr val="accent2"/>
            </a:solidFill>
            <a:ln>
              <a:noFill/>
            </a:ln>
            <a:effectLst/>
          </c:spPr>
          <c:invertIfNegative val="0"/>
          <c:cat>
            <c:strRef>
              <c:f>Ⅰ事業活動収支等の状況!$M$1322:$M$1361</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Ⅰ事業活動収支等の状況!$O$1322:$O$1361</c:f>
              <c:numCache>
                <c:formatCode>#,##0.0;[Red]\-#,##0.0</c:formatCode>
                <c:ptCount val="40"/>
                <c:pt idx="0">
                  <c:v>0</c:v>
                </c:pt>
                <c:pt idx="1">
                  <c:v>0</c:v>
                </c:pt>
                <c:pt idx="2">
                  <c:v>0</c:v>
                </c:pt>
                <c:pt idx="3">
                  <c:v>0</c:v>
                </c:pt>
                <c:pt idx="4">
                  <c:v>0.71942446043165476</c:v>
                </c:pt>
                <c:pt idx="5">
                  <c:v>0.35971223021582738</c:v>
                </c:pt>
                <c:pt idx="6">
                  <c:v>0.71942446043165476</c:v>
                </c:pt>
                <c:pt idx="7">
                  <c:v>1.4388489208633095</c:v>
                </c:pt>
                <c:pt idx="8">
                  <c:v>0.71942446043165476</c:v>
                </c:pt>
                <c:pt idx="9">
                  <c:v>0.71942446043165476</c:v>
                </c:pt>
                <c:pt idx="10">
                  <c:v>1.4388489208633095</c:v>
                </c:pt>
                <c:pt idx="11">
                  <c:v>0.35971223021582738</c:v>
                </c:pt>
                <c:pt idx="12">
                  <c:v>0.35971223021582738</c:v>
                </c:pt>
                <c:pt idx="13">
                  <c:v>0.71942446043165476</c:v>
                </c:pt>
                <c:pt idx="14">
                  <c:v>0.35971223021582738</c:v>
                </c:pt>
                <c:pt idx="15">
                  <c:v>4.3165467625899279</c:v>
                </c:pt>
                <c:pt idx="16">
                  <c:v>2.1582733812949639</c:v>
                </c:pt>
                <c:pt idx="17">
                  <c:v>1.4388489208633095</c:v>
                </c:pt>
                <c:pt idx="18">
                  <c:v>2.877697841726619</c:v>
                </c:pt>
                <c:pt idx="19">
                  <c:v>2.1582733812949639</c:v>
                </c:pt>
                <c:pt idx="20">
                  <c:v>3.2374100719424459</c:v>
                </c:pt>
                <c:pt idx="21">
                  <c:v>20.863309352517987</c:v>
                </c:pt>
                <c:pt idx="22">
                  <c:v>23.381294964028775</c:v>
                </c:pt>
                <c:pt idx="23">
                  <c:v>11.870503597122301</c:v>
                </c:pt>
                <c:pt idx="24">
                  <c:v>5.3956834532374103</c:v>
                </c:pt>
                <c:pt idx="25">
                  <c:v>4.3165467625899279</c:v>
                </c:pt>
                <c:pt idx="26">
                  <c:v>2.5179856115107913</c:v>
                </c:pt>
                <c:pt idx="27">
                  <c:v>2.877697841726619</c:v>
                </c:pt>
                <c:pt idx="28">
                  <c:v>2.5179856115107913</c:v>
                </c:pt>
                <c:pt idx="29">
                  <c:v>0.71942446043165476</c:v>
                </c:pt>
                <c:pt idx="30">
                  <c:v>0.71942446043165476</c:v>
                </c:pt>
                <c:pt idx="31">
                  <c:v>0</c:v>
                </c:pt>
                <c:pt idx="32">
                  <c:v>0</c:v>
                </c:pt>
                <c:pt idx="33">
                  <c:v>0.35971223021582738</c:v>
                </c:pt>
                <c:pt idx="34">
                  <c:v>0.35971223021582738</c:v>
                </c:pt>
                <c:pt idx="35">
                  <c:v>0</c:v>
                </c:pt>
                <c:pt idx="36">
                  <c:v>0</c:v>
                </c:pt>
                <c:pt idx="37">
                  <c:v>0</c:v>
                </c:pt>
                <c:pt idx="38">
                  <c:v>0</c:v>
                </c:pt>
                <c:pt idx="39">
                  <c:v>0</c:v>
                </c:pt>
              </c:numCache>
            </c:numRef>
          </c:val>
          <c:extLst>
            <c:ext xmlns:c16="http://schemas.microsoft.com/office/drawing/2014/chart" uri="{C3380CC4-5D6E-409C-BE32-E72D297353CC}">
              <c16:uniqueId val="{00000001-1DA1-4CE4-80BB-B5E7C624B741}"/>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724259166055789"/>
          <c:y val="5.3622585302602749E-3"/>
          <c:w val="0.20275740833944214"/>
          <c:h val="0.12939104088499004"/>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5940408322604283E-2"/>
          <c:y val="0.16048333278355328"/>
          <c:w val="0.91726890388659355"/>
          <c:h val="0.36368394075570226"/>
        </c:manualLayout>
      </c:layout>
      <c:barChart>
        <c:barDir val="col"/>
        <c:grouping val="clustered"/>
        <c:varyColors val="0"/>
        <c:ser>
          <c:idx val="0"/>
          <c:order val="0"/>
          <c:tx>
            <c:strRef>
              <c:f>Ⅰ事業活動収支等の状況!$N$1370</c:f>
              <c:strCache>
                <c:ptCount val="1"/>
                <c:pt idx="0">
                  <c:v>令和３年度</c:v>
                </c:pt>
              </c:strCache>
            </c:strRef>
          </c:tx>
          <c:spPr>
            <a:solidFill>
              <a:schemeClr val="accent1"/>
            </a:solidFill>
            <a:ln>
              <a:noFill/>
            </a:ln>
            <a:effectLst/>
          </c:spPr>
          <c:invertIfNegative val="0"/>
          <c:cat>
            <c:strRef>
              <c:f>Ⅰ事業活動収支等の状況!$M$1371:$M$1410</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Ⅰ事業活動収支等の状況!$N$1371:$N$1410</c:f>
              <c:numCache>
                <c:formatCode>#,##0.0;[Red]\-#,##0.0</c:formatCode>
                <c:ptCount val="40"/>
                <c:pt idx="0">
                  <c:v>0</c:v>
                </c:pt>
                <c:pt idx="1">
                  <c:v>0</c:v>
                </c:pt>
                <c:pt idx="2">
                  <c:v>0</c:v>
                </c:pt>
                <c:pt idx="3">
                  <c:v>0</c:v>
                </c:pt>
                <c:pt idx="4">
                  <c:v>0</c:v>
                </c:pt>
                <c:pt idx="5">
                  <c:v>0.76335877862595414</c:v>
                </c:pt>
                <c:pt idx="6">
                  <c:v>0</c:v>
                </c:pt>
                <c:pt idx="7">
                  <c:v>0</c:v>
                </c:pt>
                <c:pt idx="8">
                  <c:v>0</c:v>
                </c:pt>
                <c:pt idx="9">
                  <c:v>0</c:v>
                </c:pt>
                <c:pt idx="10">
                  <c:v>0</c:v>
                </c:pt>
                <c:pt idx="11">
                  <c:v>0</c:v>
                </c:pt>
                <c:pt idx="12">
                  <c:v>0.76335877862595414</c:v>
                </c:pt>
                <c:pt idx="13">
                  <c:v>3.8167938931297711</c:v>
                </c:pt>
                <c:pt idx="14">
                  <c:v>3.0534351145038165</c:v>
                </c:pt>
                <c:pt idx="15">
                  <c:v>1.5267175572519083</c:v>
                </c:pt>
                <c:pt idx="16">
                  <c:v>0</c:v>
                </c:pt>
                <c:pt idx="17">
                  <c:v>3.8167938931297711</c:v>
                </c:pt>
                <c:pt idx="18">
                  <c:v>1.5267175572519083</c:v>
                </c:pt>
                <c:pt idx="19">
                  <c:v>3.0534351145038165</c:v>
                </c:pt>
                <c:pt idx="20">
                  <c:v>9.9236641221374047</c:v>
                </c:pt>
                <c:pt idx="21">
                  <c:v>25.190839694656486</c:v>
                </c:pt>
                <c:pt idx="22">
                  <c:v>16.030534351145036</c:v>
                </c:pt>
                <c:pt idx="23">
                  <c:v>5.343511450381679</c:v>
                </c:pt>
                <c:pt idx="24">
                  <c:v>6.8702290076335881</c:v>
                </c:pt>
                <c:pt idx="25">
                  <c:v>3.8167938931297711</c:v>
                </c:pt>
                <c:pt idx="26">
                  <c:v>3.0534351145038165</c:v>
                </c:pt>
                <c:pt idx="27">
                  <c:v>1.5267175572519083</c:v>
                </c:pt>
                <c:pt idx="28">
                  <c:v>3.0534351145038165</c:v>
                </c:pt>
                <c:pt idx="29">
                  <c:v>3.8167938931297711</c:v>
                </c:pt>
                <c:pt idx="30">
                  <c:v>2.2900763358778624</c:v>
                </c:pt>
                <c:pt idx="31">
                  <c:v>0</c:v>
                </c:pt>
                <c:pt idx="32">
                  <c:v>0</c:v>
                </c:pt>
                <c:pt idx="33">
                  <c:v>0</c:v>
                </c:pt>
                <c:pt idx="34">
                  <c:v>0</c:v>
                </c:pt>
                <c:pt idx="35">
                  <c:v>0</c:v>
                </c:pt>
                <c:pt idx="36">
                  <c:v>0.76335877862595414</c:v>
                </c:pt>
                <c:pt idx="37">
                  <c:v>0</c:v>
                </c:pt>
                <c:pt idx="38">
                  <c:v>0</c:v>
                </c:pt>
                <c:pt idx="39">
                  <c:v>0</c:v>
                </c:pt>
              </c:numCache>
            </c:numRef>
          </c:val>
          <c:extLst>
            <c:ext xmlns:c16="http://schemas.microsoft.com/office/drawing/2014/chart" uri="{C3380CC4-5D6E-409C-BE32-E72D297353CC}">
              <c16:uniqueId val="{00000000-F8BF-41FF-A61F-6F12A375524A}"/>
            </c:ext>
          </c:extLst>
        </c:ser>
        <c:ser>
          <c:idx val="1"/>
          <c:order val="1"/>
          <c:tx>
            <c:strRef>
              <c:f>Ⅰ事業活動収支等の状況!$O$1370</c:f>
              <c:strCache>
                <c:ptCount val="1"/>
                <c:pt idx="0">
                  <c:v>令和２年度</c:v>
                </c:pt>
              </c:strCache>
            </c:strRef>
          </c:tx>
          <c:spPr>
            <a:solidFill>
              <a:schemeClr val="accent2"/>
            </a:solidFill>
            <a:ln>
              <a:noFill/>
            </a:ln>
            <a:effectLst/>
          </c:spPr>
          <c:invertIfNegative val="0"/>
          <c:cat>
            <c:strRef>
              <c:f>Ⅰ事業活動収支等の状況!$M$1371:$M$1410</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Ⅰ事業活動収支等の状況!$O$1371:$O$1410</c:f>
              <c:numCache>
                <c:formatCode>#,##0.0;[Red]\-#,##0.0</c:formatCode>
                <c:ptCount val="40"/>
                <c:pt idx="0">
                  <c:v>0</c:v>
                </c:pt>
                <c:pt idx="1">
                  <c:v>0</c:v>
                </c:pt>
                <c:pt idx="2">
                  <c:v>0</c:v>
                </c:pt>
                <c:pt idx="3">
                  <c:v>0.76335877862595414</c:v>
                </c:pt>
                <c:pt idx="4">
                  <c:v>0</c:v>
                </c:pt>
                <c:pt idx="5">
                  <c:v>0</c:v>
                </c:pt>
                <c:pt idx="6">
                  <c:v>0</c:v>
                </c:pt>
                <c:pt idx="7">
                  <c:v>0</c:v>
                </c:pt>
                <c:pt idx="8">
                  <c:v>0.76335877862595414</c:v>
                </c:pt>
                <c:pt idx="9">
                  <c:v>0</c:v>
                </c:pt>
                <c:pt idx="10">
                  <c:v>0</c:v>
                </c:pt>
                <c:pt idx="11">
                  <c:v>0</c:v>
                </c:pt>
                <c:pt idx="12">
                  <c:v>0</c:v>
                </c:pt>
                <c:pt idx="13">
                  <c:v>0.76335877862595414</c:v>
                </c:pt>
                <c:pt idx="14">
                  <c:v>0.76335877862595414</c:v>
                </c:pt>
                <c:pt idx="15">
                  <c:v>2.2900763358778624</c:v>
                </c:pt>
                <c:pt idx="16">
                  <c:v>4.5801526717557248</c:v>
                </c:pt>
                <c:pt idx="17">
                  <c:v>1.5267175572519083</c:v>
                </c:pt>
                <c:pt idx="18">
                  <c:v>3.8167938931297711</c:v>
                </c:pt>
                <c:pt idx="19">
                  <c:v>3.8167938931297711</c:v>
                </c:pt>
                <c:pt idx="20">
                  <c:v>8.3969465648854964</c:v>
                </c:pt>
                <c:pt idx="21">
                  <c:v>25.190839694656486</c:v>
                </c:pt>
                <c:pt idx="22">
                  <c:v>14.503816793893129</c:v>
                </c:pt>
                <c:pt idx="23">
                  <c:v>9.9236641221374047</c:v>
                </c:pt>
                <c:pt idx="24">
                  <c:v>4.5801526717557248</c:v>
                </c:pt>
                <c:pt idx="25">
                  <c:v>3.8167938931297711</c:v>
                </c:pt>
                <c:pt idx="26">
                  <c:v>2.2900763358778624</c:v>
                </c:pt>
                <c:pt idx="27">
                  <c:v>0.76335877862595414</c:v>
                </c:pt>
                <c:pt idx="28">
                  <c:v>3.8167938931297711</c:v>
                </c:pt>
                <c:pt idx="29">
                  <c:v>3.0534351145038165</c:v>
                </c:pt>
                <c:pt idx="30">
                  <c:v>2.2900763358778624</c:v>
                </c:pt>
                <c:pt idx="31">
                  <c:v>0.76335877862595414</c:v>
                </c:pt>
                <c:pt idx="32">
                  <c:v>0</c:v>
                </c:pt>
                <c:pt idx="33">
                  <c:v>0</c:v>
                </c:pt>
                <c:pt idx="34">
                  <c:v>0.76335877862595414</c:v>
                </c:pt>
                <c:pt idx="35">
                  <c:v>0</c:v>
                </c:pt>
                <c:pt idx="36">
                  <c:v>0.76335877862595414</c:v>
                </c:pt>
                <c:pt idx="37">
                  <c:v>0</c:v>
                </c:pt>
                <c:pt idx="38">
                  <c:v>0</c:v>
                </c:pt>
                <c:pt idx="39">
                  <c:v>0</c:v>
                </c:pt>
              </c:numCache>
            </c:numRef>
          </c:val>
          <c:extLst>
            <c:ext xmlns:c16="http://schemas.microsoft.com/office/drawing/2014/chart" uri="{C3380CC4-5D6E-409C-BE32-E72D297353CC}">
              <c16:uniqueId val="{00000001-F8BF-41FF-A61F-6F12A375524A}"/>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562151780251822"/>
          <c:y val="5.3622585302602749E-3"/>
          <c:w val="0.20437848219748178"/>
          <c:h val="0.12939094971484458"/>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5940408322604283E-2"/>
          <c:y val="0.17659611719957269"/>
          <c:w val="0.91726890388659355"/>
          <c:h val="0.34757115633968289"/>
        </c:manualLayout>
      </c:layout>
      <c:barChart>
        <c:barDir val="col"/>
        <c:grouping val="clustered"/>
        <c:varyColors val="0"/>
        <c:ser>
          <c:idx val="0"/>
          <c:order val="0"/>
          <c:tx>
            <c:strRef>
              <c:f>Ⅰ事業活動収支等の状況!$N$1419</c:f>
              <c:strCache>
                <c:ptCount val="1"/>
                <c:pt idx="0">
                  <c:v>令和３年度</c:v>
                </c:pt>
              </c:strCache>
            </c:strRef>
          </c:tx>
          <c:spPr>
            <a:solidFill>
              <a:schemeClr val="accent1"/>
            </a:solidFill>
            <a:ln>
              <a:noFill/>
            </a:ln>
            <a:effectLst/>
          </c:spPr>
          <c:invertIfNegative val="0"/>
          <c:cat>
            <c:strRef>
              <c:f>Ⅰ事業活動収支等の状況!$M$1420:$M$1459</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Ⅰ事業活動収支等の状況!$N$1420:$N$1459</c:f>
              <c:numCache>
                <c:formatCode>#,##0.0;[Red]\-#,##0.0</c:formatCode>
                <c:ptCount val="40"/>
                <c:pt idx="0">
                  <c:v>0</c:v>
                </c:pt>
                <c:pt idx="1">
                  <c:v>0</c:v>
                </c:pt>
                <c:pt idx="2">
                  <c:v>0</c:v>
                </c:pt>
                <c:pt idx="3">
                  <c:v>0</c:v>
                </c:pt>
                <c:pt idx="4">
                  <c:v>0</c:v>
                </c:pt>
                <c:pt idx="5">
                  <c:v>0.99009900990099009</c:v>
                </c:pt>
                <c:pt idx="6">
                  <c:v>0.99009900990099009</c:v>
                </c:pt>
                <c:pt idx="7">
                  <c:v>0.99009900990099009</c:v>
                </c:pt>
                <c:pt idx="8">
                  <c:v>0</c:v>
                </c:pt>
                <c:pt idx="9">
                  <c:v>0</c:v>
                </c:pt>
                <c:pt idx="10">
                  <c:v>0.99009900990099009</c:v>
                </c:pt>
                <c:pt idx="11">
                  <c:v>1.9801980198019802</c:v>
                </c:pt>
                <c:pt idx="12">
                  <c:v>0</c:v>
                </c:pt>
                <c:pt idx="13">
                  <c:v>0.99009900990099009</c:v>
                </c:pt>
                <c:pt idx="14">
                  <c:v>4.9504950495049505</c:v>
                </c:pt>
                <c:pt idx="15">
                  <c:v>2.9702970297029703</c:v>
                </c:pt>
                <c:pt idx="16">
                  <c:v>0</c:v>
                </c:pt>
                <c:pt idx="17">
                  <c:v>0.99009900990099009</c:v>
                </c:pt>
                <c:pt idx="18">
                  <c:v>2.9702970297029703</c:v>
                </c:pt>
                <c:pt idx="19">
                  <c:v>1.9801980198019802</c:v>
                </c:pt>
                <c:pt idx="20">
                  <c:v>4.9504950495049505</c:v>
                </c:pt>
                <c:pt idx="21">
                  <c:v>10.891089108910892</c:v>
                </c:pt>
                <c:pt idx="22">
                  <c:v>14.85148514851485</c:v>
                </c:pt>
                <c:pt idx="23">
                  <c:v>24.752475247524753</c:v>
                </c:pt>
                <c:pt idx="24">
                  <c:v>8.9108910891089099</c:v>
                </c:pt>
                <c:pt idx="25">
                  <c:v>6.9306930693069315</c:v>
                </c:pt>
                <c:pt idx="26">
                  <c:v>0.99009900990099009</c:v>
                </c:pt>
                <c:pt idx="27">
                  <c:v>0</c:v>
                </c:pt>
                <c:pt idx="28">
                  <c:v>0.99009900990099009</c:v>
                </c:pt>
                <c:pt idx="29">
                  <c:v>3.9603960396039604</c:v>
                </c:pt>
                <c:pt idx="30">
                  <c:v>0.99009900990099009</c:v>
                </c:pt>
                <c:pt idx="31">
                  <c:v>0</c:v>
                </c:pt>
                <c:pt idx="32">
                  <c:v>0.99009900990099009</c:v>
                </c:pt>
                <c:pt idx="33">
                  <c:v>0</c:v>
                </c:pt>
                <c:pt idx="34">
                  <c:v>0</c:v>
                </c:pt>
                <c:pt idx="35">
                  <c:v>0</c:v>
                </c:pt>
                <c:pt idx="36">
                  <c:v>0</c:v>
                </c:pt>
                <c:pt idx="37">
                  <c:v>0</c:v>
                </c:pt>
                <c:pt idx="38">
                  <c:v>0</c:v>
                </c:pt>
                <c:pt idx="39">
                  <c:v>0</c:v>
                </c:pt>
              </c:numCache>
            </c:numRef>
          </c:val>
          <c:extLst>
            <c:ext xmlns:c16="http://schemas.microsoft.com/office/drawing/2014/chart" uri="{C3380CC4-5D6E-409C-BE32-E72D297353CC}">
              <c16:uniqueId val="{00000000-2928-4C52-8C35-6FCA7E1EF25D}"/>
            </c:ext>
          </c:extLst>
        </c:ser>
        <c:ser>
          <c:idx val="1"/>
          <c:order val="1"/>
          <c:tx>
            <c:strRef>
              <c:f>Ⅰ事業活動収支等の状況!$O$1419</c:f>
              <c:strCache>
                <c:ptCount val="1"/>
                <c:pt idx="0">
                  <c:v>令和２年度</c:v>
                </c:pt>
              </c:strCache>
            </c:strRef>
          </c:tx>
          <c:spPr>
            <a:solidFill>
              <a:schemeClr val="accent2"/>
            </a:solidFill>
            <a:ln>
              <a:noFill/>
            </a:ln>
            <a:effectLst/>
          </c:spPr>
          <c:invertIfNegative val="0"/>
          <c:cat>
            <c:strRef>
              <c:f>Ⅰ事業活動収支等の状況!$M$1420:$M$1459</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Ⅰ事業活動収支等の状況!$O$1420:$O$1459</c:f>
              <c:numCache>
                <c:formatCode>#,##0.0;[Red]\-#,##0.0</c:formatCode>
                <c:ptCount val="40"/>
                <c:pt idx="0">
                  <c:v>0</c:v>
                </c:pt>
                <c:pt idx="1">
                  <c:v>0</c:v>
                </c:pt>
                <c:pt idx="2">
                  <c:v>0</c:v>
                </c:pt>
                <c:pt idx="3">
                  <c:v>0</c:v>
                </c:pt>
                <c:pt idx="4">
                  <c:v>0</c:v>
                </c:pt>
                <c:pt idx="5">
                  <c:v>0</c:v>
                </c:pt>
                <c:pt idx="6">
                  <c:v>1.9801980198019802</c:v>
                </c:pt>
                <c:pt idx="7">
                  <c:v>0</c:v>
                </c:pt>
                <c:pt idx="8">
                  <c:v>0.99009900990099009</c:v>
                </c:pt>
                <c:pt idx="9">
                  <c:v>0.99009900990099009</c:v>
                </c:pt>
                <c:pt idx="10">
                  <c:v>1.9801980198019802</c:v>
                </c:pt>
                <c:pt idx="11">
                  <c:v>0.99009900990099009</c:v>
                </c:pt>
                <c:pt idx="12">
                  <c:v>0</c:v>
                </c:pt>
                <c:pt idx="13">
                  <c:v>0.99009900990099009</c:v>
                </c:pt>
                <c:pt idx="14">
                  <c:v>1.9801980198019802</c:v>
                </c:pt>
                <c:pt idx="15">
                  <c:v>2.9702970297029703</c:v>
                </c:pt>
                <c:pt idx="16">
                  <c:v>1.9801980198019802</c:v>
                </c:pt>
                <c:pt idx="17">
                  <c:v>2.9702970297029703</c:v>
                </c:pt>
                <c:pt idx="18">
                  <c:v>0.99009900990099009</c:v>
                </c:pt>
                <c:pt idx="19">
                  <c:v>1.9801980198019802</c:v>
                </c:pt>
                <c:pt idx="20">
                  <c:v>3.9603960396039604</c:v>
                </c:pt>
                <c:pt idx="21">
                  <c:v>5.9405940594059405</c:v>
                </c:pt>
                <c:pt idx="22">
                  <c:v>18.811881188118811</c:v>
                </c:pt>
                <c:pt idx="23">
                  <c:v>22.772277227722775</c:v>
                </c:pt>
                <c:pt idx="24">
                  <c:v>14.85148514851485</c:v>
                </c:pt>
                <c:pt idx="25">
                  <c:v>3.9603960396039604</c:v>
                </c:pt>
                <c:pt idx="26">
                  <c:v>2.9702970297029703</c:v>
                </c:pt>
                <c:pt idx="27">
                  <c:v>0.99009900990099009</c:v>
                </c:pt>
                <c:pt idx="28">
                  <c:v>2.9702970297029703</c:v>
                </c:pt>
                <c:pt idx="29">
                  <c:v>0.99009900990099009</c:v>
                </c:pt>
                <c:pt idx="30">
                  <c:v>0.99009900990099009</c:v>
                </c:pt>
                <c:pt idx="31">
                  <c:v>0</c:v>
                </c:pt>
                <c:pt idx="32">
                  <c:v>0</c:v>
                </c:pt>
                <c:pt idx="33">
                  <c:v>0</c:v>
                </c:pt>
                <c:pt idx="34">
                  <c:v>0</c:v>
                </c:pt>
                <c:pt idx="35">
                  <c:v>0</c:v>
                </c:pt>
                <c:pt idx="36">
                  <c:v>0</c:v>
                </c:pt>
                <c:pt idx="37">
                  <c:v>0</c:v>
                </c:pt>
                <c:pt idx="38">
                  <c:v>0</c:v>
                </c:pt>
                <c:pt idx="39">
                  <c:v>0</c:v>
                </c:pt>
              </c:numCache>
            </c:numRef>
          </c:val>
          <c:extLst>
            <c:ext xmlns:c16="http://schemas.microsoft.com/office/drawing/2014/chart" uri="{C3380CC4-5D6E-409C-BE32-E72D297353CC}">
              <c16:uniqueId val="{00000001-2928-4C52-8C35-6FCA7E1EF25D}"/>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886366551859744"/>
          <c:y val="5.3622585302602749E-3"/>
          <c:w val="0.20113633448140253"/>
          <c:h val="0.12939094971484458"/>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5940408322604283E-2"/>
          <c:y val="0.19155149115998166"/>
          <c:w val="0.91726890388659355"/>
          <c:h val="0.30704521622560638"/>
        </c:manualLayout>
      </c:layout>
      <c:barChart>
        <c:barDir val="col"/>
        <c:grouping val="clustered"/>
        <c:varyColors val="0"/>
        <c:ser>
          <c:idx val="0"/>
          <c:order val="0"/>
          <c:tx>
            <c:strRef>
              <c:f>Ⅰ事業活動収支等の状況!$N$685</c:f>
              <c:strCache>
                <c:ptCount val="1"/>
                <c:pt idx="0">
                  <c:v>令和３年度</c:v>
                </c:pt>
              </c:strCache>
            </c:strRef>
          </c:tx>
          <c:spPr>
            <a:solidFill>
              <a:schemeClr val="accent1"/>
            </a:solidFill>
            <a:ln>
              <a:noFill/>
            </a:ln>
            <a:effectLst/>
          </c:spPr>
          <c:invertIfNegative val="0"/>
          <c:cat>
            <c:strRef>
              <c:f>Ⅰ事業活動収支等の状況!$M$686:$M$725</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Ⅰ事業活動収支等の状況!$N$686:$N$725</c:f>
              <c:numCache>
                <c:formatCode>#,##0.0;[Red]\-#,##0.0</c:formatCode>
                <c:ptCount val="40"/>
                <c:pt idx="0">
                  <c:v>0</c:v>
                </c:pt>
                <c:pt idx="1">
                  <c:v>0</c:v>
                </c:pt>
                <c:pt idx="2">
                  <c:v>0</c:v>
                </c:pt>
                <c:pt idx="3">
                  <c:v>0</c:v>
                </c:pt>
                <c:pt idx="4">
                  <c:v>0</c:v>
                </c:pt>
                <c:pt idx="5">
                  <c:v>0.41666666666666669</c:v>
                </c:pt>
                <c:pt idx="6">
                  <c:v>0</c:v>
                </c:pt>
                <c:pt idx="7">
                  <c:v>0.83333333333333337</c:v>
                </c:pt>
                <c:pt idx="8">
                  <c:v>1.25</c:v>
                </c:pt>
                <c:pt idx="9">
                  <c:v>0.83333333333333337</c:v>
                </c:pt>
                <c:pt idx="10">
                  <c:v>2.5</c:v>
                </c:pt>
                <c:pt idx="11">
                  <c:v>0</c:v>
                </c:pt>
                <c:pt idx="12">
                  <c:v>1.6666666666666667</c:v>
                </c:pt>
                <c:pt idx="13">
                  <c:v>1.6666666666666667</c:v>
                </c:pt>
                <c:pt idx="14">
                  <c:v>2.9166666666666665</c:v>
                </c:pt>
                <c:pt idx="15">
                  <c:v>3.3333333333333335</c:v>
                </c:pt>
                <c:pt idx="16">
                  <c:v>3.75</c:v>
                </c:pt>
                <c:pt idx="17">
                  <c:v>2.9166666666666665</c:v>
                </c:pt>
                <c:pt idx="18">
                  <c:v>4.1666666666666661</c:v>
                </c:pt>
                <c:pt idx="19">
                  <c:v>7.083333333333333</c:v>
                </c:pt>
                <c:pt idx="20">
                  <c:v>12.5</c:v>
                </c:pt>
                <c:pt idx="21">
                  <c:v>9.1666666666666661</c:v>
                </c:pt>
                <c:pt idx="22">
                  <c:v>7.083333333333333</c:v>
                </c:pt>
                <c:pt idx="23">
                  <c:v>12.083333333333334</c:v>
                </c:pt>
                <c:pt idx="24">
                  <c:v>7.083333333333333</c:v>
                </c:pt>
                <c:pt idx="25">
                  <c:v>6.25</c:v>
                </c:pt>
                <c:pt idx="26">
                  <c:v>4.583333333333333</c:v>
                </c:pt>
                <c:pt idx="27">
                  <c:v>2.9166666666666665</c:v>
                </c:pt>
                <c:pt idx="28">
                  <c:v>0.41666666666666669</c:v>
                </c:pt>
                <c:pt idx="29">
                  <c:v>1.25</c:v>
                </c:pt>
                <c:pt idx="30">
                  <c:v>0.41666666666666669</c:v>
                </c:pt>
                <c:pt idx="31">
                  <c:v>1.6666666666666667</c:v>
                </c:pt>
                <c:pt idx="32">
                  <c:v>0.41666666666666669</c:v>
                </c:pt>
                <c:pt idx="33">
                  <c:v>0.41666666666666669</c:v>
                </c:pt>
                <c:pt idx="34">
                  <c:v>0.41666666666666669</c:v>
                </c:pt>
                <c:pt idx="35">
                  <c:v>0</c:v>
                </c:pt>
                <c:pt idx="36">
                  <c:v>0</c:v>
                </c:pt>
                <c:pt idx="37">
                  <c:v>0</c:v>
                </c:pt>
                <c:pt idx="38">
                  <c:v>0</c:v>
                </c:pt>
                <c:pt idx="39">
                  <c:v>0</c:v>
                </c:pt>
              </c:numCache>
            </c:numRef>
          </c:val>
          <c:extLst>
            <c:ext xmlns:c16="http://schemas.microsoft.com/office/drawing/2014/chart" uri="{C3380CC4-5D6E-409C-BE32-E72D297353CC}">
              <c16:uniqueId val="{00000000-F043-4BEB-B294-878495F23B94}"/>
            </c:ext>
          </c:extLst>
        </c:ser>
        <c:ser>
          <c:idx val="1"/>
          <c:order val="1"/>
          <c:tx>
            <c:strRef>
              <c:f>Ⅰ事業活動収支等の状況!$O$685</c:f>
              <c:strCache>
                <c:ptCount val="1"/>
                <c:pt idx="0">
                  <c:v>令和２年度</c:v>
                </c:pt>
              </c:strCache>
            </c:strRef>
          </c:tx>
          <c:spPr>
            <a:solidFill>
              <a:schemeClr val="accent2"/>
            </a:solidFill>
            <a:ln>
              <a:noFill/>
            </a:ln>
            <a:effectLst/>
          </c:spPr>
          <c:invertIfNegative val="0"/>
          <c:cat>
            <c:strRef>
              <c:f>Ⅰ事業活動収支等の状況!$M$686:$M$725</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Ⅰ事業活動収支等の状況!$O$686:$O$725</c:f>
              <c:numCache>
                <c:formatCode>#,##0.0;[Red]\-#,##0.0</c:formatCode>
                <c:ptCount val="40"/>
                <c:pt idx="0">
                  <c:v>0</c:v>
                </c:pt>
                <c:pt idx="1">
                  <c:v>0</c:v>
                </c:pt>
                <c:pt idx="2">
                  <c:v>0</c:v>
                </c:pt>
                <c:pt idx="3">
                  <c:v>0</c:v>
                </c:pt>
                <c:pt idx="4">
                  <c:v>0</c:v>
                </c:pt>
                <c:pt idx="5">
                  <c:v>1.25</c:v>
                </c:pt>
                <c:pt idx="6">
                  <c:v>0.41666666666666669</c:v>
                </c:pt>
                <c:pt idx="7">
                  <c:v>2.083333333333333</c:v>
                </c:pt>
                <c:pt idx="8">
                  <c:v>1.6666666666666667</c:v>
                </c:pt>
                <c:pt idx="9">
                  <c:v>1.6666666666666667</c:v>
                </c:pt>
                <c:pt idx="10">
                  <c:v>0.41666666666666669</c:v>
                </c:pt>
                <c:pt idx="11">
                  <c:v>1.25</c:v>
                </c:pt>
                <c:pt idx="12">
                  <c:v>0.41666666666666669</c:v>
                </c:pt>
                <c:pt idx="13">
                  <c:v>2.5</c:v>
                </c:pt>
                <c:pt idx="14">
                  <c:v>2.5</c:v>
                </c:pt>
                <c:pt idx="15">
                  <c:v>2.9166666666666665</c:v>
                </c:pt>
                <c:pt idx="16">
                  <c:v>2.9166666666666665</c:v>
                </c:pt>
                <c:pt idx="17">
                  <c:v>2.9166666666666665</c:v>
                </c:pt>
                <c:pt idx="18">
                  <c:v>6.25</c:v>
                </c:pt>
                <c:pt idx="19">
                  <c:v>6.666666666666667</c:v>
                </c:pt>
                <c:pt idx="20">
                  <c:v>7.083333333333333</c:v>
                </c:pt>
                <c:pt idx="21">
                  <c:v>17.5</c:v>
                </c:pt>
                <c:pt idx="22">
                  <c:v>9.1666666666666661</c:v>
                </c:pt>
                <c:pt idx="23">
                  <c:v>6.666666666666667</c:v>
                </c:pt>
                <c:pt idx="24">
                  <c:v>4.583333333333333</c:v>
                </c:pt>
                <c:pt idx="25">
                  <c:v>6.25</c:v>
                </c:pt>
                <c:pt idx="26">
                  <c:v>3.75</c:v>
                </c:pt>
                <c:pt idx="27">
                  <c:v>1.6666666666666667</c:v>
                </c:pt>
                <c:pt idx="28">
                  <c:v>1.25</c:v>
                </c:pt>
                <c:pt idx="29">
                  <c:v>1.25</c:v>
                </c:pt>
                <c:pt idx="30">
                  <c:v>2.083333333333333</c:v>
                </c:pt>
                <c:pt idx="31">
                  <c:v>0.41666666666666669</c:v>
                </c:pt>
                <c:pt idx="32">
                  <c:v>0.83333333333333337</c:v>
                </c:pt>
                <c:pt idx="33">
                  <c:v>0.83333333333333337</c:v>
                </c:pt>
                <c:pt idx="34">
                  <c:v>0.83333333333333337</c:v>
                </c:pt>
                <c:pt idx="35">
                  <c:v>0</c:v>
                </c:pt>
                <c:pt idx="36">
                  <c:v>0</c:v>
                </c:pt>
                <c:pt idx="37">
                  <c:v>0</c:v>
                </c:pt>
                <c:pt idx="38">
                  <c:v>0</c:v>
                </c:pt>
                <c:pt idx="39">
                  <c:v>0</c:v>
                </c:pt>
              </c:numCache>
            </c:numRef>
          </c:val>
          <c:extLst>
            <c:ext xmlns:c16="http://schemas.microsoft.com/office/drawing/2014/chart" uri="{C3380CC4-5D6E-409C-BE32-E72D297353CC}">
              <c16:uniqueId val="{00000001-F043-4BEB-B294-878495F23B94}"/>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626828797879279"/>
          <c:y val="3.328051412656264E-3"/>
          <c:w val="0.20373171202120718"/>
          <c:h val="0.12852834398716081"/>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orientation="portrait"/>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5940408322604283E-2"/>
          <c:y val="0.1721689631676572"/>
          <c:w val="0.91726890388659355"/>
          <c:h val="0.31438325699360259"/>
        </c:manualLayout>
      </c:layout>
      <c:barChart>
        <c:barDir val="col"/>
        <c:grouping val="clustered"/>
        <c:varyColors val="0"/>
        <c:ser>
          <c:idx val="0"/>
          <c:order val="0"/>
          <c:tx>
            <c:strRef>
              <c:f>Ⅰ事業活動収支等の状況!$N$734</c:f>
              <c:strCache>
                <c:ptCount val="1"/>
                <c:pt idx="0">
                  <c:v>令和３年度</c:v>
                </c:pt>
              </c:strCache>
            </c:strRef>
          </c:tx>
          <c:spPr>
            <a:solidFill>
              <a:schemeClr val="accent1"/>
            </a:solidFill>
            <a:ln>
              <a:noFill/>
            </a:ln>
            <a:effectLst/>
          </c:spPr>
          <c:invertIfNegative val="0"/>
          <c:cat>
            <c:strRef>
              <c:f>Ⅰ事業活動収支等の状況!$M$735:$M$774</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Ⅰ事業活動収支等の状況!$N$735:$N$774</c:f>
              <c:numCache>
                <c:formatCode>#,##0.0;[Red]\-#,##0.0</c:formatCode>
                <c:ptCount val="40"/>
                <c:pt idx="0">
                  <c:v>0</c:v>
                </c:pt>
                <c:pt idx="1">
                  <c:v>0</c:v>
                </c:pt>
                <c:pt idx="2">
                  <c:v>0</c:v>
                </c:pt>
                <c:pt idx="3">
                  <c:v>0</c:v>
                </c:pt>
                <c:pt idx="4">
                  <c:v>0</c:v>
                </c:pt>
                <c:pt idx="5">
                  <c:v>0</c:v>
                </c:pt>
                <c:pt idx="6">
                  <c:v>0</c:v>
                </c:pt>
                <c:pt idx="7">
                  <c:v>0</c:v>
                </c:pt>
                <c:pt idx="8">
                  <c:v>0.72992700729927007</c:v>
                </c:pt>
                <c:pt idx="9">
                  <c:v>1.4598540145985401</c:v>
                </c:pt>
                <c:pt idx="10">
                  <c:v>1.4598540145985401</c:v>
                </c:pt>
                <c:pt idx="11">
                  <c:v>2.1897810218978102</c:v>
                </c:pt>
                <c:pt idx="12">
                  <c:v>2.1897810218978102</c:v>
                </c:pt>
                <c:pt idx="13">
                  <c:v>1.4598540145985401</c:v>
                </c:pt>
                <c:pt idx="14">
                  <c:v>1.4598540145985401</c:v>
                </c:pt>
                <c:pt idx="15">
                  <c:v>1.4598540145985401</c:v>
                </c:pt>
                <c:pt idx="16">
                  <c:v>0.72992700729927007</c:v>
                </c:pt>
                <c:pt idx="17">
                  <c:v>2.1897810218978102</c:v>
                </c:pt>
                <c:pt idx="18">
                  <c:v>2.1897810218978102</c:v>
                </c:pt>
                <c:pt idx="19">
                  <c:v>5.8394160583941606</c:v>
                </c:pt>
                <c:pt idx="20">
                  <c:v>5.1094890510948909</c:v>
                </c:pt>
                <c:pt idx="21">
                  <c:v>10.218978102189782</c:v>
                </c:pt>
                <c:pt idx="22">
                  <c:v>14.5985401459854</c:v>
                </c:pt>
                <c:pt idx="23">
                  <c:v>17.518248175182482</c:v>
                </c:pt>
                <c:pt idx="24">
                  <c:v>8.0291970802919703</c:v>
                </c:pt>
                <c:pt idx="25">
                  <c:v>4.3795620437956204</c:v>
                </c:pt>
                <c:pt idx="26">
                  <c:v>5.8394160583941606</c:v>
                </c:pt>
                <c:pt idx="27">
                  <c:v>2.1897810218978102</c:v>
                </c:pt>
                <c:pt idx="28">
                  <c:v>3.6496350364963499</c:v>
                </c:pt>
                <c:pt idx="29">
                  <c:v>2.9197080291970803</c:v>
                </c:pt>
                <c:pt idx="30">
                  <c:v>1.4598540145985401</c:v>
                </c:pt>
                <c:pt idx="31">
                  <c:v>0</c:v>
                </c:pt>
                <c:pt idx="32">
                  <c:v>0.72992700729927007</c:v>
                </c:pt>
                <c:pt idx="33">
                  <c:v>0</c:v>
                </c:pt>
                <c:pt idx="34">
                  <c:v>0</c:v>
                </c:pt>
                <c:pt idx="35">
                  <c:v>0</c:v>
                </c:pt>
                <c:pt idx="36">
                  <c:v>0</c:v>
                </c:pt>
                <c:pt idx="37">
                  <c:v>0</c:v>
                </c:pt>
                <c:pt idx="38">
                  <c:v>0</c:v>
                </c:pt>
                <c:pt idx="39">
                  <c:v>0</c:v>
                </c:pt>
              </c:numCache>
            </c:numRef>
          </c:val>
          <c:extLst>
            <c:ext xmlns:c16="http://schemas.microsoft.com/office/drawing/2014/chart" uri="{C3380CC4-5D6E-409C-BE32-E72D297353CC}">
              <c16:uniqueId val="{00000000-D625-4CF8-B98C-A21A647D929E}"/>
            </c:ext>
          </c:extLst>
        </c:ser>
        <c:ser>
          <c:idx val="1"/>
          <c:order val="1"/>
          <c:tx>
            <c:strRef>
              <c:f>Ⅰ事業活動収支等の状況!$O$734</c:f>
              <c:strCache>
                <c:ptCount val="1"/>
                <c:pt idx="0">
                  <c:v>令和２年度</c:v>
                </c:pt>
              </c:strCache>
            </c:strRef>
          </c:tx>
          <c:spPr>
            <a:solidFill>
              <a:schemeClr val="accent2"/>
            </a:solidFill>
            <a:ln>
              <a:noFill/>
            </a:ln>
            <a:effectLst/>
          </c:spPr>
          <c:invertIfNegative val="0"/>
          <c:cat>
            <c:strRef>
              <c:f>Ⅰ事業活動収支等の状況!$M$735:$M$774</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Ⅰ事業活動収支等の状況!$O$735:$O$774</c:f>
              <c:numCache>
                <c:formatCode>#,##0.0;[Red]\-#,##0.0</c:formatCode>
                <c:ptCount val="40"/>
                <c:pt idx="0">
                  <c:v>0</c:v>
                </c:pt>
                <c:pt idx="1">
                  <c:v>0</c:v>
                </c:pt>
                <c:pt idx="2">
                  <c:v>0</c:v>
                </c:pt>
                <c:pt idx="3">
                  <c:v>0</c:v>
                </c:pt>
                <c:pt idx="4">
                  <c:v>0</c:v>
                </c:pt>
                <c:pt idx="5">
                  <c:v>0</c:v>
                </c:pt>
                <c:pt idx="6">
                  <c:v>0</c:v>
                </c:pt>
                <c:pt idx="7">
                  <c:v>0</c:v>
                </c:pt>
                <c:pt idx="8">
                  <c:v>1.4598540145985401</c:v>
                </c:pt>
                <c:pt idx="9">
                  <c:v>2.1897810218978102</c:v>
                </c:pt>
                <c:pt idx="10">
                  <c:v>0.72992700729927007</c:v>
                </c:pt>
                <c:pt idx="11">
                  <c:v>0</c:v>
                </c:pt>
                <c:pt idx="12">
                  <c:v>2.1897810218978102</c:v>
                </c:pt>
                <c:pt idx="13">
                  <c:v>2.1897810218978102</c:v>
                </c:pt>
                <c:pt idx="14">
                  <c:v>2.1897810218978102</c:v>
                </c:pt>
                <c:pt idx="15">
                  <c:v>0.72992700729927007</c:v>
                </c:pt>
                <c:pt idx="16">
                  <c:v>1.4598540145985401</c:v>
                </c:pt>
                <c:pt idx="17">
                  <c:v>1.4598540145985401</c:v>
                </c:pt>
                <c:pt idx="18">
                  <c:v>3.6496350364963499</c:v>
                </c:pt>
                <c:pt idx="19">
                  <c:v>5.1094890510948909</c:v>
                </c:pt>
                <c:pt idx="20">
                  <c:v>5.8394160583941606</c:v>
                </c:pt>
                <c:pt idx="21">
                  <c:v>10.948905109489052</c:v>
                </c:pt>
                <c:pt idx="22">
                  <c:v>11.678832116788321</c:v>
                </c:pt>
                <c:pt idx="23">
                  <c:v>18.248175182481752</c:v>
                </c:pt>
                <c:pt idx="24">
                  <c:v>8.7591240875912408</c:v>
                </c:pt>
                <c:pt idx="25">
                  <c:v>3.6496350364963499</c:v>
                </c:pt>
                <c:pt idx="26">
                  <c:v>5.8394160583941606</c:v>
                </c:pt>
                <c:pt idx="27">
                  <c:v>2.1897810218978102</c:v>
                </c:pt>
                <c:pt idx="28">
                  <c:v>2.9197080291970803</c:v>
                </c:pt>
                <c:pt idx="29">
                  <c:v>3.6496350364963499</c:v>
                </c:pt>
                <c:pt idx="30">
                  <c:v>0.72992700729927007</c:v>
                </c:pt>
                <c:pt idx="31">
                  <c:v>0</c:v>
                </c:pt>
                <c:pt idx="32">
                  <c:v>0.72992700729927007</c:v>
                </c:pt>
                <c:pt idx="33">
                  <c:v>0.72992700729927007</c:v>
                </c:pt>
                <c:pt idx="34">
                  <c:v>0.72992700729927007</c:v>
                </c:pt>
                <c:pt idx="35">
                  <c:v>0</c:v>
                </c:pt>
                <c:pt idx="36">
                  <c:v>0</c:v>
                </c:pt>
                <c:pt idx="37">
                  <c:v>0</c:v>
                </c:pt>
                <c:pt idx="38">
                  <c:v>0</c:v>
                </c:pt>
                <c:pt idx="39">
                  <c:v>0</c:v>
                </c:pt>
              </c:numCache>
            </c:numRef>
          </c:val>
          <c:extLst>
            <c:ext xmlns:c16="http://schemas.microsoft.com/office/drawing/2014/chart" uri="{C3380CC4-5D6E-409C-BE32-E72D297353CC}">
              <c16:uniqueId val="{00000001-D625-4CF8-B98C-A21A647D929E}"/>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786587541243259"/>
          <c:y val="3.328051412656264E-3"/>
          <c:w val="0.20213412458756755"/>
          <c:h val="0.12852834398716081"/>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5940408322604283E-2"/>
          <c:y val="0.168539724991563"/>
          <c:w val="0.91726890388659355"/>
          <c:h val="0.35562754854769257"/>
        </c:manualLayout>
      </c:layout>
      <c:barChart>
        <c:barDir val="col"/>
        <c:grouping val="clustered"/>
        <c:varyColors val="0"/>
        <c:ser>
          <c:idx val="0"/>
          <c:order val="0"/>
          <c:tx>
            <c:strRef>
              <c:f>Ⅰ事業活動収支等の状況!$N$832</c:f>
              <c:strCache>
                <c:ptCount val="1"/>
                <c:pt idx="0">
                  <c:v>令和３年度</c:v>
                </c:pt>
              </c:strCache>
            </c:strRef>
          </c:tx>
          <c:spPr>
            <a:solidFill>
              <a:schemeClr val="accent1"/>
            </a:solidFill>
            <a:ln>
              <a:noFill/>
            </a:ln>
            <a:effectLst/>
          </c:spPr>
          <c:invertIfNegative val="0"/>
          <c:cat>
            <c:strRef>
              <c:f>Ⅰ事業活動収支等の状況!$M$833:$M$872</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Ⅰ事業活動収支等の状況!$N$833:$N$872</c:f>
              <c:numCache>
                <c:formatCode>#,##0.0;[Red]\-#,##0.0</c:formatCode>
                <c:ptCount val="40"/>
                <c:pt idx="0">
                  <c:v>0</c:v>
                </c:pt>
                <c:pt idx="1">
                  <c:v>0</c:v>
                </c:pt>
                <c:pt idx="2">
                  <c:v>0</c:v>
                </c:pt>
                <c:pt idx="3">
                  <c:v>0</c:v>
                </c:pt>
                <c:pt idx="4">
                  <c:v>0</c:v>
                </c:pt>
                <c:pt idx="5">
                  <c:v>0</c:v>
                </c:pt>
                <c:pt idx="6">
                  <c:v>0</c:v>
                </c:pt>
                <c:pt idx="7">
                  <c:v>0</c:v>
                </c:pt>
                <c:pt idx="8">
                  <c:v>0.50505050505050508</c:v>
                </c:pt>
                <c:pt idx="9">
                  <c:v>1.0101010101010102</c:v>
                </c:pt>
                <c:pt idx="10">
                  <c:v>1.5151515151515151</c:v>
                </c:pt>
                <c:pt idx="11">
                  <c:v>0</c:v>
                </c:pt>
                <c:pt idx="12">
                  <c:v>1.5151515151515151</c:v>
                </c:pt>
                <c:pt idx="13">
                  <c:v>0.50505050505050508</c:v>
                </c:pt>
                <c:pt idx="14">
                  <c:v>1.0101010101010102</c:v>
                </c:pt>
                <c:pt idx="15">
                  <c:v>0.50505050505050508</c:v>
                </c:pt>
                <c:pt idx="16">
                  <c:v>2.0202020202020203</c:v>
                </c:pt>
                <c:pt idx="17">
                  <c:v>1.0101010101010102</c:v>
                </c:pt>
                <c:pt idx="18">
                  <c:v>1.5151515151515151</c:v>
                </c:pt>
                <c:pt idx="19">
                  <c:v>3.0303030303030303</c:v>
                </c:pt>
                <c:pt idx="20">
                  <c:v>17.676767676767678</c:v>
                </c:pt>
                <c:pt idx="21">
                  <c:v>21.212121212121211</c:v>
                </c:pt>
                <c:pt idx="22">
                  <c:v>15.151515151515152</c:v>
                </c:pt>
                <c:pt idx="23">
                  <c:v>3.0303030303030303</c:v>
                </c:pt>
                <c:pt idx="24">
                  <c:v>7.0707070707070701</c:v>
                </c:pt>
                <c:pt idx="25">
                  <c:v>7.5757575757575761</c:v>
                </c:pt>
                <c:pt idx="26">
                  <c:v>3.0303030303030303</c:v>
                </c:pt>
                <c:pt idx="27">
                  <c:v>2.5252525252525251</c:v>
                </c:pt>
                <c:pt idx="28">
                  <c:v>1.0101010101010102</c:v>
                </c:pt>
                <c:pt idx="29">
                  <c:v>4.0404040404040407</c:v>
                </c:pt>
                <c:pt idx="30">
                  <c:v>2.5252525252525251</c:v>
                </c:pt>
                <c:pt idx="31">
                  <c:v>0</c:v>
                </c:pt>
                <c:pt idx="32">
                  <c:v>0.50505050505050508</c:v>
                </c:pt>
                <c:pt idx="33">
                  <c:v>0</c:v>
                </c:pt>
                <c:pt idx="34">
                  <c:v>0</c:v>
                </c:pt>
                <c:pt idx="35">
                  <c:v>0.50505050505050508</c:v>
                </c:pt>
                <c:pt idx="36">
                  <c:v>0</c:v>
                </c:pt>
                <c:pt idx="37">
                  <c:v>0</c:v>
                </c:pt>
                <c:pt idx="38">
                  <c:v>0</c:v>
                </c:pt>
                <c:pt idx="39">
                  <c:v>0</c:v>
                </c:pt>
              </c:numCache>
            </c:numRef>
          </c:val>
          <c:extLst>
            <c:ext xmlns:c16="http://schemas.microsoft.com/office/drawing/2014/chart" uri="{C3380CC4-5D6E-409C-BE32-E72D297353CC}">
              <c16:uniqueId val="{00000000-2308-4898-8409-3A62B70F0A7A}"/>
            </c:ext>
          </c:extLst>
        </c:ser>
        <c:ser>
          <c:idx val="1"/>
          <c:order val="1"/>
          <c:tx>
            <c:strRef>
              <c:f>Ⅰ事業活動収支等の状況!$O$832</c:f>
              <c:strCache>
                <c:ptCount val="1"/>
                <c:pt idx="0">
                  <c:v>令和２年度</c:v>
                </c:pt>
              </c:strCache>
            </c:strRef>
          </c:tx>
          <c:spPr>
            <a:solidFill>
              <a:schemeClr val="accent2"/>
            </a:solidFill>
            <a:ln>
              <a:noFill/>
            </a:ln>
            <a:effectLst/>
          </c:spPr>
          <c:invertIfNegative val="0"/>
          <c:cat>
            <c:strRef>
              <c:f>Ⅰ事業活動収支等の状況!$M$833:$M$872</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Ⅰ事業活動収支等の状況!$O$833:$O$872</c:f>
              <c:numCache>
                <c:formatCode>#,##0.0;[Red]\-#,##0.0</c:formatCode>
                <c:ptCount val="40"/>
                <c:pt idx="0">
                  <c:v>0</c:v>
                </c:pt>
                <c:pt idx="1">
                  <c:v>0</c:v>
                </c:pt>
                <c:pt idx="2">
                  <c:v>0</c:v>
                </c:pt>
                <c:pt idx="3">
                  <c:v>0</c:v>
                </c:pt>
                <c:pt idx="4">
                  <c:v>0</c:v>
                </c:pt>
                <c:pt idx="5">
                  <c:v>0</c:v>
                </c:pt>
                <c:pt idx="6">
                  <c:v>0</c:v>
                </c:pt>
                <c:pt idx="7">
                  <c:v>0</c:v>
                </c:pt>
                <c:pt idx="8">
                  <c:v>0</c:v>
                </c:pt>
                <c:pt idx="9">
                  <c:v>0</c:v>
                </c:pt>
                <c:pt idx="10">
                  <c:v>0.50505050505050508</c:v>
                </c:pt>
                <c:pt idx="11">
                  <c:v>0</c:v>
                </c:pt>
                <c:pt idx="12">
                  <c:v>0.50505050505050508</c:v>
                </c:pt>
                <c:pt idx="13">
                  <c:v>1.5151515151515151</c:v>
                </c:pt>
                <c:pt idx="14">
                  <c:v>0</c:v>
                </c:pt>
                <c:pt idx="15">
                  <c:v>0.50505050505050508</c:v>
                </c:pt>
                <c:pt idx="16">
                  <c:v>0.50505050505050508</c:v>
                </c:pt>
                <c:pt idx="17">
                  <c:v>1.0101010101010102</c:v>
                </c:pt>
                <c:pt idx="18">
                  <c:v>1.0101010101010102</c:v>
                </c:pt>
                <c:pt idx="19">
                  <c:v>10.606060606060606</c:v>
                </c:pt>
                <c:pt idx="20">
                  <c:v>27.27272727272727</c:v>
                </c:pt>
                <c:pt idx="21">
                  <c:v>19.696969696969695</c:v>
                </c:pt>
                <c:pt idx="22">
                  <c:v>5.5555555555555554</c:v>
                </c:pt>
                <c:pt idx="23">
                  <c:v>4.5454545454545459</c:v>
                </c:pt>
                <c:pt idx="24">
                  <c:v>4.5454545454545459</c:v>
                </c:pt>
                <c:pt idx="25">
                  <c:v>6.0606060606060606</c:v>
                </c:pt>
                <c:pt idx="26">
                  <c:v>4.5454545454545459</c:v>
                </c:pt>
                <c:pt idx="27">
                  <c:v>1.5151515151515151</c:v>
                </c:pt>
                <c:pt idx="28">
                  <c:v>0</c:v>
                </c:pt>
                <c:pt idx="29">
                  <c:v>3.0303030303030303</c:v>
                </c:pt>
                <c:pt idx="30">
                  <c:v>1.0101010101010102</c:v>
                </c:pt>
                <c:pt idx="31">
                  <c:v>3.535353535353535</c:v>
                </c:pt>
                <c:pt idx="32">
                  <c:v>2.0202020202020203</c:v>
                </c:pt>
                <c:pt idx="33">
                  <c:v>0</c:v>
                </c:pt>
                <c:pt idx="34">
                  <c:v>0</c:v>
                </c:pt>
                <c:pt idx="35">
                  <c:v>0</c:v>
                </c:pt>
                <c:pt idx="36">
                  <c:v>0</c:v>
                </c:pt>
                <c:pt idx="37">
                  <c:v>0.50505050505050508</c:v>
                </c:pt>
                <c:pt idx="38">
                  <c:v>0</c:v>
                </c:pt>
                <c:pt idx="39">
                  <c:v>0</c:v>
                </c:pt>
              </c:numCache>
            </c:numRef>
          </c:val>
          <c:extLst>
            <c:ext xmlns:c16="http://schemas.microsoft.com/office/drawing/2014/chart" uri="{C3380CC4-5D6E-409C-BE32-E72D297353CC}">
              <c16:uniqueId val="{00000001-2308-4898-8409-3A62B70F0A7A}"/>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954962228340887"/>
          <c:y val="5.3622585302602749E-3"/>
          <c:w val="0.20045037771659108"/>
          <c:h val="0.12939104088499004"/>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5940408322604283E-2"/>
          <c:y val="0.17659611719957269"/>
          <c:w val="0.91726890388659355"/>
          <c:h val="0.34757115633968289"/>
        </c:manualLayout>
      </c:layout>
      <c:barChart>
        <c:barDir val="col"/>
        <c:grouping val="clustered"/>
        <c:varyColors val="0"/>
        <c:ser>
          <c:idx val="0"/>
          <c:order val="0"/>
          <c:tx>
            <c:strRef>
              <c:f>Ⅰ事業活動収支等の状況!$N$1272</c:f>
              <c:strCache>
                <c:ptCount val="1"/>
                <c:pt idx="0">
                  <c:v>令和３年度</c:v>
                </c:pt>
              </c:strCache>
            </c:strRef>
          </c:tx>
          <c:spPr>
            <a:solidFill>
              <a:schemeClr val="accent1"/>
            </a:solidFill>
            <a:ln>
              <a:noFill/>
            </a:ln>
            <a:effectLst/>
          </c:spPr>
          <c:invertIfNegative val="0"/>
          <c:cat>
            <c:strRef>
              <c:f>Ⅰ事業活動収支等の状況!$M$1273:$M$1312</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Ⅰ事業活動収支等の状況!$N$1273:$N$1312</c:f>
              <c:numCache>
                <c:formatCode>#,##0.0;[Red]\-#,##0.0</c:formatCode>
                <c:ptCount val="40"/>
                <c:pt idx="0">
                  <c:v>0</c:v>
                </c:pt>
                <c:pt idx="1">
                  <c:v>0</c:v>
                </c:pt>
                <c:pt idx="2">
                  <c:v>0</c:v>
                </c:pt>
                <c:pt idx="3">
                  <c:v>0</c:v>
                </c:pt>
                <c:pt idx="4">
                  <c:v>0</c:v>
                </c:pt>
                <c:pt idx="5">
                  <c:v>1.639344262295082</c:v>
                </c:pt>
                <c:pt idx="6">
                  <c:v>1.639344262295082</c:v>
                </c:pt>
                <c:pt idx="7">
                  <c:v>3.278688524590164</c:v>
                </c:pt>
                <c:pt idx="8">
                  <c:v>3.278688524590164</c:v>
                </c:pt>
                <c:pt idx="9">
                  <c:v>0</c:v>
                </c:pt>
                <c:pt idx="10">
                  <c:v>1.639344262295082</c:v>
                </c:pt>
                <c:pt idx="11">
                  <c:v>1.639344262295082</c:v>
                </c:pt>
                <c:pt idx="12">
                  <c:v>3.278688524590164</c:v>
                </c:pt>
                <c:pt idx="13">
                  <c:v>0</c:v>
                </c:pt>
                <c:pt idx="14">
                  <c:v>4.918032786885246</c:v>
                </c:pt>
                <c:pt idx="15">
                  <c:v>0</c:v>
                </c:pt>
                <c:pt idx="16">
                  <c:v>1.639344262295082</c:v>
                </c:pt>
                <c:pt idx="17">
                  <c:v>1.639344262295082</c:v>
                </c:pt>
                <c:pt idx="18">
                  <c:v>3.278688524590164</c:v>
                </c:pt>
                <c:pt idx="19">
                  <c:v>1.639344262295082</c:v>
                </c:pt>
                <c:pt idx="20">
                  <c:v>8.1967213114754092</c:v>
                </c:pt>
                <c:pt idx="21">
                  <c:v>9.8360655737704921</c:v>
                </c:pt>
                <c:pt idx="22">
                  <c:v>1.639344262295082</c:v>
                </c:pt>
                <c:pt idx="23">
                  <c:v>6.557377049180328</c:v>
                </c:pt>
                <c:pt idx="24">
                  <c:v>4.918032786885246</c:v>
                </c:pt>
                <c:pt idx="25">
                  <c:v>8.1967213114754092</c:v>
                </c:pt>
                <c:pt idx="26">
                  <c:v>16.393442622950818</c:v>
                </c:pt>
                <c:pt idx="27">
                  <c:v>6.557377049180328</c:v>
                </c:pt>
                <c:pt idx="28">
                  <c:v>8.1967213114754092</c:v>
                </c:pt>
                <c:pt idx="29">
                  <c:v>0</c:v>
                </c:pt>
                <c:pt idx="30">
                  <c:v>0</c:v>
                </c:pt>
                <c:pt idx="31">
                  <c:v>0</c:v>
                </c:pt>
                <c:pt idx="32">
                  <c:v>0</c:v>
                </c:pt>
                <c:pt idx="33">
                  <c:v>0</c:v>
                </c:pt>
                <c:pt idx="34">
                  <c:v>0</c:v>
                </c:pt>
                <c:pt idx="35">
                  <c:v>0</c:v>
                </c:pt>
                <c:pt idx="36">
                  <c:v>0</c:v>
                </c:pt>
                <c:pt idx="37">
                  <c:v>0</c:v>
                </c:pt>
                <c:pt idx="38">
                  <c:v>0</c:v>
                </c:pt>
                <c:pt idx="39">
                  <c:v>0</c:v>
                </c:pt>
              </c:numCache>
            </c:numRef>
          </c:val>
          <c:extLst>
            <c:ext xmlns:c16="http://schemas.microsoft.com/office/drawing/2014/chart" uri="{C3380CC4-5D6E-409C-BE32-E72D297353CC}">
              <c16:uniqueId val="{00000000-1112-4059-AE94-13D18C36630B}"/>
            </c:ext>
          </c:extLst>
        </c:ser>
        <c:ser>
          <c:idx val="1"/>
          <c:order val="1"/>
          <c:tx>
            <c:strRef>
              <c:f>Ⅰ事業活動収支等の状況!$O$1272</c:f>
              <c:strCache>
                <c:ptCount val="1"/>
                <c:pt idx="0">
                  <c:v>令和２年度</c:v>
                </c:pt>
              </c:strCache>
            </c:strRef>
          </c:tx>
          <c:spPr>
            <a:solidFill>
              <a:schemeClr val="accent2"/>
            </a:solidFill>
            <a:ln>
              <a:noFill/>
            </a:ln>
            <a:effectLst/>
          </c:spPr>
          <c:invertIfNegative val="0"/>
          <c:cat>
            <c:strRef>
              <c:f>Ⅰ事業活動収支等の状況!$M$1273:$M$1312</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Ⅰ事業活動収支等の状況!$O$1273:$O$1312</c:f>
              <c:numCache>
                <c:formatCode>#,##0.0;[Red]\-#,##0.0</c:formatCode>
                <c:ptCount val="40"/>
                <c:pt idx="0">
                  <c:v>0</c:v>
                </c:pt>
                <c:pt idx="1">
                  <c:v>0</c:v>
                </c:pt>
                <c:pt idx="2">
                  <c:v>0</c:v>
                </c:pt>
                <c:pt idx="3">
                  <c:v>0</c:v>
                </c:pt>
                <c:pt idx="4">
                  <c:v>1.639344262295082</c:v>
                </c:pt>
                <c:pt idx="5">
                  <c:v>1.639344262295082</c:v>
                </c:pt>
                <c:pt idx="6">
                  <c:v>0</c:v>
                </c:pt>
                <c:pt idx="7">
                  <c:v>1.639344262295082</c:v>
                </c:pt>
                <c:pt idx="8">
                  <c:v>0</c:v>
                </c:pt>
                <c:pt idx="9">
                  <c:v>0</c:v>
                </c:pt>
                <c:pt idx="10">
                  <c:v>1.639344262295082</c:v>
                </c:pt>
                <c:pt idx="11">
                  <c:v>3.278688524590164</c:v>
                </c:pt>
                <c:pt idx="12">
                  <c:v>1.639344262295082</c:v>
                </c:pt>
                <c:pt idx="13">
                  <c:v>1.639344262295082</c:v>
                </c:pt>
                <c:pt idx="14">
                  <c:v>1.639344262295082</c:v>
                </c:pt>
                <c:pt idx="15">
                  <c:v>0</c:v>
                </c:pt>
                <c:pt idx="16">
                  <c:v>1.639344262295082</c:v>
                </c:pt>
                <c:pt idx="17">
                  <c:v>4.918032786885246</c:v>
                </c:pt>
                <c:pt idx="18">
                  <c:v>11.475409836065573</c:v>
                </c:pt>
                <c:pt idx="19">
                  <c:v>3.278688524590164</c:v>
                </c:pt>
                <c:pt idx="20">
                  <c:v>3.278688524590164</c:v>
                </c:pt>
                <c:pt idx="21">
                  <c:v>8.1967213114754092</c:v>
                </c:pt>
                <c:pt idx="22">
                  <c:v>3.278688524590164</c:v>
                </c:pt>
                <c:pt idx="23">
                  <c:v>6.557377049180328</c:v>
                </c:pt>
                <c:pt idx="24">
                  <c:v>3.278688524590164</c:v>
                </c:pt>
                <c:pt idx="25">
                  <c:v>14.754098360655737</c:v>
                </c:pt>
                <c:pt idx="26">
                  <c:v>11.475409836065573</c:v>
                </c:pt>
                <c:pt idx="27">
                  <c:v>8.1967213114754092</c:v>
                </c:pt>
                <c:pt idx="28">
                  <c:v>3.278688524590164</c:v>
                </c:pt>
                <c:pt idx="29">
                  <c:v>0</c:v>
                </c:pt>
                <c:pt idx="30">
                  <c:v>0</c:v>
                </c:pt>
                <c:pt idx="31">
                  <c:v>0</c:v>
                </c:pt>
                <c:pt idx="32">
                  <c:v>1.639344262295082</c:v>
                </c:pt>
                <c:pt idx="33">
                  <c:v>0</c:v>
                </c:pt>
                <c:pt idx="34">
                  <c:v>0</c:v>
                </c:pt>
                <c:pt idx="35">
                  <c:v>0</c:v>
                </c:pt>
                <c:pt idx="36">
                  <c:v>0</c:v>
                </c:pt>
                <c:pt idx="37">
                  <c:v>0</c:v>
                </c:pt>
                <c:pt idx="38">
                  <c:v>0</c:v>
                </c:pt>
                <c:pt idx="39">
                  <c:v>0</c:v>
                </c:pt>
              </c:numCache>
            </c:numRef>
          </c:val>
          <c:extLst>
            <c:ext xmlns:c16="http://schemas.microsoft.com/office/drawing/2014/chart" uri="{C3380CC4-5D6E-409C-BE32-E72D297353CC}">
              <c16:uniqueId val="{00000001-1112-4059-AE94-13D18C36630B}"/>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626828797879279"/>
          <c:y val="5.3622585302602749E-3"/>
          <c:w val="0.20373171202120718"/>
          <c:h val="0.12939104088499004"/>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r>
              <a:rPr lang="ja-JP"/>
              <a:t>収支差率の分布</a:t>
            </a:r>
          </a:p>
        </c:rich>
      </c:tx>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ＭＳ Ｐゴシック" panose="020B0600070205080204" pitchFamily="50" charset="-128"/>
              <a:cs typeface="+mn-cs"/>
            </a:defRPr>
          </a:pPr>
          <a:endParaRPr lang="ja-JP"/>
        </a:p>
      </c:txPr>
    </c:title>
    <c:autoTitleDeleted val="0"/>
    <c:plotArea>
      <c:layout>
        <c:manualLayout>
          <c:layoutTarget val="inner"/>
          <c:xMode val="edge"/>
          <c:yMode val="edge"/>
          <c:x val="6.5940408322604283E-2"/>
          <c:y val="0.168539724991563"/>
          <c:w val="0.91726890388659355"/>
          <c:h val="0.35562754854769257"/>
        </c:manualLayout>
      </c:layout>
      <c:barChart>
        <c:barDir val="col"/>
        <c:grouping val="clustered"/>
        <c:varyColors val="0"/>
        <c:ser>
          <c:idx val="0"/>
          <c:order val="0"/>
          <c:tx>
            <c:strRef>
              <c:f>Ⅰ事業活動収支等の状況!$N$978</c:f>
              <c:strCache>
                <c:ptCount val="1"/>
                <c:pt idx="0">
                  <c:v>令和３年度</c:v>
                </c:pt>
              </c:strCache>
            </c:strRef>
          </c:tx>
          <c:spPr>
            <a:solidFill>
              <a:schemeClr val="accent1"/>
            </a:solidFill>
            <a:ln>
              <a:noFill/>
            </a:ln>
            <a:effectLst/>
          </c:spPr>
          <c:invertIfNegative val="0"/>
          <c:cat>
            <c:strRef>
              <c:f>Ⅰ事業活動収支等の状況!$M$979:$M$1018</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Ⅰ事業活動収支等の状況!$N$979:$N$1018</c:f>
              <c:numCache>
                <c:formatCode>#,##0.0;[Red]\-#,##0.0</c:formatCode>
                <c:ptCount val="40"/>
                <c:pt idx="0">
                  <c:v>0</c:v>
                </c:pt>
                <c:pt idx="1">
                  <c:v>0</c:v>
                </c:pt>
                <c:pt idx="2">
                  <c:v>0</c:v>
                </c:pt>
                <c:pt idx="3">
                  <c:v>0</c:v>
                </c:pt>
                <c:pt idx="4">
                  <c:v>0</c:v>
                </c:pt>
                <c:pt idx="5">
                  <c:v>0</c:v>
                </c:pt>
                <c:pt idx="6">
                  <c:v>1.3559322033898304</c:v>
                </c:pt>
                <c:pt idx="7">
                  <c:v>1.3559322033898304</c:v>
                </c:pt>
                <c:pt idx="8">
                  <c:v>0.33898305084745761</c:v>
                </c:pt>
                <c:pt idx="9">
                  <c:v>0</c:v>
                </c:pt>
                <c:pt idx="10">
                  <c:v>0</c:v>
                </c:pt>
                <c:pt idx="11">
                  <c:v>1.3559322033898304</c:v>
                </c:pt>
                <c:pt idx="12">
                  <c:v>1.3559322033898304</c:v>
                </c:pt>
                <c:pt idx="13">
                  <c:v>1.6949152542372881</c:v>
                </c:pt>
                <c:pt idx="14">
                  <c:v>1.3559322033898304</c:v>
                </c:pt>
                <c:pt idx="15">
                  <c:v>0.67796610169491522</c:v>
                </c:pt>
                <c:pt idx="16">
                  <c:v>4.406779661016949</c:v>
                </c:pt>
                <c:pt idx="17">
                  <c:v>1.0169491525423728</c:v>
                </c:pt>
                <c:pt idx="18">
                  <c:v>2.7118644067796609</c:v>
                </c:pt>
                <c:pt idx="19">
                  <c:v>2.7118644067796609</c:v>
                </c:pt>
                <c:pt idx="20">
                  <c:v>4.406779661016949</c:v>
                </c:pt>
                <c:pt idx="21">
                  <c:v>6.1016949152542379</c:v>
                </c:pt>
                <c:pt idx="22">
                  <c:v>14.915254237288137</c:v>
                </c:pt>
                <c:pt idx="23">
                  <c:v>12.203389830508476</c:v>
                </c:pt>
                <c:pt idx="24">
                  <c:v>17.627118644067796</c:v>
                </c:pt>
                <c:pt idx="25">
                  <c:v>5.7627118644067794</c:v>
                </c:pt>
                <c:pt idx="26">
                  <c:v>7.4576271186440684</c:v>
                </c:pt>
                <c:pt idx="27">
                  <c:v>4.406779661016949</c:v>
                </c:pt>
                <c:pt idx="28">
                  <c:v>4.406779661016949</c:v>
                </c:pt>
                <c:pt idx="29">
                  <c:v>1.0169491525423728</c:v>
                </c:pt>
                <c:pt idx="30">
                  <c:v>0.67796610169491522</c:v>
                </c:pt>
                <c:pt idx="31">
                  <c:v>0</c:v>
                </c:pt>
                <c:pt idx="32">
                  <c:v>0.67796610169491522</c:v>
                </c:pt>
                <c:pt idx="33">
                  <c:v>0</c:v>
                </c:pt>
                <c:pt idx="34">
                  <c:v>0</c:v>
                </c:pt>
                <c:pt idx="35">
                  <c:v>0</c:v>
                </c:pt>
                <c:pt idx="36">
                  <c:v>0</c:v>
                </c:pt>
                <c:pt idx="37">
                  <c:v>0</c:v>
                </c:pt>
                <c:pt idx="38">
                  <c:v>0</c:v>
                </c:pt>
                <c:pt idx="39">
                  <c:v>0</c:v>
                </c:pt>
              </c:numCache>
            </c:numRef>
          </c:val>
          <c:extLst>
            <c:ext xmlns:c16="http://schemas.microsoft.com/office/drawing/2014/chart" uri="{C3380CC4-5D6E-409C-BE32-E72D297353CC}">
              <c16:uniqueId val="{00000000-DE99-4D2B-84FA-409CE6B3B4D3}"/>
            </c:ext>
          </c:extLst>
        </c:ser>
        <c:ser>
          <c:idx val="1"/>
          <c:order val="1"/>
          <c:tx>
            <c:strRef>
              <c:f>Ⅰ事業活動収支等の状況!$O$978</c:f>
              <c:strCache>
                <c:ptCount val="1"/>
                <c:pt idx="0">
                  <c:v>令和２年度</c:v>
                </c:pt>
              </c:strCache>
            </c:strRef>
          </c:tx>
          <c:spPr>
            <a:solidFill>
              <a:schemeClr val="accent2"/>
            </a:solidFill>
            <a:ln>
              <a:noFill/>
            </a:ln>
            <a:effectLst/>
          </c:spPr>
          <c:invertIfNegative val="0"/>
          <c:cat>
            <c:strRef>
              <c:f>Ⅰ事業活動収支等の状況!$M$979:$M$1018</c:f>
              <c:strCache>
                <c:ptCount val="40"/>
                <c:pt idx="0">
                  <c:v>-100%未満</c:v>
                </c:pt>
                <c:pt idx="1">
                  <c:v>-100%～-95%</c:v>
                </c:pt>
                <c:pt idx="2">
                  <c:v>-95%～-90%</c:v>
                </c:pt>
                <c:pt idx="3">
                  <c:v>-90%～-85%</c:v>
                </c:pt>
                <c:pt idx="4">
                  <c:v>-85%～-80%</c:v>
                </c:pt>
                <c:pt idx="5">
                  <c:v>-80%～-75%</c:v>
                </c:pt>
                <c:pt idx="6">
                  <c:v>-75%～-70%</c:v>
                </c:pt>
                <c:pt idx="7">
                  <c:v>-70%～-65%</c:v>
                </c:pt>
                <c:pt idx="8">
                  <c:v>-65%～-60%</c:v>
                </c:pt>
                <c:pt idx="9">
                  <c:v>-60%～-55%</c:v>
                </c:pt>
                <c:pt idx="10">
                  <c:v>-55%～-50%</c:v>
                </c:pt>
                <c:pt idx="11">
                  <c:v>-50%～-45%</c:v>
                </c:pt>
                <c:pt idx="12">
                  <c:v>-45%～-40%</c:v>
                </c:pt>
                <c:pt idx="13">
                  <c:v>-40%～-35%</c:v>
                </c:pt>
                <c:pt idx="14">
                  <c:v>-35%～-30%</c:v>
                </c:pt>
                <c:pt idx="15">
                  <c:v>-30%～-25%</c:v>
                </c:pt>
                <c:pt idx="16">
                  <c:v>-25%～-20%</c:v>
                </c:pt>
                <c:pt idx="17">
                  <c:v>-20%～-15%</c:v>
                </c:pt>
                <c:pt idx="18">
                  <c:v>-15%～-10%</c:v>
                </c:pt>
                <c:pt idx="19">
                  <c:v>-10%～-5%</c:v>
                </c:pt>
                <c:pt idx="20">
                  <c:v>-5%～0%</c:v>
                </c:pt>
                <c:pt idx="21">
                  <c:v>0%～5%</c:v>
                </c:pt>
                <c:pt idx="22">
                  <c:v>5%～10%</c:v>
                </c:pt>
                <c:pt idx="23">
                  <c:v>10%～15%</c:v>
                </c:pt>
                <c:pt idx="24">
                  <c:v>15%～20%</c:v>
                </c:pt>
                <c:pt idx="25">
                  <c:v>20%～25%</c:v>
                </c:pt>
                <c:pt idx="26">
                  <c:v>25%～30%</c:v>
                </c:pt>
                <c:pt idx="27">
                  <c:v>30%～35%</c:v>
                </c:pt>
                <c:pt idx="28">
                  <c:v>35%～40%</c:v>
                </c:pt>
                <c:pt idx="29">
                  <c:v>40%～45%</c:v>
                </c:pt>
                <c:pt idx="30">
                  <c:v>45%～50%</c:v>
                </c:pt>
                <c:pt idx="31">
                  <c:v>50%～55%</c:v>
                </c:pt>
                <c:pt idx="32">
                  <c:v>55%～60%</c:v>
                </c:pt>
                <c:pt idx="33">
                  <c:v>60%～65%</c:v>
                </c:pt>
                <c:pt idx="34">
                  <c:v>65%～70%</c:v>
                </c:pt>
                <c:pt idx="35">
                  <c:v>70%～75%</c:v>
                </c:pt>
                <c:pt idx="36">
                  <c:v>75%～80%</c:v>
                </c:pt>
                <c:pt idx="37">
                  <c:v>80%～85%</c:v>
                </c:pt>
                <c:pt idx="38">
                  <c:v>85%～90%</c:v>
                </c:pt>
                <c:pt idx="39">
                  <c:v>90%以上</c:v>
                </c:pt>
              </c:strCache>
            </c:strRef>
          </c:cat>
          <c:val>
            <c:numRef>
              <c:f>Ⅰ事業活動収支等の状況!$O$979:$O$1018</c:f>
              <c:numCache>
                <c:formatCode>#,##0.0;[Red]\-#,##0.0</c:formatCode>
                <c:ptCount val="40"/>
                <c:pt idx="0">
                  <c:v>0</c:v>
                </c:pt>
                <c:pt idx="1">
                  <c:v>0</c:v>
                </c:pt>
                <c:pt idx="2">
                  <c:v>0</c:v>
                </c:pt>
                <c:pt idx="3">
                  <c:v>0</c:v>
                </c:pt>
                <c:pt idx="4">
                  <c:v>0</c:v>
                </c:pt>
                <c:pt idx="5">
                  <c:v>1.0169491525423728</c:v>
                </c:pt>
                <c:pt idx="6">
                  <c:v>1.0169491525423728</c:v>
                </c:pt>
                <c:pt idx="7">
                  <c:v>0</c:v>
                </c:pt>
                <c:pt idx="8">
                  <c:v>0.67796610169491522</c:v>
                </c:pt>
                <c:pt idx="9">
                  <c:v>0.67796610169491522</c:v>
                </c:pt>
                <c:pt idx="10">
                  <c:v>2.3728813559322033</c:v>
                </c:pt>
                <c:pt idx="11">
                  <c:v>1.0169491525423728</c:v>
                </c:pt>
                <c:pt idx="12">
                  <c:v>0.67796610169491522</c:v>
                </c:pt>
                <c:pt idx="13">
                  <c:v>0.67796610169491522</c:v>
                </c:pt>
                <c:pt idx="14">
                  <c:v>1.3559322033898304</c:v>
                </c:pt>
                <c:pt idx="15">
                  <c:v>1.0169491525423728</c:v>
                </c:pt>
                <c:pt idx="16">
                  <c:v>4.0677966101694913</c:v>
                </c:pt>
                <c:pt idx="17">
                  <c:v>1.6949152542372881</c:v>
                </c:pt>
                <c:pt idx="18">
                  <c:v>2.7118644067796609</c:v>
                </c:pt>
                <c:pt idx="19">
                  <c:v>1.6949152542372881</c:v>
                </c:pt>
                <c:pt idx="20">
                  <c:v>4.7457627118644066</c:v>
                </c:pt>
                <c:pt idx="21">
                  <c:v>14.237288135593221</c:v>
                </c:pt>
                <c:pt idx="22">
                  <c:v>11.186440677966102</c:v>
                </c:pt>
                <c:pt idx="23">
                  <c:v>12.542372881355931</c:v>
                </c:pt>
                <c:pt idx="24">
                  <c:v>13.898305084745763</c:v>
                </c:pt>
                <c:pt idx="25">
                  <c:v>9.4915254237288131</c:v>
                </c:pt>
                <c:pt idx="26">
                  <c:v>5.7627118644067794</c:v>
                </c:pt>
                <c:pt idx="27">
                  <c:v>2.3728813559322033</c:v>
                </c:pt>
                <c:pt idx="28">
                  <c:v>3.050847457627119</c:v>
                </c:pt>
                <c:pt idx="29">
                  <c:v>1.3559322033898304</c:v>
                </c:pt>
                <c:pt idx="30">
                  <c:v>0</c:v>
                </c:pt>
                <c:pt idx="31">
                  <c:v>0</c:v>
                </c:pt>
                <c:pt idx="32">
                  <c:v>0</c:v>
                </c:pt>
                <c:pt idx="33">
                  <c:v>0</c:v>
                </c:pt>
                <c:pt idx="34">
                  <c:v>0</c:v>
                </c:pt>
                <c:pt idx="35">
                  <c:v>0.33898305084745761</c:v>
                </c:pt>
                <c:pt idx="36">
                  <c:v>0.33898305084745761</c:v>
                </c:pt>
                <c:pt idx="37">
                  <c:v>0</c:v>
                </c:pt>
                <c:pt idx="38">
                  <c:v>0</c:v>
                </c:pt>
                <c:pt idx="39">
                  <c:v>0</c:v>
                </c:pt>
              </c:numCache>
            </c:numRef>
          </c:val>
          <c:extLst>
            <c:ext xmlns:c16="http://schemas.microsoft.com/office/drawing/2014/chart" uri="{C3380CC4-5D6E-409C-BE32-E72D297353CC}">
              <c16:uniqueId val="{00000001-DE99-4D2B-84FA-409CE6B3B4D3}"/>
            </c:ext>
          </c:extLst>
        </c:ser>
        <c:dLbls>
          <c:showLegendKey val="0"/>
          <c:showVal val="0"/>
          <c:showCatName val="0"/>
          <c:showSerName val="0"/>
          <c:showPercent val="0"/>
          <c:showBubbleSize val="0"/>
        </c:dLbls>
        <c:gapWidth val="70"/>
        <c:overlap val="10"/>
        <c:axId val="502151312"/>
        <c:axId val="278664800"/>
      </c:barChart>
      <c:catAx>
        <c:axId val="502151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278664800"/>
        <c:crosses val="autoZero"/>
        <c:auto val="1"/>
        <c:lblAlgn val="ctr"/>
        <c:lblOffset val="100"/>
        <c:tickLblSkip val="1"/>
        <c:noMultiLvlLbl val="0"/>
      </c:catAx>
      <c:valAx>
        <c:axId val="278664800"/>
        <c:scaling>
          <c:orientation val="minMax"/>
        </c:scaling>
        <c:delete val="0"/>
        <c:axPos val="l"/>
        <c:title>
          <c:tx>
            <c:rich>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r>
                  <a:rPr lang="ja-JP"/>
                  <a:t>客体数に占める割合</a:t>
                </a:r>
              </a:p>
            </c:rich>
          </c:tx>
          <c:overlay val="0"/>
          <c:spPr>
            <a:noFill/>
            <a:ln>
              <a:noFill/>
            </a:ln>
            <a:effectLst/>
          </c:spPr>
          <c:txPr>
            <a:bodyPr rot="0" spcFirstLastPara="1" vertOverflow="ellipsis" vert="eaVert"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title>
        <c:numFmt formatCode="0&quot;%&quot;" sourceLinked="0"/>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crossAx val="502151312"/>
        <c:crosses val="autoZero"/>
        <c:crossBetween val="between"/>
      </c:valAx>
      <c:spPr>
        <a:noFill/>
        <a:ln>
          <a:noFill/>
        </a:ln>
        <a:effectLst/>
      </c:spPr>
    </c:plotArea>
    <c:legend>
      <c:legendPos val="b"/>
      <c:layout>
        <c:manualLayout>
          <c:xMode val="edge"/>
          <c:yMode val="edge"/>
          <c:x val="0.79400044394447855"/>
          <c:y val="5.3622585302602749E-3"/>
          <c:w val="0.20599955605552139"/>
          <c:h val="0.12939104088499004"/>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3175" cap="flat" cmpd="sng" algn="ctr">
      <a:solidFill>
        <a:schemeClr val="bg1">
          <a:lumMod val="50000"/>
        </a:schemeClr>
      </a:solidFill>
      <a:round/>
    </a:ln>
    <a:effectLst/>
  </c:spPr>
  <c:txPr>
    <a:bodyPr/>
    <a:lstStyle/>
    <a:p>
      <a:pPr>
        <a:defRPr sz="700" baseline="0">
          <a:ea typeface="ＭＳ Ｐゴシック" panose="020B0600070205080204" pitchFamily="50" charset="-128"/>
        </a:defRPr>
      </a:pPr>
      <a:endParaRPr lang="ja-JP"/>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18" Type="http://schemas.openxmlformats.org/officeDocument/2006/relationships/chart" Target="../charts/chart18.xml"/><Relationship Id="rId26" Type="http://schemas.openxmlformats.org/officeDocument/2006/relationships/chart" Target="../charts/chart26.xml"/><Relationship Id="rId3" Type="http://schemas.openxmlformats.org/officeDocument/2006/relationships/chart" Target="../charts/chart3.xml"/><Relationship Id="rId21" Type="http://schemas.openxmlformats.org/officeDocument/2006/relationships/chart" Target="../charts/chart21.xml"/><Relationship Id="rId7" Type="http://schemas.openxmlformats.org/officeDocument/2006/relationships/chart" Target="../charts/chart7.xml"/><Relationship Id="rId12" Type="http://schemas.openxmlformats.org/officeDocument/2006/relationships/chart" Target="../charts/chart12.xml"/><Relationship Id="rId17" Type="http://schemas.openxmlformats.org/officeDocument/2006/relationships/chart" Target="../charts/chart17.xml"/><Relationship Id="rId25" Type="http://schemas.openxmlformats.org/officeDocument/2006/relationships/chart" Target="../charts/chart25.xml"/><Relationship Id="rId2" Type="http://schemas.openxmlformats.org/officeDocument/2006/relationships/chart" Target="../charts/chart2.xml"/><Relationship Id="rId16" Type="http://schemas.openxmlformats.org/officeDocument/2006/relationships/chart" Target="../charts/chart16.xml"/><Relationship Id="rId20" Type="http://schemas.openxmlformats.org/officeDocument/2006/relationships/chart" Target="../charts/chart20.xml"/><Relationship Id="rId29" Type="http://schemas.openxmlformats.org/officeDocument/2006/relationships/chart" Target="../charts/chart29.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24" Type="http://schemas.openxmlformats.org/officeDocument/2006/relationships/chart" Target="../charts/chart24.xml"/><Relationship Id="rId5" Type="http://schemas.openxmlformats.org/officeDocument/2006/relationships/chart" Target="../charts/chart5.xml"/><Relationship Id="rId15" Type="http://schemas.openxmlformats.org/officeDocument/2006/relationships/chart" Target="../charts/chart15.xml"/><Relationship Id="rId23" Type="http://schemas.openxmlformats.org/officeDocument/2006/relationships/chart" Target="../charts/chart23.xml"/><Relationship Id="rId28" Type="http://schemas.openxmlformats.org/officeDocument/2006/relationships/chart" Target="../charts/chart28.xml"/><Relationship Id="rId10" Type="http://schemas.openxmlformats.org/officeDocument/2006/relationships/chart" Target="../charts/chart10.xml"/><Relationship Id="rId19" Type="http://schemas.openxmlformats.org/officeDocument/2006/relationships/chart" Target="../charts/chart19.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 Id="rId22" Type="http://schemas.openxmlformats.org/officeDocument/2006/relationships/chart" Target="../charts/chart22.xml"/><Relationship Id="rId27" Type="http://schemas.openxmlformats.org/officeDocument/2006/relationships/chart" Target="../charts/chart27.xml"/><Relationship Id="rId30" Type="http://schemas.openxmlformats.org/officeDocument/2006/relationships/chart" Target="../charts/chart30.xml"/></Relationships>
</file>

<file path=xl/drawings/drawing1.xml><?xml version="1.0" encoding="utf-8"?>
<xdr:wsDr xmlns:xdr="http://schemas.openxmlformats.org/drawingml/2006/spreadsheetDrawing" xmlns:a="http://schemas.openxmlformats.org/drawingml/2006/main">
  <xdr:twoCellAnchor>
    <xdr:from>
      <xdr:col>1</xdr:col>
      <xdr:colOff>14287</xdr:colOff>
      <xdr:row>31</xdr:row>
      <xdr:rowOff>138112</xdr:rowOff>
    </xdr:from>
    <xdr:to>
      <xdr:col>10</xdr:col>
      <xdr:colOff>542925</xdr:colOff>
      <xdr:row>42</xdr:row>
      <xdr:rowOff>161925</xdr:rowOff>
    </xdr:to>
    <xdr:graphicFrame macro="">
      <xdr:nvGraphicFramePr>
        <xdr:cNvPr id="2" name="グラフ 1">
          <a:extLst>
            <a:ext uri="{FF2B5EF4-FFF2-40B4-BE49-F238E27FC236}">
              <a16:creationId xmlns:a16="http://schemas.microsoft.com/office/drawing/2014/main" id="{8AF0E962-0505-4D2C-BBE7-E982394CD6D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14287</xdr:colOff>
      <xdr:row>83</xdr:row>
      <xdr:rowOff>71437</xdr:rowOff>
    </xdr:from>
    <xdr:to>
      <xdr:col>10</xdr:col>
      <xdr:colOff>542925</xdr:colOff>
      <xdr:row>94</xdr:row>
      <xdr:rowOff>76200</xdr:rowOff>
    </xdr:to>
    <xdr:graphicFrame macro="">
      <xdr:nvGraphicFramePr>
        <xdr:cNvPr id="3" name="グラフ 2">
          <a:extLst>
            <a:ext uri="{FF2B5EF4-FFF2-40B4-BE49-F238E27FC236}">
              <a16:creationId xmlns:a16="http://schemas.microsoft.com/office/drawing/2014/main" id="{EE936218-0969-4172-A565-2DCD043B67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14287</xdr:colOff>
      <xdr:row>133</xdr:row>
      <xdr:rowOff>71437</xdr:rowOff>
    </xdr:from>
    <xdr:to>
      <xdr:col>10</xdr:col>
      <xdr:colOff>542925</xdr:colOff>
      <xdr:row>144</xdr:row>
      <xdr:rowOff>76200</xdr:rowOff>
    </xdr:to>
    <xdr:graphicFrame macro="">
      <xdr:nvGraphicFramePr>
        <xdr:cNvPr id="4" name="グラフ 3">
          <a:extLst>
            <a:ext uri="{FF2B5EF4-FFF2-40B4-BE49-F238E27FC236}">
              <a16:creationId xmlns:a16="http://schemas.microsoft.com/office/drawing/2014/main" id="{09289601-CACE-4CE0-B2D5-C2335398237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14287</xdr:colOff>
      <xdr:row>183</xdr:row>
      <xdr:rowOff>71437</xdr:rowOff>
    </xdr:from>
    <xdr:to>
      <xdr:col>10</xdr:col>
      <xdr:colOff>542925</xdr:colOff>
      <xdr:row>194</xdr:row>
      <xdr:rowOff>76200</xdr:rowOff>
    </xdr:to>
    <xdr:graphicFrame macro="">
      <xdr:nvGraphicFramePr>
        <xdr:cNvPr id="5" name="グラフ 4">
          <a:extLst>
            <a:ext uri="{FF2B5EF4-FFF2-40B4-BE49-F238E27FC236}">
              <a16:creationId xmlns:a16="http://schemas.microsoft.com/office/drawing/2014/main" id="{A548A985-7683-41D8-8A36-F15955074CE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14287</xdr:colOff>
      <xdr:row>233</xdr:row>
      <xdr:rowOff>71437</xdr:rowOff>
    </xdr:from>
    <xdr:to>
      <xdr:col>10</xdr:col>
      <xdr:colOff>542925</xdr:colOff>
      <xdr:row>244</xdr:row>
      <xdr:rowOff>76200</xdr:rowOff>
    </xdr:to>
    <xdr:graphicFrame macro="">
      <xdr:nvGraphicFramePr>
        <xdr:cNvPr id="6" name="グラフ 5">
          <a:extLst>
            <a:ext uri="{FF2B5EF4-FFF2-40B4-BE49-F238E27FC236}">
              <a16:creationId xmlns:a16="http://schemas.microsoft.com/office/drawing/2014/main" id="{AE4DAAD6-342C-4D1F-8497-38B42D9BF7C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14287</xdr:colOff>
      <xdr:row>282</xdr:row>
      <xdr:rowOff>71437</xdr:rowOff>
    </xdr:from>
    <xdr:to>
      <xdr:col>10</xdr:col>
      <xdr:colOff>542925</xdr:colOff>
      <xdr:row>293</xdr:row>
      <xdr:rowOff>76200</xdr:rowOff>
    </xdr:to>
    <xdr:graphicFrame macro="">
      <xdr:nvGraphicFramePr>
        <xdr:cNvPr id="7" name="グラフ 6">
          <a:extLst>
            <a:ext uri="{FF2B5EF4-FFF2-40B4-BE49-F238E27FC236}">
              <a16:creationId xmlns:a16="http://schemas.microsoft.com/office/drawing/2014/main" id="{265DAB6A-9794-42B7-A50A-405A4597AE1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14287</xdr:colOff>
      <xdr:row>332</xdr:row>
      <xdr:rowOff>71437</xdr:rowOff>
    </xdr:from>
    <xdr:to>
      <xdr:col>10</xdr:col>
      <xdr:colOff>542925</xdr:colOff>
      <xdr:row>343</xdr:row>
      <xdr:rowOff>76200</xdr:rowOff>
    </xdr:to>
    <xdr:graphicFrame macro="">
      <xdr:nvGraphicFramePr>
        <xdr:cNvPr id="8" name="グラフ 7">
          <a:extLst>
            <a:ext uri="{FF2B5EF4-FFF2-40B4-BE49-F238E27FC236}">
              <a16:creationId xmlns:a16="http://schemas.microsoft.com/office/drawing/2014/main" id="{140C94F9-5C8E-4E1C-A717-D4C0E802425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14287</xdr:colOff>
      <xdr:row>382</xdr:row>
      <xdr:rowOff>71437</xdr:rowOff>
    </xdr:from>
    <xdr:to>
      <xdr:col>10</xdr:col>
      <xdr:colOff>542925</xdr:colOff>
      <xdr:row>393</xdr:row>
      <xdr:rowOff>76200</xdr:rowOff>
    </xdr:to>
    <xdr:graphicFrame macro="">
      <xdr:nvGraphicFramePr>
        <xdr:cNvPr id="9" name="グラフ 8">
          <a:extLst>
            <a:ext uri="{FF2B5EF4-FFF2-40B4-BE49-F238E27FC236}">
              <a16:creationId xmlns:a16="http://schemas.microsoft.com/office/drawing/2014/main" id="{0A3D3E9E-D629-44AD-9577-CF0B186C690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xdr:col>
      <xdr:colOff>14287</xdr:colOff>
      <xdr:row>432</xdr:row>
      <xdr:rowOff>71437</xdr:rowOff>
    </xdr:from>
    <xdr:to>
      <xdr:col>10</xdr:col>
      <xdr:colOff>542925</xdr:colOff>
      <xdr:row>443</xdr:row>
      <xdr:rowOff>76200</xdr:rowOff>
    </xdr:to>
    <xdr:graphicFrame macro="">
      <xdr:nvGraphicFramePr>
        <xdr:cNvPr id="10" name="グラフ 9">
          <a:extLst>
            <a:ext uri="{FF2B5EF4-FFF2-40B4-BE49-F238E27FC236}">
              <a16:creationId xmlns:a16="http://schemas.microsoft.com/office/drawing/2014/main" id="{55B96A5F-BD4A-4F10-B4B3-2ED9E0D872E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xdr:col>
      <xdr:colOff>14287</xdr:colOff>
      <xdr:row>482</xdr:row>
      <xdr:rowOff>71437</xdr:rowOff>
    </xdr:from>
    <xdr:to>
      <xdr:col>10</xdr:col>
      <xdr:colOff>542925</xdr:colOff>
      <xdr:row>493</xdr:row>
      <xdr:rowOff>76200</xdr:rowOff>
    </xdr:to>
    <xdr:graphicFrame macro="">
      <xdr:nvGraphicFramePr>
        <xdr:cNvPr id="11" name="グラフ 10">
          <a:extLst>
            <a:ext uri="{FF2B5EF4-FFF2-40B4-BE49-F238E27FC236}">
              <a16:creationId xmlns:a16="http://schemas.microsoft.com/office/drawing/2014/main" id="{EB9BB01A-D7A3-4874-AEA9-7EA2BBE66A3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xdr:col>
      <xdr:colOff>14287</xdr:colOff>
      <xdr:row>532</xdr:row>
      <xdr:rowOff>71437</xdr:rowOff>
    </xdr:from>
    <xdr:to>
      <xdr:col>10</xdr:col>
      <xdr:colOff>542925</xdr:colOff>
      <xdr:row>543</xdr:row>
      <xdr:rowOff>76200</xdr:rowOff>
    </xdr:to>
    <xdr:graphicFrame macro="">
      <xdr:nvGraphicFramePr>
        <xdr:cNvPr id="12" name="グラフ 11">
          <a:extLst>
            <a:ext uri="{FF2B5EF4-FFF2-40B4-BE49-F238E27FC236}">
              <a16:creationId xmlns:a16="http://schemas.microsoft.com/office/drawing/2014/main" id="{39849E81-B3DD-4C38-B113-C6185C58D78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xdr:col>
      <xdr:colOff>14287</xdr:colOff>
      <xdr:row>582</xdr:row>
      <xdr:rowOff>71437</xdr:rowOff>
    </xdr:from>
    <xdr:to>
      <xdr:col>10</xdr:col>
      <xdr:colOff>542925</xdr:colOff>
      <xdr:row>593</xdr:row>
      <xdr:rowOff>76200</xdr:rowOff>
    </xdr:to>
    <xdr:graphicFrame macro="">
      <xdr:nvGraphicFramePr>
        <xdr:cNvPr id="13" name="グラフ 12">
          <a:extLst>
            <a:ext uri="{FF2B5EF4-FFF2-40B4-BE49-F238E27FC236}">
              <a16:creationId xmlns:a16="http://schemas.microsoft.com/office/drawing/2014/main" id="{A86118F3-8B79-40A5-ADF0-3913DFCDC18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xdr:col>
      <xdr:colOff>14287</xdr:colOff>
      <xdr:row>632</xdr:row>
      <xdr:rowOff>71437</xdr:rowOff>
    </xdr:from>
    <xdr:to>
      <xdr:col>10</xdr:col>
      <xdr:colOff>542925</xdr:colOff>
      <xdr:row>643</xdr:row>
      <xdr:rowOff>76200</xdr:rowOff>
    </xdr:to>
    <xdr:graphicFrame macro="">
      <xdr:nvGraphicFramePr>
        <xdr:cNvPr id="14" name="グラフ 13">
          <a:extLst>
            <a:ext uri="{FF2B5EF4-FFF2-40B4-BE49-F238E27FC236}">
              <a16:creationId xmlns:a16="http://schemas.microsoft.com/office/drawing/2014/main" id="{3925B678-3CB2-47CA-8475-D9E89652E07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xdr:col>
      <xdr:colOff>14287</xdr:colOff>
      <xdr:row>682</xdr:row>
      <xdr:rowOff>71437</xdr:rowOff>
    </xdr:from>
    <xdr:to>
      <xdr:col>10</xdr:col>
      <xdr:colOff>542925</xdr:colOff>
      <xdr:row>693</xdr:row>
      <xdr:rowOff>76200</xdr:rowOff>
    </xdr:to>
    <xdr:graphicFrame macro="">
      <xdr:nvGraphicFramePr>
        <xdr:cNvPr id="15" name="グラフ 14">
          <a:extLst>
            <a:ext uri="{FF2B5EF4-FFF2-40B4-BE49-F238E27FC236}">
              <a16:creationId xmlns:a16="http://schemas.microsoft.com/office/drawing/2014/main" id="{BA121FA5-B77D-4EAE-9358-9D25F8C4CD3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1</xdr:col>
      <xdr:colOff>14287</xdr:colOff>
      <xdr:row>832</xdr:row>
      <xdr:rowOff>71437</xdr:rowOff>
    </xdr:from>
    <xdr:to>
      <xdr:col>10</xdr:col>
      <xdr:colOff>542925</xdr:colOff>
      <xdr:row>843</xdr:row>
      <xdr:rowOff>76200</xdr:rowOff>
    </xdr:to>
    <xdr:graphicFrame macro="">
      <xdr:nvGraphicFramePr>
        <xdr:cNvPr id="16" name="グラフ 15">
          <a:extLst>
            <a:ext uri="{FF2B5EF4-FFF2-40B4-BE49-F238E27FC236}">
              <a16:creationId xmlns:a16="http://schemas.microsoft.com/office/drawing/2014/main" id="{D85737C2-B410-49E0-904E-9742D850B90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1</xdr:col>
      <xdr:colOff>14287</xdr:colOff>
      <xdr:row>931</xdr:row>
      <xdr:rowOff>71437</xdr:rowOff>
    </xdr:from>
    <xdr:to>
      <xdr:col>10</xdr:col>
      <xdr:colOff>542925</xdr:colOff>
      <xdr:row>942</xdr:row>
      <xdr:rowOff>76200</xdr:rowOff>
    </xdr:to>
    <xdr:graphicFrame macro="">
      <xdr:nvGraphicFramePr>
        <xdr:cNvPr id="17" name="グラフ 16">
          <a:extLst>
            <a:ext uri="{FF2B5EF4-FFF2-40B4-BE49-F238E27FC236}">
              <a16:creationId xmlns:a16="http://schemas.microsoft.com/office/drawing/2014/main" id="{FEBD6849-BDC6-4165-9C64-5B7C3A0E0E7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1</xdr:col>
      <xdr:colOff>14287</xdr:colOff>
      <xdr:row>982</xdr:row>
      <xdr:rowOff>71437</xdr:rowOff>
    </xdr:from>
    <xdr:to>
      <xdr:col>10</xdr:col>
      <xdr:colOff>542925</xdr:colOff>
      <xdr:row>993</xdr:row>
      <xdr:rowOff>76200</xdr:rowOff>
    </xdr:to>
    <xdr:graphicFrame macro="">
      <xdr:nvGraphicFramePr>
        <xdr:cNvPr id="18" name="グラフ 17">
          <a:extLst>
            <a:ext uri="{FF2B5EF4-FFF2-40B4-BE49-F238E27FC236}">
              <a16:creationId xmlns:a16="http://schemas.microsoft.com/office/drawing/2014/main" id="{B00B35E7-816E-446F-A9DC-DE508725364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1</xdr:col>
      <xdr:colOff>14287</xdr:colOff>
      <xdr:row>1082</xdr:row>
      <xdr:rowOff>71437</xdr:rowOff>
    </xdr:from>
    <xdr:to>
      <xdr:col>10</xdr:col>
      <xdr:colOff>542925</xdr:colOff>
      <xdr:row>1093</xdr:row>
      <xdr:rowOff>76200</xdr:rowOff>
    </xdr:to>
    <xdr:graphicFrame macro="">
      <xdr:nvGraphicFramePr>
        <xdr:cNvPr id="19" name="グラフ 18">
          <a:extLst>
            <a:ext uri="{FF2B5EF4-FFF2-40B4-BE49-F238E27FC236}">
              <a16:creationId xmlns:a16="http://schemas.microsoft.com/office/drawing/2014/main" id="{60A7FE33-0A57-458C-BC49-3F3A2F93928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1</xdr:col>
      <xdr:colOff>14287</xdr:colOff>
      <xdr:row>1132</xdr:row>
      <xdr:rowOff>71437</xdr:rowOff>
    </xdr:from>
    <xdr:to>
      <xdr:col>10</xdr:col>
      <xdr:colOff>542925</xdr:colOff>
      <xdr:row>1143</xdr:row>
      <xdr:rowOff>76200</xdr:rowOff>
    </xdr:to>
    <xdr:graphicFrame macro="">
      <xdr:nvGraphicFramePr>
        <xdr:cNvPr id="20" name="グラフ 19">
          <a:extLst>
            <a:ext uri="{FF2B5EF4-FFF2-40B4-BE49-F238E27FC236}">
              <a16:creationId xmlns:a16="http://schemas.microsoft.com/office/drawing/2014/main" id="{7600469E-CCF6-4707-BBB0-2A5B8E64EC9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1</xdr:col>
      <xdr:colOff>14287</xdr:colOff>
      <xdr:row>1181</xdr:row>
      <xdr:rowOff>71437</xdr:rowOff>
    </xdr:from>
    <xdr:to>
      <xdr:col>10</xdr:col>
      <xdr:colOff>542925</xdr:colOff>
      <xdr:row>1192</xdr:row>
      <xdr:rowOff>76200</xdr:rowOff>
    </xdr:to>
    <xdr:graphicFrame macro="">
      <xdr:nvGraphicFramePr>
        <xdr:cNvPr id="21" name="グラフ 20">
          <a:extLst>
            <a:ext uri="{FF2B5EF4-FFF2-40B4-BE49-F238E27FC236}">
              <a16:creationId xmlns:a16="http://schemas.microsoft.com/office/drawing/2014/main" id="{44EE5B28-681F-4F5E-9E50-2C1DD80DD1E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1</xdr:col>
      <xdr:colOff>14287</xdr:colOff>
      <xdr:row>1231</xdr:row>
      <xdr:rowOff>71437</xdr:rowOff>
    </xdr:from>
    <xdr:to>
      <xdr:col>10</xdr:col>
      <xdr:colOff>542925</xdr:colOff>
      <xdr:row>1242</xdr:row>
      <xdr:rowOff>76200</xdr:rowOff>
    </xdr:to>
    <xdr:graphicFrame macro="">
      <xdr:nvGraphicFramePr>
        <xdr:cNvPr id="22" name="グラフ 21">
          <a:extLst>
            <a:ext uri="{FF2B5EF4-FFF2-40B4-BE49-F238E27FC236}">
              <a16:creationId xmlns:a16="http://schemas.microsoft.com/office/drawing/2014/main" id="{E04710CC-D1BA-4EAE-8CE8-4B36BA275BC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1</xdr:col>
      <xdr:colOff>14287</xdr:colOff>
      <xdr:row>1281</xdr:row>
      <xdr:rowOff>71437</xdr:rowOff>
    </xdr:from>
    <xdr:to>
      <xdr:col>10</xdr:col>
      <xdr:colOff>542925</xdr:colOff>
      <xdr:row>1292</xdr:row>
      <xdr:rowOff>76200</xdr:rowOff>
    </xdr:to>
    <xdr:graphicFrame macro="">
      <xdr:nvGraphicFramePr>
        <xdr:cNvPr id="23" name="グラフ 22">
          <a:extLst>
            <a:ext uri="{FF2B5EF4-FFF2-40B4-BE49-F238E27FC236}">
              <a16:creationId xmlns:a16="http://schemas.microsoft.com/office/drawing/2014/main" id="{B6BA2163-E4DC-40EF-A4AF-336C04637EF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1</xdr:col>
      <xdr:colOff>14287</xdr:colOff>
      <xdr:row>1382</xdr:row>
      <xdr:rowOff>71437</xdr:rowOff>
    </xdr:from>
    <xdr:to>
      <xdr:col>10</xdr:col>
      <xdr:colOff>542925</xdr:colOff>
      <xdr:row>1393</xdr:row>
      <xdr:rowOff>76200</xdr:rowOff>
    </xdr:to>
    <xdr:graphicFrame macro="">
      <xdr:nvGraphicFramePr>
        <xdr:cNvPr id="24" name="グラフ 23">
          <a:extLst>
            <a:ext uri="{FF2B5EF4-FFF2-40B4-BE49-F238E27FC236}">
              <a16:creationId xmlns:a16="http://schemas.microsoft.com/office/drawing/2014/main" id="{A76CDA69-846C-4959-A827-319A5BA937B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1</xdr:col>
      <xdr:colOff>14287</xdr:colOff>
      <xdr:row>1431</xdr:row>
      <xdr:rowOff>71437</xdr:rowOff>
    </xdr:from>
    <xdr:to>
      <xdr:col>10</xdr:col>
      <xdr:colOff>542925</xdr:colOff>
      <xdr:row>1442</xdr:row>
      <xdr:rowOff>76200</xdr:rowOff>
    </xdr:to>
    <xdr:graphicFrame macro="">
      <xdr:nvGraphicFramePr>
        <xdr:cNvPr id="25" name="グラフ 24">
          <a:extLst>
            <a:ext uri="{FF2B5EF4-FFF2-40B4-BE49-F238E27FC236}">
              <a16:creationId xmlns:a16="http://schemas.microsoft.com/office/drawing/2014/main" id="{326C7DC0-2187-4C08-88C4-D2A3AD22993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1</xdr:col>
      <xdr:colOff>14287</xdr:colOff>
      <xdr:row>1481</xdr:row>
      <xdr:rowOff>71437</xdr:rowOff>
    </xdr:from>
    <xdr:to>
      <xdr:col>10</xdr:col>
      <xdr:colOff>542925</xdr:colOff>
      <xdr:row>1492</xdr:row>
      <xdr:rowOff>76200</xdr:rowOff>
    </xdr:to>
    <xdr:graphicFrame macro="">
      <xdr:nvGraphicFramePr>
        <xdr:cNvPr id="26" name="グラフ 25">
          <a:extLst>
            <a:ext uri="{FF2B5EF4-FFF2-40B4-BE49-F238E27FC236}">
              <a16:creationId xmlns:a16="http://schemas.microsoft.com/office/drawing/2014/main" id="{EDE49934-BD7E-4666-9711-6ACAFF1DD5D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1</xdr:col>
      <xdr:colOff>14287</xdr:colOff>
      <xdr:row>733</xdr:row>
      <xdr:rowOff>52387</xdr:rowOff>
    </xdr:from>
    <xdr:to>
      <xdr:col>10</xdr:col>
      <xdr:colOff>542925</xdr:colOff>
      <xdr:row>744</xdr:row>
      <xdr:rowOff>66675</xdr:rowOff>
    </xdr:to>
    <xdr:graphicFrame macro="">
      <xdr:nvGraphicFramePr>
        <xdr:cNvPr id="27" name="グラフ 26">
          <a:extLst>
            <a:ext uri="{FF2B5EF4-FFF2-40B4-BE49-F238E27FC236}">
              <a16:creationId xmlns:a16="http://schemas.microsoft.com/office/drawing/2014/main" id="{F96723AF-5296-4DEE-98F0-CCA0CFBB432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1</xdr:col>
      <xdr:colOff>14287</xdr:colOff>
      <xdr:row>783</xdr:row>
      <xdr:rowOff>52387</xdr:rowOff>
    </xdr:from>
    <xdr:to>
      <xdr:col>10</xdr:col>
      <xdr:colOff>542925</xdr:colOff>
      <xdr:row>794</xdr:row>
      <xdr:rowOff>66675</xdr:rowOff>
    </xdr:to>
    <xdr:graphicFrame macro="">
      <xdr:nvGraphicFramePr>
        <xdr:cNvPr id="28" name="グラフ 27">
          <a:extLst>
            <a:ext uri="{FF2B5EF4-FFF2-40B4-BE49-F238E27FC236}">
              <a16:creationId xmlns:a16="http://schemas.microsoft.com/office/drawing/2014/main" id="{097A8683-18A6-47D5-BCD1-B0C00215C6C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1</xdr:col>
      <xdr:colOff>14287</xdr:colOff>
      <xdr:row>882</xdr:row>
      <xdr:rowOff>23812</xdr:rowOff>
    </xdr:from>
    <xdr:to>
      <xdr:col>10</xdr:col>
      <xdr:colOff>542925</xdr:colOff>
      <xdr:row>893</xdr:row>
      <xdr:rowOff>28575</xdr:rowOff>
    </xdr:to>
    <xdr:graphicFrame macro="">
      <xdr:nvGraphicFramePr>
        <xdr:cNvPr id="29" name="グラフ 28">
          <a:extLst>
            <a:ext uri="{FF2B5EF4-FFF2-40B4-BE49-F238E27FC236}">
              <a16:creationId xmlns:a16="http://schemas.microsoft.com/office/drawing/2014/main" id="{3C8FE9FB-DC15-4036-913F-A160CE75E9F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1</xdr:col>
      <xdr:colOff>14287</xdr:colOff>
      <xdr:row>1332</xdr:row>
      <xdr:rowOff>80962</xdr:rowOff>
    </xdr:from>
    <xdr:to>
      <xdr:col>10</xdr:col>
      <xdr:colOff>542925</xdr:colOff>
      <xdr:row>1343</xdr:row>
      <xdr:rowOff>85725</xdr:rowOff>
    </xdr:to>
    <xdr:graphicFrame macro="">
      <xdr:nvGraphicFramePr>
        <xdr:cNvPr id="30" name="グラフ 29">
          <a:extLst>
            <a:ext uri="{FF2B5EF4-FFF2-40B4-BE49-F238E27FC236}">
              <a16:creationId xmlns:a16="http://schemas.microsoft.com/office/drawing/2014/main" id="{3027169C-B18D-4CD6-8767-608FD6FB0E6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1</xdr:col>
      <xdr:colOff>14287</xdr:colOff>
      <xdr:row>1032</xdr:row>
      <xdr:rowOff>71437</xdr:rowOff>
    </xdr:from>
    <xdr:to>
      <xdr:col>10</xdr:col>
      <xdr:colOff>542925</xdr:colOff>
      <xdr:row>1043</xdr:row>
      <xdr:rowOff>76200</xdr:rowOff>
    </xdr:to>
    <xdr:graphicFrame macro="">
      <xdr:nvGraphicFramePr>
        <xdr:cNvPr id="31" name="グラフ 30">
          <a:extLst>
            <a:ext uri="{FF2B5EF4-FFF2-40B4-BE49-F238E27FC236}">
              <a16:creationId xmlns:a16="http://schemas.microsoft.com/office/drawing/2014/main" id="{EB974F7D-59E7-429D-B3BF-DE8A6220673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974590-C4E5-45F6-801C-6BFAB00D7200}">
  <sheetPr>
    <pageSetUpPr fitToPage="1"/>
  </sheetPr>
  <dimension ref="A1:BY1495"/>
  <sheetViews>
    <sheetView showGridLines="0" tabSelected="1" view="pageBreakPreview" zoomScaleNormal="100" zoomScaleSheetLayoutView="100" workbookViewId="0">
      <selection activeCell="B3" sqref="B3"/>
    </sheetView>
  </sheetViews>
  <sheetFormatPr defaultRowHeight="18.75" x14ac:dyDescent="0.4"/>
  <cols>
    <col min="1" max="1" width="1.375" style="5" customWidth="1"/>
    <col min="2" max="2" width="11.75" style="5" customWidth="1"/>
    <col min="3" max="3" width="14.75" style="5" customWidth="1"/>
    <col min="4" max="4" width="11.125" style="5" customWidth="1"/>
    <col min="5" max="8" width="11.5" style="5" customWidth="1"/>
    <col min="9" max="9" width="0.875" style="5" customWidth="1"/>
    <col min="10" max="10" width="11.5" style="93" customWidth="1"/>
    <col min="11" max="11" width="11.5" style="72" customWidth="1"/>
    <col min="12" max="12" width="3.125" style="5" customWidth="1"/>
    <col min="13" max="13" width="9.75" style="4" customWidth="1"/>
    <col min="14" max="15" width="5.5" style="4" customWidth="1"/>
    <col min="16" max="16" width="3.5" style="4" customWidth="1"/>
    <col min="17" max="17" width="9.75" style="4" customWidth="1"/>
    <col min="18" max="77" width="5.625" style="4" customWidth="1"/>
    <col min="78" max="257" width="9" style="5"/>
    <col min="258" max="258" width="1.375" style="5" customWidth="1"/>
    <col min="259" max="259" width="13.875" style="5" customWidth="1"/>
    <col min="260" max="261" width="14.75" style="5" customWidth="1"/>
    <col min="262" max="262" width="11.75" style="5" customWidth="1"/>
    <col min="263" max="263" width="8" style="5" customWidth="1"/>
    <col min="264" max="264" width="11.75" style="5" customWidth="1"/>
    <col min="265" max="265" width="8" style="5" customWidth="1"/>
    <col min="266" max="266" width="1.375" style="5" customWidth="1"/>
    <col min="267" max="267" width="11.75" style="5" customWidth="1"/>
    <col min="268" max="268" width="8" style="5" customWidth="1"/>
    <col min="269" max="269" width="7" style="5" customWidth="1"/>
    <col min="270" max="270" width="10.125" style="5" customWidth="1"/>
    <col min="271" max="271" width="5.875" style="5" customWidth="1"/>
    <col min="272" max="272" width="7" style="5" customWidth="1"/>
    <col min="273" max="273" width="5.875" style="5" customWidth="1"/>
    <col min="274" max="274" width="5.75" style="5" customWidth="1"/>
    <col min="275" max="513" width="9" style="5"/>
    <col min="514" max="514" width="1.375" style="5" customWidth="1"/>
    <col min="515" max="515" width="13.875" style="5" customWidth="1"/>
    <col min="516" max="517" width="14.75" style="5" customWidth="1"/>
    <col min="518" max="518" width="11.75" style="5" customWidth="1"/>
    <col min="519" max="519" width="8" style="5" customWidth="1"/>
    <col min="520" max="520" width="11.75" style="5" customWidth="1"/>
    <col min="521" max="521" width="8" style="5" customWidth="1"/>
    <col min="522" max="522" width="1.375" style="5" customWidth="1"/>
    <col min="523" max="523" width="11.75" style="5" customWidth="1"/>
    <col min="524" max="524" width="8" style="5" customWidth="1"/>
    <col min="525" max="525" width="7" style="5" customWidth="1"/>
    <col min="526" max="526" width="10.125" style="5" customWidth="1"/>
    <col min="527" max="527" width="5.875" style="5" customWidth="1"/>
    <col min="528" max="528" width="7" style="5" customWidth="1"/>
    <col min="529" max="529" width="5.875" style="5" customWidth="1"/>
    <col min="530" max="530" width="5.75" style="5" customWidth="1"/>
    <col min="531" max="769" width="9" style="5"/>
    <col min="770" max="770" width="1.375" style="5" customWidth="1"/>
    <col min="771" max="771" width="13.875" style="5" customWidth="1"/>
    <col min="772" max="773" width="14.75" style="5" customWidth="1"/>
    <col min="774" max="774" width="11.75" style="5" customWidth="1"/>
    <col min="775" max="775" width="8" style="5" customWidth="1"/>
    <col min="776" max="776" width="11.75" style="5" customWidth="1"/>
    <col min="777" max="777" width="8" style="5" customWidth="1"/>
    <col min="778" max="778" width="1.375" style="5" customWidth="1"/>
    <col min="779" max="779" width="11.75" style="5" customWidth="1"/>
    <col min="780" max="780" width="8" style="5" customWidth="1"/>
    <col min="781" max="781" width="7" style="5" customWidth="1"/>
    <col min="782" max="782" width="10.125" style="5" customWidth="1"/>
    <col min="783" max="783" width="5.875" style="5" customWidth="1"/>
    <col min="784" max="784" width="7" style="5" customWidth="1"/>
    <col min="785" max="785" width="5.875" style="5" customWidth="1"/>
    <col min="786" max="786" width="5.75" style="5" customWidth="1"/>
    <col min="787" max="1025" width="9" style="5"/>
    <col min="1026" max="1026" width="1.375" style="5" customWidth="1"/>
    <col min="1027" max="1027" width="13.875" style="5" customWidth="1"/>
    <col min="1028" max="1029" width="14.75" style="5" customWidth="1"/>
    <col min="1030" max="1030" width="11.75" style="5" customWidth="1"/>
    <col min="1031" max="1031" width="8" style="5" customWidth="1"/>
    <col min="1032" max="1032" width="11.75" style="5" customWidth="1"/>
    <col min="1033" max="1033" width="8" style="5" customWidth="1"/>
    <col min="1034" max="1034" width="1.375" style="5" customWidth="1"/>
    <col min="1035" max="1035" width="11.75" style="5" customWidth="1"/>
    <col min="1036" max="1036" width="8" style="5" customWidth="1"/>
    <col min="1037" max="1037" width="7" style="5" customWidth="1"/>
    <col min="1038" max="1038" width="10.125" style="5" customWidth="1"/>
    <col min="1039" max="1039" width="5.875" style="5" customWidth="1"/>
    <col min="1040" max="1040" width="7" style="5" customWidth="1"/>
    <col min="1041" max="1041" width="5.875" style="5" customWidth="1"/>
    <col min="1042" max="1042" width="5.75" style="5" customWidth="1"/>
    <col min="1043" max="1281" width="9" style="5"/>
    <col min="1282" max="1282" width="1.375" style="5" customWidth="1"/>
    <col min="1283" max="1283" width="13.875" style="5" customWidth="1"/>
    <col min="1284" max="1285" width="14.75" style="5" customWidth="1"/>
    <col min="1286" max="1286" width="11.75" style="5" customWidth="1"/>
    <col min="1287" max="1287" width="8" style="5" customWidth="1"/>
    <col min="1288" max="1288" width="11.75" style="5" customWidth="1"/>
    <col min="1289" max="1289" width="8" style="5" customWidth="1"/>
    <col min="1290" max="1290" width="1.375" style="5" customWidth="1"/>
    <col min="1291" max="1291" width="11.75" style="5" customWidth="1"/>
    <col min="1292" max="1292" width="8" style="5" customWidth="1"/>
    <col min="1293" max="1293" width="7" style="5" customWidth="1"/>
    <col min="1294" max="1294" width="10.125" style="5" customWidth="1"/>
    <col min="1295" max="1295" width="5.875" style="5" customWidth="1"/>
    <col min="1296" max="1296" width="7" style="5" customWidth="1"/>
    <col min="1297" max="1297" width="5.875" style="5" customWidth="1"/>
    <col min="1298" max="1298" width="5.75" style="5" customWidth="1"/>
    <col min="1299" max="1537" width="9" style="5"/>
    <col min="1538" max="1538" width="1.375" style="5" customWidth="1"/>
    <col min="1539" max="1539" width="13.875" style="5" customWidth="1"/>
    <col min="1540" max="1541" width="14.75" style="5" customWidth="1"/>
    <col min="1542" max="1542" width="11.75" style="5" customWidth="1"/>
    <col min="1543" max="1543" width="8" style="5" customWidth="1"/>
    <col min="1544" max="1544" width="11.75" style="5" customWidth="1"/>
    <col min="1545" max="1545" width="8" style="5" customWidth="1"/>
    <col min="1546" max="1546" width="1.375" style="5" customWidth="1"/>
    <col min="1547" max="1547" width="11.75" style="5" customWidth="1"/>
    <col min="1548" max="1548" width="8" style="5" customWidth="1"/>
    <col min="1549" max="1549" width="7" style="5" customWidth="1"/>
    <col min="1550" max="1550" width="10.125" style="5" customWidth="1"/>
    <col min="1551" max="1551" width="5.875" style="5" customWidth="1"/>
    <col min="1552" max="1552" width="7" style="5" customWidth="1"/>
    <col min="1553" max="1553" width="5.875" style="5" customWidth="1"/>
    <col min="1554" max="1554" width="5.75" style="5" customWidth="1"/>
    <col min="1555" max="1793" width="9" style="5"/>
    <col min="1794" max="1794" width="1.375" style="5" customWidth="1"/>
    <col min="1795" max="1795" width="13.875" style="5" customWidth="1"/>
    <col min="1796" max="1797" width="14.75" style="5" customWidth="1"/>
    <col min="1798" max="1798" width="11.75" style="5" customWidth="1"/>
    <col min="1799" max="1799" width="8" style="5" customWidth="1"/>
    <col min="1800" max="1800" width="11.75" style="5" customWidth="1"/>
    <col min="1801" max="1801" width="8" style="5" customWidth="1"/>
    <col min="1802" max="1802" width="1.375" style="5" customWidth="1"/>
    <col min="1803" max="1803" width="11.75" style="5" customWidth="1"/>
    <col min="1804" max="1804" width="8" style="5" customWidth="1"/>
    <col min="1805" max="1805" width="7" style="5" customWidth="1"/>
    <col min="1806" max="1806" width="10.125" style="5" customWidth="1"/>
    <col min="1807" max="1807" width="5.875" style="5" customWidth="1"/>
    <col min="1808" max="1808" width="7" style="5" customWidth="1"/>
    <col min="1809" max="1809" width="5.875" style="5" customWidth="1"/>
    <col min="1810" max="1810" width="5.75" style="5" customWidth="1"/>
    <col min="1811" max="2049" width="9" style="5"/>
    <col min="2050" max="2050" width="1.375" style="5" customWidth="1"/>
    <col min="2051" max="2051" width="13.875" style="5" customWidth="1"/>
    <col min="2052" max="2053" width="14.75" style="5" customWidth="1"/>
    <col min="2054" max="2054" width="11.75" style="5" customWidth="1"/>
    <col min="2055" max="2055" width="8" style="5" customWidth="1"/>
    <col min="2056" max="2056" width="11.75" style="5" customWidth="1"/>
    <col min="2057" max="2057" width="8" style="5" customWidth="1"/>
    <col min="2058" max="2058" width="1.375" style="5" customWidth="1"/>
    <col min="2059" max="2059" width="11.75" style="5" customWidth="1"/>
    <col min="2060" max="2060" width="8" style="5" customWidth="1"/>
    <col min="2061" max="2061" width="7" style="5" customWidth="1"/>
    <col min="2062" max="2062" width="10.125" style="5" customWidth="1"/>
    <col min="2063" max="2063" width="5.875" style="5" customWidth="1"/>
    <col min="2064" max="2064" width="7" style="5" customWidth="1"/>
    <col min="2065" max="2065" width="5.875" style="5" customWidth="1"/>
    <col min="2066" max="2066" width="5.75" style="5" customWidth="1"/>
    <col min="2067" max="2305" width="9" style="5"/>
    <col min="2306" max="2306" width="1.375" style="5" customWidth="1"/>
    <col min="2307" max="2307" width="13.875" style="5" customWidth="1"/>
    <col min="2308" max="2309" width="14.75" style="5" customWidth="1"/>
    <col min="2310" max="2310" width="11.75" style="5" customWidth="1"/>
    <col min="2311" max="2311" width="8" style="5" customWidth="1"/>
    <col min="2312" max="2312" width="11.75" style="5" customWidth="1"/>
    <col min="2313" max="2313" width="8" style="5" customWidth="1"/>
    <col min="2314" max="2314" width="1.375" style="5" customWidth="1"/>
    <col min="2315" max="2315" width="11.75" style="5" customWidth="1"/>
    <col min="2316" max="2316" width="8" style="5" customWidth="1"/>
    <col min="2317" max="2317" width="7" style="5" customWidth="1"/>
    <col min="2318" max="2318" width="10.125" style="5" customWidth="1"/>
    <col min="2319" max="2319" width="5.875" style="5" customWidth="1"/>
    <col min="2320" max="2320" width="7" style="5" customWidth="1"/>
    <col min="2321" max="2321" width="5.875" style="5" customWidth="1"/>
    <col min="2322" max="2322" width="5.75" style="5" customWidth="1"/>
    <col min="2323" max="2561" width="9" style="5"/>
    <col min="2562" max="2562" width="1.375" style="5" customWidth="1"/>
    <col min="2563" max="2563" width="13.875" style="5" customWidth="1"/>
    <col min="2564" max="2565" width="14.75" style="5" customWidth="1"/>
    <col min="2566" max="2566" width="11.75" style="5" customWidth="1"/>
    <col min="2567" max="2567" width="8" style="5" customWidth="1"/>
    <col min="2568" max="2568" width="11.75" style="5" customWidth="1"/>
    <col min="2569" max="2569" width="8" style="5" customWidth="1"/>
    <col min="2570" max="2570" width="1.375" style="5" customWidth="1"/>
    <col min="2571" max="2571" width="11.75" style="5" customWidth="1"/>
    <col min="2572" max="2572" width="8" style="5" customWidth="1"/>
    <col min="2573" max="2573" width="7" style="5" customWidth="1"/>
    <col min="2574" max="2574" width="10.125" style="5" customWidth="1"/>
    <col min="2575" max="2575" width="5.875" style="5" customWidth="1"/>
    <col min="2576" max="2576" width="7" style="5" customWidth="1"/>
    <col min="2577" max="2577" width="5.875" style="5" customWidth="1"/>
    <col min="2578" max="2578" width="5.75" style="5" customWidth="1"/>
    <col min="2579" max="2817" width="9" style="5"/>
    <col min="2818" max="2818" width="1.375" style="5" customWidth="1"/>
    <col min="2819" max="2819" width="13.875" style="5" customWidth="1"/>
    <col min="2820" max="2821" width="14.75" style="5" customWidth="1"/>
    <col min="2822" max="2822" width="11.75" style="5" customWidth="1"/>
    <col min="2823" max="2823" width="8" style="5" customWidth="1"/>
    <col min="2824" max="2824" width="11.75" style="5" customWidth="1"/>
    <col min="2825" max="2825" width="8" style="5" customWidth="1"/>
    <col min="2826" max="2826" width="1.375" style="5" customWidth="1"/>
    <col min="2827" max="2827" width="11.75" style="5" customWidth="1"/>
    <col min="2828" max="2828" width="8" style="5" customWidth="1"/>
    <col min="2829" max="2829" width="7" style="5" customWidth="1"/>
    <col min="2830" max="2830" width="10.125" style="5" customWidth="1"/>
    <col min="2831" max="2831" width="5.875" style="5" customWidth="1"/>
    <col min="2832" max="2832" width="7" style="5" customWidth="1"/>
    <col min="2833" max="2833" width="5.875" style="5" customWidth="1"/>
    <col min="2834" max="2834" width="5.75" style="5" customWidth="1"/>
    <col min="2835" max="3073" width="9" style="5"/>
    <col min="3074" max="3074" width="1.375" style="5" customWidth="1"/>
    <col min="3075" max="3075" width="13.875" style="5" customWidth="1"/>
    <col min="3076" max="3077" width="14.75" style="5" customWidth="1"/>
    <col min="3078" max="3078" width="11.75" style="5" customWidth="1"/>
    <col min="3079" max="3079" width="8" style="5" customWidth="1"/>
    <col min="3080" max="3080" width="11.75" style="5" customWidth="1"/>
    <col min="3081" max="3081" width="8" style="5" customWidth="1"/>
    <col min="3082" max="3082" width="1.375" style="5" customWidth="1"/>
    <col min="3083" max="3083" width="11.75" style="5" customWidth="1"/>
    <col min="3084" max="3084" width="8" style="5" customWidth="1"/>
    <col min="3085" max="3085" width="7" style="5" customWidth="1"/>
    <col min="3086" max="3086" width="10.125" style="5" customWidth="1"/>
    <col min="3087" max="3087" width="5.875" style="5" customWidth="1"/>
    <col min="3088" max="3088" width="7" style="5" customWidth="1"/>
    <col min="3089" max="3089" width="5.875" style="5" customWidth="1"/>
    <col min="3090" max="3090" width="5.75" style="5" customWidth="1"/>
    <col min="3091" max="3329" width="9" style="5"/>
    <col min="3330" max="3330" width="1.375" style="5" customWidth="1"/>
    <col min="3331" max="3331" width="13.875" style="5" customWidth="1"/>
    <col min="3332" max="3333" width="14.75" style="5" customWidth="1"/>
    <col min="3334" max="3334" width="11.75" style="5" customWidth="1"/>
    <col min="3335" max="3335" width="8" style="5" customWidth="1"/>
    <col min="3336" max="3336" width="11.75" style="5" customWidth="1"/>
    <col min="3337" max="3337" width="8" style="5" customWidth="1"/>
    <col min="3338" max="3338" width="1.375" style="5" customWidth="1"/>
    <col min="3339" max="3339" width="11.75" style="5" customWidth="1"/>
    <col min="3340" max="3340" width="8" style="5" customWidth="1"/>
    <col min="3341" max="3341" width="7" style="5" customWidth="1"/>
    <col min="3342" max="3342" width="10.125" style="5" customWidth="1"/>
    <col min="3343" max="3343" width="5.875" style="5" customWidth="1"/>
    <col min="3344" max="3344" width="7" style="5" customWidth="1"/>
    <col min="3345" max="3345" width="5.875" style="5" customWidth="1"/>
    <col min="3346" max="3346" width="5.75" style="5" customWidth="1"/>
    <col min="3347" max="3585" width="9" style="5"/>
    <col min="3586" max="3586" width="1.375" style="5" customWidth="1"/>
    <col min="3587" max="3587" width="13.875" style="5" customWidth="1"/>
    <col min="3588" max="3589" width="14.75" style="5" customWidth="1"/>
    <col min="3590" max="3590" width="11.75" style="5" customWidth="1"/>
    <col min="3591" max="3591" width="8" style="5" customWidth="1"/>
    <col min="3592" max="3592" width="11.75" style="5" customWidth="1"/>
    <col min="3593" max="3593" width="8" style="5" customWidth="1"/>
    <col min="3594" max="3594" width="1.375" style="5" customWidth="1"/>
    <col min="3595" max="3595" width="11.75" style="5" customWidth="1"/>
    <col min="3596" max="3596" width="8" style="5" customWidth="1"/>
    <col min="3597" max="3597" width="7" style="5" customWidth="1"/>
    <col min="3598" max="3598" width="10.125" style="5" customWidth="1"/>
    <col min="3599" max="3599" width="5.875" style="5" customWidth="1"/>
    <col min="3600" max="3600" width="7" style="5" customWidth="1"/>
    <col min="3601" max="3601" width="5.875" style="5" customWidth="1"/>
    <col min="3602" max="3602" width="5.75" style="5" customWidth="1"/>
    <col min="3603" max="3841" width="9" style="5"/>
    <col min="3842" max="3842" width="1.375" style="5" customWidth="1"/>
    <col min="3843" max="3843" width="13.875" style="5" customWidth="1"/>
    <col min="3844" max="3845" width="14.75" style="5" customWidth="1"/>
    <col min="3846" max="3846" width="11.75" style="5" customWidth="1"/>
    <col min="3847" max="3847" width="8" style="5" customWidth="1"/>
    <col min="3848" max="3848" width="11.75" style="5" customWidth="1"/>
    <col min="3849" max="3849" width="8" style="5" customWidth="1"/>
    <col min="3850" max="3850" width="1.375" style="5" customWidth="1"/>
    <col min="3851" max="3851" width="11.75" style="5" customWidth="1"/>
    <col min="3852" max="3852" width="8" style="5" customWidth="1"/>
    <col min="3853" max="3853" width="7" style="5" customWidth="1"/>
    <col min="3854" max="3854" width="10.125" style="5" customWidth="1"/>
    <col min="3855" max="3855" width="5.875" style="5" customWidth="1"/>
    <col min="3856" max="3856" width="7" style="5" customWidth="1"/>
    <col min="3857" max="3857" width="5.875" style="5" customWidth="1"/>
    <col min="3858" max="3858" width="5.75" style="5" customWidth="1"/>
    <col min="3859" max="4097" width="9" style="5"/>
    <col min="4098" max="4098" width="1.375" style="5" customWidth="1"/>
    <col min="4099" max="4099" width="13.875" style="5" customWidth="1"/>
    <col min="4100" max="4101" width="14.75" style="5" customWidth="1"/>
    <col min="4102" max="4102" width="11.75" style="5" customWidth="1"/>
    <col min="4103" max="4103" width="8" style="5" customWidth="1"/>
    <col min="4104" max="4104" width="11.75" style="5" customWidth="1"/>
    <col min="4105" max="4105" width="8" style="5" customWidth="1"/>
    <col min="4106" max="4106" width="1.375" style="5" customWidth="1"/>
    <col min="4107" max="4107" width="11.75" style="5" customWidth="1"/>
    <col min="4108" max="4108" width="8" style="5" customWidth="1"/>
    <col min="4109" max="4109" width="7" style="5" customWidth="1"/>
    <col min="4110" max="4110" width="10.125" style="5" customWidth="1"/>
    <col min="4111" max="4111" width="5.875" style="5" customWidth="1"/>
    <col min="4112" max="4112" width="7" style="5" customWidth="1"/>
    <col min="4113" max="4113" width="5.875" style="5" customWidth="1"/>
    <col min="4114" max="4114" width="5.75" style="5" customWidth="1"/>
    <col min="4115" max="4353" width="9" style="5"/>
    <col min="4354" max="4354" width="1.375" style="5" customWidth="1"/>
    <col min="4355" max="4355" width="13.875" style="5" customWidth="1"/>
    <col min="4356" max="4357" width="14.75" style="5" customWidth="1"/>
    <col min="4358" max="4358" width="11.75" style="5" customWidth="1"/>
    <col min="4359" max="4359" width="8" style="5" customWidth="1"/>
    <col min="4360" max="4360" width="11.75" style="5" customWidth="1"/>
    <col min="4361" max="4361" width="8" style="5" customWidth="1"/>
    <col min="4362" max="4362" width="1.375" style="5" customWidth="1"/>
    <col min="4363" max="4363" width="11.75" style="5" customWidth="1"/>
    <col min="4364" max="4364" width="8" style="5" customWidth="1"/>
    <col min="4365" max="4365" width="7" style="5" customWidth="1"/>
    <col min="4366" max="4366" width="10.125" style="5" customWidth="1"/>
    <col min="4367" max="4367" width="5.875" style="5" customWidth="1"/>
    <col min="4368" max="4368" width="7" style="5" customWidth="1"/>
    <col min="4369" max="4369" width="5.875" style="5" customWidth="1"/>
    <col min="4370" max="4370" width="5.75" style="5" customWidth="1"/>
    <col min="4371" max="4609" width="9" style="5"/>
    <col min="4610" max="4610" width="1.375" style="5" customWidth="1"/>
    <col min="4611" max="4611" width="13.875" style="5" customWidth="1"/>
    <col min="4612" max="4613" width="14.75" style="5" customWidth="1"/>
    <col min="4614" max="4614" width="11.75" style="5" customWidth="1"/>
    <col min="4615" max="4615" width="8" style="5" customWidth="1"/>
    <col min="4616" max="4616" width="11.75" style="5" customWidth="1"/>
    <col min="4617" max="4617" width="8" style="5" customWidth="1"/>
    <col min="4618" max="4618" width="1.375" style="5" customWidth="1"/>
    <col min="4619" max="4619" width="11.75" style="5" customWidth="1"/>
    <col min="4620" max="4620" width="8" style="5" customWidth="1"/>
    <col min="4621" max="4621" width="7" style="5" customWidth="1"/>
    <col min="4622" max="4622" width="10.125" style="5" customWidth="1"/>
    <col min="4623" max="4623" width="5.875" style="5" customWidth="1"/>
    <col min="4624" max="4624" width="7" style="5" customWidth="1"/>
    <col min="4625" max="4625" width="5.875" style="5" customWidth="1"/>
    <col min="4626" max="4626" width="5.75" style="5" customWidth="1"/>
    <col min="4627" max="4865" width="9" style="5"/>
    <col min="4866" max="4866" width="1.375" style="5" customWidth="1"/>
    <col min="4867" max="4867" width="13.875" style="5" customWidth="1"/>
    <col min="4868" max="4869" width="14.75" style="5" customWidth="1"/>
    <col min="4870" max="4870" width="11.75" style="5" customWidth="1"/>
    <col min="4871" max="4871" width="8" style="5" customWidth="1"/>
    <col min="4872" max="4872" width="11.75" style="5" customWidth="1"/>
    <col min="4873" max="4873" width="8" style="5" customWidth="1"/>
    <col min="4874" max="4874" width="1.375" style="5" customWidth="1"/>
    <col min="4875" max="4875" width="11.75" style="5" customWidth="1"/>
    <col min="4876" max="4876" width="8" style="5" customWidth="1"/>
    <col min="4877" max="4877" width="7" style="5" customWidth="1"/>
    <col min="4878" max="4878" width="10.125" style="5" customWidth="1"/>
    <col min="4879" max="4879" width="5.875" style="5" customWidth="1"/>
    <col min="4880" max="4880" width="7" style="5" customWidth="1"/>
    <col min="4881" max="4881" width="5.875" style="5" customWidth="1"/>
    <col min="4882" max="4882" width="5.75" style="5" customWidth="1"/>
    <col min="4883" max="5121" width="9" style="5"/>
    <col min="5122" max="5122" width="1.375" style="5" customWidth="1"/>
    <col min="5123" max="5123" width="13.875" style="5" customWidth="1"/>
    <col min="5124" max="5125" width="14.75" style="5" customWidth="1"/>
    <col min="5126" max="5126" width="11.75" style="5" customWidth="1"/>
    <col min="5127" max="5127" width="8" style="5" customWidth="1"/>
    <col min="5128" max="5128" width="11.75" style="5" customWidth="1"/>
    <col min="5129" max="5129" width="8" style="5" customWidth="1"/>
    <col min="5130" max="5130" width="1.375" style="5" customWidth="1"/>
    <col min="5131" max="5131" width="11.75" style="5" customWidth="1"/>
    <col min="5132" max="5132" width="8" style="5" customWidth="1"/>
    <col min="5133" max="5133" width="7" style="5" customWidth="1"/>
    <col min="5134" max="5134" width="10.125" style="5" customWidth="1"/>
    <col min="5135" max="5135" width="5.875" style="5" customWidth="1"/>
    <col min="5136" max="5136" width="7" style="5" customWidth="1"/>
    <col min="5137" max="5137" width="5.875" style="5" customWidth="1"/>
    <col min="5138" max="5138" width="5.75" style="5" customWidth="1"/>
    <col min="5139" max="5377" width="9" style="5"/>
    <col min="5378" max="5378" width="1.375" style="5" customWidth="1"/>
    <col min="5379" max="5379" width="13.875" style="5" customWidth="1"/>
    <col min="5380" max="5381" width="14.75" style="5" customWidth="1"/>
    <col min="5382" max="5382" width="11.75" style="5" customWidth="1"/>
    <col min="5383" max="5383" width="8" style="5" customWidth="1"/>
    <col min="5384" max="5384" width="11.75" style="5" customWidth="1"/>
    <col min="5385" max="5385" width="8" style="5" customWidth="1"/>
    <col min="5386" max="5386" width="1.375" style="5" customWidth="1"/>
    <col min="5387" max="5387" width="11.75" style="5" customWidth="1"/>
    <col min="5388" max="5388" width="8" style="5" customWidth="1"/>
    <col min="5389" max="5389" width="7" style="5" customWidth="1"/>
    <col min="5390" max="5390" width="10.125" style="5" customWidth="1"/>
    <col min="5391" max="5391" width="5.875" style="5" customWidth="1"/>
    <col min="5392" max="5392" width="7" style="5" customWidth="1"/>
    <col min="5393" max="5393" width="5.875" style="5" customWidth="1"/>
    <col min="5394" max="5394" width="5.75" style="5" customWidth="1"/>
    <col min="5395" max="5633" width="9" style="5"/>
    <col min="5634" max="5634" width="1.375" style="5" customWidth="1"/>
    <col min="5635" max="5635" width="13.875" style="5" customWidth="1"/>
    <col min="5636" max="5637" width="14.75" style="5" customWidth="1"/>
    <col min="5638" max="5638" width="11.75" style="5" customWidth="1"/>
    <col min="5639" max="5639" width="8" style="5" customWidth="1"/>
    <col min="5640" max="5640" width="11.75" style="5" customWidth="1"/>
    <col min="5641" max="5641" width="8" style="5" customWidth="1"/>
    <col min="5642" max="5642" width="1.375" style="5" customWidth="1"/>
    <col min="5643" max="5643" width="11.75" style="5" customWidth="1"/>
    <col min="5644" max="5644" width="8" style="5" customWidth="1"/>
    <col min="5645" max="5645" width="7" style="5" customWidth="1"/>
    <col min="5646" max="5646" width="10.125" style="5" customWidth="1"/>
    <col min="5647" max="5647" width="5.875" style="5" customWidth="1"/>
    <col min="5648" max="5648" width="7" style="5" customWidth="1"/>
    <col min="5649" max="5649" width="5.875" style="5" customWidth="1"/>
    <col min="5650" max="5650" width="5.75" style="5" customWidth="1"/>
    <col min="5651" max="5889" width="9" style="5"/>
    <col min="5890" max="5890" width="1.375" style="5" customWidth="1"/>
    <col min="5891" max="5891" width="13.875" style="5" customWidth="1"/>
    <col min="5892" max="5893" width="14.75" style="5" customWidth="1"/>
    <col min="5894" max="5894" width="11.75" style="5" customWidth="1"/>
    <col min="5895" max="5895" width="8" style="5" customWidth="1"/>
    <col min="5896" max="5896" width="11.75" style="5" customWidth="1"/>
    <col min="5897" max="5897" width="8" style="5" customWidth="1"/>
    <col min="5898" max="5898" width="1.375" style="5" customWidth="1"/>
    <col min="5899" max="5899" width="11.75" style="5" customWidth="1"/>
    <col min="5900" max="5900" width="8" style="5" customWidth="1"/>
    <col min="5901" max="5901" width="7" style="5" customWidth="1"/>
    <col min="5902" max="5902" width="10.125" style="5" customWidth="1"/>
    <col min="5903" max="5903" width="5.875" style="5" customWidth="1"/>
    <col min="5904" max="5904" width="7" style="5" customWidth="1"/>
    <col min="5905" max="5905" width="5.875" style="5" customWidth="1"/>
    <col min="5906" max="5906" width="5.75" style="5" customWidth="1"/>
    <col min="5907" max="6145" width="9" style="5"/>
    <col min="6146" max="6146" width="1.375" style="5" customWidth="1"/>
    <col min="6147" max="6147" width="13.875" style="5" customWidth="1"/>
    <col min="6148" max="6149" width="14.75" style="5" customWidth="1"/>
    <col min="6150" max="6150" width="11.75" style="5" customWidth="1"/>
    <col min="6151" max="6151" width="8" style="5" customWidth="1"/>
    <col min="6152" max="6152" width="11.75" style="5" customWidth="1"/>
    <col min="6153" max="6153" width="8" style="5" customWidth="1"/>
    <col min="6154" max="6154" width="1.375" style="5" customWidth="1"/>
    <col min="6155" max="6155" width="11.75" style="5" customWidth="1"/>
    <col min="6156" max="6156" width="8" style="5" customWidth="1"/>
    <col min="6157" max="6157" width="7" style="5" customWidth="1"/>
    <col min="6158" max="6158" width="10.125" style="5" customWidth="1"/>
    <col min="6159" max="6159" width="5.875" style="5" customWidth="1"/>
    <col min="6160" max="6160" width="7" style="5" customWidth="1"/>
    <col min="6161" max="6161" width="5.875" style="5" customWidth="1"/>
    <col min="6162" max="6162" width="5.75" style="5" customWidth="1"/>
    <col min="6163" max="6401" width="9" style="5"/>
    <col min="6402" max="6402" width="1.375" style="5" customWidth="1"/>
    <col min="6403" max="6403" width="13.875" style="5" customWidth="1"/>
    <col min="6404" max="6405" width="14.75" style="5" customWidth="1"/>
    <col min="6406" max="6406" width="11.75" style="5" customWidth="1"/>
    <col min="6407" max="6407" width="8" style="5" customWidth="1"/>
    <col min="6408" max="6408" width="11.75" style="5" customWidth="1"/>
    <col min="6409" max="6409" width="8" style="5" customWidth="1"/>
    <col min="6410" max="6410" width="1.375" style="5" customWidth="1"/>
    <col min="6411" max="6411" width="11.75" style="5" customWidth="1"/>
    <col min="6412" max="6412" width="8" style="5" customWidth="1"/>
    <col min="6413" max="6413" width="7" style="5" customWidth="1"/>
    <col min="6414" max="6414" width="10.125" style="5" customWidth="1"/>
    <col min="6415" max="6415" width="5.875" style="5" customWidth="1"/>
    <col min="6416" max="6416" width="7" style="5" customWidth="1"/>
    <col min="6417" max="6417" width="5.875" style="5" customWidth="1"/>
    <col min="6418" max="6418" width="5.75" style="5" customWidth="1"/>
    <col min="6419" max="6657" width="9" style="5"/>
    <col min="6658" max="6658" width="1.375" style="5" customWidth="1"/>
    <col min="6659" max="6659" width="13.875" style="5" customWidth="1"/>
    <col min="6660" max="6661" width="14.75" style="5" customWidth="1"/>
    <col min="6662" max="6662" width="11.75" style="5" customWidth="1"/>
    <col min="6663" max="6663" width="8" style="5" customWidth="1"/>
    <col min="6664" max="6664" width="11.75" style="5" customWidth="1"/>
    <col min="6665" max="6665" width="8" style="5" customWidth="1"/>
    <col min="6666" max="6666" width="1.375" style="5" customWidth="1"/>
    <col min="6667" max="6667" width="11.75" style="5" customWidth="1"/>
    <col min="6668" max="6668" width="8" style="5" customWidth="1"/>
    <col min="6669" max="6669" width="7" style="5" customWidth="1"/>
    <col min="6670" max="6670" width="10.125" style="5" customWidth="1"/>
    <col min="6671" max="6671" width="5.875" style="5" customWidth="1"/>
    <col min="6672" max="6672" width="7" style="5" customWidth="1"/>
    <col min="6673" max="6673" width="5.875" style="5" customWidth="1"/>
    <col min="6674" max="6674" width="5.75" style="5" customWidth="1"/>
    <col min="6675" max="6913" width="9" style="5"/>
    <col min="6914" max="6914" width="1.375" style="5" customWidth="1"/>
    <col min="6915" max="6915" width="13.875" style="5" customWidth="1"/>
    <col min="6916" max="6917" width="14.75" style="5" customWidth="1"/>
    <col min="6918" max="6918" width="11.75" style="5" customWidth="1"/>
    <col min="6919" max="6919" width="8" style="5" customWidth="1"/>
    <col min="6920" max="6920" width="11.75" style="5" customWidth="1"/>
    <col min="6921" max="6921" width="8" style="5" customWidth="1"/>
    <col min="6922" max="6922" width="1.375" style="5" customWidth="1"/>
    <col min="6923" max="6923" width="11.75" style="5" customWidth="1"/>
    <col min="6924" max="6924" width="8" style="5" customWidth="1"/>
    <col min="6925" max="6925" width="7" style="5" customWidth="1"/>
    <col min="6926" max="6926" width="10.125" style="5" customWidth="1"/>
    <col min="6927" max="6927" width="5.875" style="5" customWidth="1"/>
    <col min="6928" max="6928" width="7" style="5" customWidth="1"/>
    <col min="6929" max="6929" width="5.875" style="5" customWidth="1"/>
    <col min="6930" max="6930" width="5.75" style="5" customWidth="1"/>
    <col min="6931" max="7169" width="9" style="5"/>
    <col min="7170" max="7170" width="1.375" style="5" customWidth="1"/>
    <col min="7171" max="7171" width="13.875" style="5" customWidth="1"/>
    <col min="7172" max="7173" width="14.75" style="5" customWidth="1"/>
    <col min="7174" max="7174" width="11.75" style="5" customWidth="1"/>
    <col min="7175" max="7175" width="8" style="5" customWidth="1"/>
    <col min="7176" max="7176" width="11.75" style="5" customWidth="1"/>
    <col min="7177" max="7177" width="8" style="5" customWidth="1"/>
    <col min="7178" max="7178" width="1.375" style="5" customWidth="1"/>
    <col min="7179" max="7179" width="11.75" style="5" customWidth="1"/>
    <col min="7180" max="7180" width="8" style="5" customWidth="1"/>
    <col min="7181" max="7181" width="7" style="5" customWidth="1"/>
    <col min="7182" max="7182" width="10.125" style="5" customWidth="1"/>
    <col min="7183" max="7183" width="5.875" style="5" customWidth="1"/>
    <col min="7184" max="7184" width="7" style="5" customWidth="1"/>
    <col min="7185" max="7185" width="5.875" style="5" customWidth="1"/>
    <col min="7186" max="7186" width="5.75" style="5" customWidth="1"/>
    <col min="7187" max="7425" width="9" style="5"/>
    <col min="7426" max="7426" width="1.375" style="5" customWidth="1"/>
    <col min="7427" max="7427" width="13.875" style="5" customWidth="1"/>
    <col min="7428" max="7429" width="14.75" style="5" customWidth="1"/>
    <col min="7430" max="7430" width="11.75" style="5" customWidth="1"/>
    <col min="7431" max="7431" width="8" style="5" customWidth="1"/>
    <col min="7432" max="7432" width="11.75" style="5" customWidth="1"/>
    <col min="7433" max="7433" width="8" style="5" customWidth="1"/>
    <col min="7434" max="7434" width="1.375" style="5" customWidth="1"/>
    <col min="7435" max="7435" width="11.75" style="5" customWidth="1"/>
    <col min="7436" max="7436" width="8" style="5" customWidth="1"/>
    <col min="7437" max="7437" width="7" style="5" customWidth="1"/>
    <col min="7438" max="7438" width="10.125" style="5" customWidth="1"/>
    <col min="7439" max="7439" width="5.875" style="5" customWidth="1"/>
    <col min="7440" max="7440" width="7" style="5" customWidth="1"/>
    <col min="7441" max="7441" width="5.875" style="5" customWidth="1"/>
    <col min="7442" max="7442" width="5.75" style="5" customWidth="1"/>
    <col min="7443" max="7681" width="9" style="5"/>
    <col min="7682" max="7682" width="1.375" style="5" customWidth="1"/>
    <col min="7683" max="7683" width="13.875" style="5" customWidth="1"/>
    <col min="7684" max="7685" width="14.75" style="5" customWidth="1"/>
    <col min="7686" max="7686" width="11.75" style="5" customWidth="1"/>
    <col min="7687" max="7687" width="8" style="5" customWidth="1"/>
    <col min="7688" max="7688" width="11.75" style="5" customWidth="1"/>
    <col min="7689" max="7689" width="8" style="5" customWidth="1"/>
    <col min="7690" max="7690" width="1.375" style="5" customWidth="1"/>
    <col min="7691" max="7691" width="11.75" style="5" customWidth="1"/>
    <col min="7692" max="7692" width="8" style="5" customWidth="1"/>
    <col min="7693" max="7693" width="7" style="5" customWidth="1"/>
    <col min="7694" max="7694" width="10.125" style="5" customWidth="1"/>
    <col min="7695" max="7695" width="5.875" style="5" customWidth="1"/>
    <col min="7696" max="7696" width="7" style="5" customWidth="1"/>
    <col min="7697" max="7697" width="5.875" style="5" customWidth="1"/>
    <col min="7698" max="7698" width="5.75" style="5" customWidth="1"/>
    <col min="7699" max="7937" width="9" style="5"/>
    <col min="7938" max="7938" width="1.375" style="5" customWidth="1"/>
    <col min="7939" max="7939" width="13.875" style="5" customWidth="1"/>
    <col min="7940" max="7941" width="14.75" style="5" customWidth="1"/>
    <col min="7942" max="7942" width="11.75" style="5" customWidth="1"/>
    <col min="7943" max="7943" width="8" style="5" customWidth="1"/>
    <col min="7944" max="7944" width="11.75" style="5" customWidth="1"/>
    <col min="7945" max="7945" width="8" style="5" customWidth="1"/>
    <col min="7946" max="7946" width="1.375" style="5" customWidth="1"/>
    <col min="7947" max="7947" width="11.75" style="5" customWidth="1"/>
    <col min="7948" max="7948" width="8" style="5" customWidth="1"/>
    <col min="7949" max="7949" width="7" style="5" customWidth="1"/>
    <col min="7950" max="7950" width="10.125" style="5" customWidth="1"/>
    <col min="7951" max="7951" width="5.875" style="5" customWidth="1"/>
    <col min="7952" max="7952" width="7" style="5" customWidth="1"/>
    <col min="7953" max="7953" width="5.875" style="5" customWidth="1"/>
    <col min="7954" max="7954" width="5.75" style="5" customWidth="1"/>
    <col min="7955" max="8193" width="9" style="5"/>
    <col min="8194" max="8194" width="1.375" style="5" customWidth="1"/>
    <col min="8195" max="8195" width="13.875" style="5" customWidth="1"/>
    <col min="8196" max="8197" width="14.75" style="5" customWidth="1"/>
    <col min="8198" max="8198" width="11.75" style="5" customWidth="1"/>
    <col min="8199" max="8199" width="8" style="5" customWidth="1"/>
    <col min="8200" max="8200" width="11.75" style="5" customWidth="1"/>
    <col min="8201" max="8201" width="8" style="5" customWidth="1"/>
    <col min="8202" max="8202" width="1.375" style="5" customWidth="1"/>
    <col min="8203" max="8203" width="11.75" style="5" customWidth="1"/>
    <col min="8204" max="8204" width="8" style="5" customWidth="1"/>
    <col min="8205" max="8205" width="7" style="5" customWidth="1"/>
    <col min="8206" max="8206" width="10.125" style="5" customWidth="1"/>
    <col min="8207" max="8207" width="5.875" style="5" customWidth="1"/>
    <col min="8208" max="8208" width="7" style="5" customWidth="1"/>
    <col min="8209" max="8209" width="5.875" style="5" customWidth="1"/>
    <col min="8210" max="8210" width="5.75" style="5" customWidth="1"/>
    <col min="8211" max="8449" width="9" style="5"/>
    <col min="8450" max="8450" width="1.375" style="5" customWidth="1"/>
    <col min="8451" max="8451" width="13.875" style="5" customWidth="1"/>
    <col min="8452" max="8453" width="14.75" style="5" customWidth="1"/>
    <col min="8454" max="8454" width="11.75" style="5" customWidth="1"/>
    <col min="8455" max="8455" width="8" style="5" customWidth="1"/>
    <col min="8456" max="8456" width="11.75" style="5" customWidth="1"/>
    <col min="8457" max="8457" width="8" style="5" customWidth="1"/>
    <col min="8458" max="8458" width="1.375" style="5" customWidth="1"/>
    <col min="8459" max="8459" width="11.75" style="5" customWidth="1"/>
    <col min="8460" max="8460" width="8" style="5" customWidth="1"/>
    <col min="8461" max="8461" width="7" style="5" customWidth="1"/>
    <col min="8462" max="8462" width="10.125" style="5" customWidth="1"/>
    <col min="8463" max="8463" width="5.875" style="5" customWidth="1"/>
    <col min="8464" max="8464" width="7" style="5" customWidth="1"/>
    <col min="8465" max="8465" width="5.875" style="5" customWidth="1"/>
    <col min="8466" max="8466" width="5.75" style="5" customWidth="1"/>
    <col min="8467" max="8705" width="9" style="5"/>
    <col min="8706" max="8706" width="1.375" style="5" customWidth="1"/>
    <col min="8707" max="8707" width="13.875" style="5" customWidth="1"/>
    <col min="8708" max="8709" width="14.75" style="5" customWidth="1"/>
    <col min="8710" max="8710" width="11.75" style="5" customWidth="1"/>
    <col min="8711" max="8711" width="8" style="5" customWidth="1"/>
    <col min="8712" max="8712" width="11.75" style="5" customWidth="1"/>
    <col min="8713" max="8713" width="8" style="5" customWidth="1"/>
    <col min="8714" max="8714" width="1.375" style="5" customWidth="1"/>
    <col min="8715" max="8715" width="11.75" style="5" customWidth="1"/>
    <col min="8716" max="8716" width="8" style="5" customWidth="1"/>
    <col min="8717" max="8717" width="7" style="5" customWidth="1"/>
    <col min="8718" max="8718" width="10.125" style="5" customWidth="1"/>
    <col min="8719" max="8719" width="5.875" style="5" customWidth="1"/>
    <col min="8720" max="8720" width="7" style="5" customWidth="1"/>
    <col min="8721" max="8721" width="5.875" style="5" customWidth="1"/>
    <col min="8722" max="8722" width="5.75" style="5" customWidth="1"/>
    <col min="8723" max="8961" width="9" style="5"/>
    <col min="8962" max="8962" width="1.375" style="5" customWidth="1"/>
    <col min="8963" max="8963" width="13.875" style="5" customWidth="1"/>
    <col min="8964" max="8965" width="14.75" style="5" customWidth="1"/>
    <col min="8966" max="8966" width="11.75" style="5" customWidth="1"/>
    <col min="8967" max="8967" width="8" style="5" customWidth="1"/>
    <col min="8968" max="8968" width="11.75" style="5" customWidth="1"/>
    <col min="8969" max="8969" width="8" style="5" customWidth="1"/>
    <col min="8970" max="8970" width="1.375" style="5" customWidth="1"/>
    <col min="8971" max="8971" width="11.75" style="5" customWidth="1"/>
    <col min="8972" max="8972" width="8" style="5" customWidth="1"/>
    <col min="8973" max="8973" width="7" style="5" customWidth="1"/>
    <col min="8974" max="8974" width="10.125" style="5" customWidth="1"/>
    <col min="8975" max="8975" width="5.875" style="5" customWidth="1"/>
    <col min="8976" max="8976" width="7" style="5" customWidth="1"/>
    <col min="8977" max="8977" width="5.875" style="5" customWidth="1"/>
    <col min="8978" max="8978" width="5.75" style="5" customWidth="1"/>
    <col min="8979" max="9217" width="9" style="5"/>
    <col min="9218" max="9218" width="1.375" style="5" customWidth="1"/>
    <col min="9219" max="9219" width="13.875" style="5" customWidth="1"/>
    <col min="9220" max="9221" width="14.75" style="5" customWidth="1"/>
    <col min="9222" max="9222" width="11.75" style="5" customWidth="1"/>
    <col min="9223" max="9223" width="8" style="5" customWidth="1"/>
    <col min="9224" max="9224" width="11.75" style="5" customWidth="1"/>
    <col min="9225" max="9225" width="8" style="5" customWidth="1"/>
    <col min="9226" max="9226" width="1.375" style="5" customWidth="1"/>
    <col min="9227" max="9227" width="11.75" style="5" customWidth="1"/>
    <col min="9228" max="9228" width="8" style="5" customWidth="1"/>
    <col min="9229" max="9229" width="7" style="5" customWidth="1"/>
    <col min="9230" max="9230" width="10.125" style="5" customWidth="1"/>
    <col min="9231" max="9231" width="5.875" style="5" customWidth="1"/>
    <col min="9232" max="9232" width="7" style="5" customWidth="1"/>
    <col min="9233" max="9233" width="5.875" style="5" customWidth="1"/>
    <col min="9234" max="9234" width="5.75" style="5" customWidth="1"/>
    <col min="9235" max="9473" width="9" style="5"/>
    <col min="9474" max="9474" width="1.375" style="5" customWidth="1"/>
    <col min="9475" max="9475" width="13.875" style="5" customWidth="1"/>
    <col min="9476" max="9477" width="14.75" style="5" customWidth="1"/>
    <col min="9478" max="9478" width="11.75" style="5" customWidth="1"/>
    <col min="9479" max="9479" width="8" style="5" customWidth="1"/>
    <col min="9480" max="9480" width="11.75" style="5" customWidth="1"/>
    <col min="9481" max="9481" width="8" style="5" customWidth="1"/>
    <col min="9482" max="9482" width="1.375" style="5" customWidth="1"/>
    <col min="9483" max="9483" width="11.75" style="5" customWidth="1"/>
    <col min="9484" max="9484" width="8" style="5" customWidth="1"/>
    <col min="9485" max="9485" width="7" style="5" customWidth="1"/>
    <col min="9486" max="9486" width="10.125" style="5" customWidth="1"/>
    <col min="9487" max="9487" width="5.875" style="5" customWidth="1"/>
    <col min="9488" max="9488" width="7" style="5" customWidth="1"/>
    <col min="9489" max="9489" width="5.875" style="5" customWidth="1"/>
    <col min="9490" max="9490" width="5.75" style="5" customWidth="1"/>
    <col min="9491" max="9729" width="9" style="5"/>
    <col min="9730" max="9730" width="1.375" style="5" customWidth="1"/>
    <col min="9731" max="9731" width="13.875" style="5" customWidth="1"/>
    <col min="9732" max="9733" width="14.75" style="5" customWidth="1"/>
    <col min="9734" max="9734" width="11.75" style="5" customWidth="1"/>
    <col min="9735" max="9735" width="8" style="5" customWidth="1"/>
    <col min="9736" max="9736" width="11.75" style="5" customWidth="1"/>
    <col min="9737" max="9737" width="8" style="5" customWidth="1"/>
    <col min="9738" max="9738" width="1.375" style="5" customWidth="1"/>
    <col min="9739" max="9739" width="11.75" style="5" customWidth="1"/>
    <col min="9740" max="9740" width="8" style="5" customWidth="1"/>
    <col min="9741" max="9741" width="7" style="5" customWidth="1"/>
    <col min="9742" max="9742" width="10.125" style="5" customWidth="1"/>
    <col min="9743" max="9743" width="5.875" style="5" customWidth="1"/>
    <col min="9744" max="9744" width="7" style="5" customWidth="1"/>
    <col min="9745" max="9745" width="5.875" style="5" customWidth="1"/>
    <col min="9746" max="9746" width="5.75" style="5" customWidth="1"/>
    <col min="9747" max="9985" width="9" style="5"/>
    <col min="9986" max="9986" width="1.375" style="5" customWidth="1"/>
    <col min="9987" max="9987" width="13.875" style="5" customWidth="1"/>
    <col min="9988" max="9989" width="14.75" style="5" customWidth="1"/>
    <col min="9990" max="9990" width="11.75" style="5" customWidth="1"/>
    <col min="9991" max="9991" width="8" style="5" customWidth="1"/>
    <col min="9992" max="9992" width="11.75" style="5" customWidth="1"/>
    <col min="9993" max="9993" width="8" style="5" customWidth="1"/>
    <col min="9994" max="9994" width="1.375" style="5" customWidth="1"/>
    <col min="9995" max="9995" width="11.75" style="5" customWidth="1"/>
    <col min="9996" max="9996" width="8" style="5" customWidth="1"/>
    <col min="9997" max="9997" width="7" style="5" customWidth="1"/>
    <col min="9998" max="9998" width="10.125" style="5" customWidth="1"/>
    <col min="9999" max="9999" width="5.875" style="5" customWidth="1"/>
    <col min="10000" max="10000" width="7" style="5" customWidth="1"/>
    <col min="10001" max="10001" width="5.875" style="5" customWidth="1"/>
    <col min="10002" max="10002" width="5.75" style="5" customWidth="1"/>
    <col min="10003" max="10241" width="9" style="5"/>
    <col min="10242" max="10242" width="1.375" style="5" customWidth="1"/>
    <col min="10243" max="10243" width="13.875" style="5" customWidth="1"/>
    <col min="10244" max="10245" width="14.75" style="5" customWidth="1"/>
    <col min="10246" max="10246" width="11.75" style="5" customWidth="1"/>
    <col min="10247" max="10247" width="8" style="5" customWidth="1"/>
    <col min="10248" max="10248" width="11.75" style="5" customWidth="1"/>
    <col min="10249" max="10249" width="8" style="5" customWidth="1"/>
    <col min="10250" max="10250" width="1.375" style="5" customWidth="1"/>
    <col min="10251" max="10251" width="11.75" style="5" customWidth="1"/>
    <col min="10252" max="10252" width="8" style="5" customWidth="1"/>
    <col min="10253" max="10253" width="7" style="5" customWidth="1"/>
    <col min="10254" max="10254" width="10.125" style="5" customWidth="1"/>
    <col min="10255" max="10255" width="5.875" style="5" customWidth="1"/>
    <col min="10256" max="10256" width="7" style="5" customWidth="1"/>
    <col min="10257" max="10257" width="5.875" style="5" customWidth="1"/>
    <col min="10258" max="10258" width="5.75" style="5" customWidth="1"/>
    <col min="10259" max="10497" width="9" style="5"/>
    <col min="10498" max="10498" width="1.375" style="5" customWidth="1"/>
    <col min="10499" max="10499" width="13.875" style="5" customWidth="1"/>
    <col min="10500" max="10501" width="14.75" style="5" customWidth="1"/>
    <col min="10502" max="10502" width="11.75" style="5" customWidth="1"/>
    <col min="10503" max="10503" width="8" style="5" customWidth="1"/>
    <col min="10504" max="10504" width="11.75" style="5" customWidth="1"/>
    <col min="10505" max="10505" width="8" style="5" customWidth="1"/>
    <col min="10506" max="10506" width="1.375" style="5" customWidth="1"/>
    <col min="10507" max="10507" width="11.75" style="5" customWidth="1"/>
    <col min="10508" max="10508" width="8" style="5" customWidth="1"/>
    <col min="10509" max="10509" width="7" style="5" customWidth="1"/>
    <col min="10510" max="10510" width="10.125" style="5" customWidth="1"/>
    <col min="10511" max="10511" width="5.875" style="5" customWidth="1"/>
    <col min="10512" max="10512" width="7" style="5" customWidth="1"/>
    <col min="10513" max="10513" width="5.875" style="5" customWidth="1"/>
    <col min="10514" max="10514" width="5.75" style="5" customWidth="1"/>
    <col min="10515" max="10753" width="9" style="5"/>
    <col min="10754" max="10754" width="1.375" style="5" customWidth="1"/>
    <col min="10755" max="10755" width="13.875" style="5" customWidth="1"/>
    <col min="10756" max="10757" width="14.75" style="5" customWidth="1"/>
    <col min="10758" max="10758" width="11.75" style="5" customWidth="1"/>
    <col min="10759" max="10759" width="8" style="5" customWidth="1"/>
    <col min="10760" max="10760" width="11.75" style="5" customWidth="1"/>
    <col min="10761" max="10761" width="8" style="5" customWidth="1"/>
    <col min="10762" max="10762" width="1.375" style="5" customWidth="1"/>
    <col min="10763" max="10763" width="11.75" style="5" customWidth="1"/>
    <col min="10764" max="10764" width="8" style="5" customWidth="1"/>
    <col min="10765" max="10765" width="7" style="5" customWidth="1"/>
    <col min="10766" max="10766" width="10.125" style="5" customWidth="1"/>
    <col min="10767" max="10767" width="5.875" style="5" customWidth="1"/>
    <col min="10768" max="10768" width="7" style="5" customWidth="1"/>
    <col min="10769" max="10769" width="5.875" style="5" customWidth="1"/>
    <col min="10770" max="10770" width="5.75" style="5" customWidth="1"/>
    <col min="10771" max="11009" width="9" style="5"/>
    <col min="11010" max="11010" width="1.375" style="5" customWidth="1"/>
    <col min="11011" max="11011" width="13.875" style="5" customWidth="1"/>
    <col min="11012" max="11013" width="14.75" style="5" customWidth="1"/>
    <col min="11014" max="11014" width="11.75" style="5" customWidth="1"/>
    <col min="11015" max="11015" width="8" style="5" customWidth="1"/>
    <col min="11016" max="11016" width="11.75" style="5" customWidth="1"/>
    <col min="11017" max="11017" width="8" style="5" customWidth="1"/>
    <col min="11018" max="11018" width="1.375" style="5" customWidth="1"/>
    <col min="11019" max="11019" width="11.75" style="5" customWidth="1"/>
    <col min="11020" max="11020" width="8" style="5" customWidth="1"/>
    <col min="11021" max="11021" width="7" style="5" customWidth="1"/>
    <col min="11022" max="11022" width="10.125" style="5" customWidth="1"/>
    <col min="11023" max="11023" width="5.875" style="5" customWidth="1"/>
    <col min="11024" max="11024" width="7" style="5" customWidth="1"/>
    <col min="11025" max="11025" width="5.875" style="5" customWidth="1"/>
    <col min="11026" max="11026" width="5.75" style="5" customWidth="1"/>
    <col min="11027" max="11265" width="9" style="5"/>
    <col min="11266" max="11266" width="1.375" style="5" customWidth="1"/>
    <col min="11267" max="11267" width="13.875" style="5" customWidth="1"/>
    <col min="11268" max="11269" width="14.75" style="5" customWidth="1"/>
    <col min="11270" max="11270" width="11.75" style="5" customWidth="1"/>
    <col min="11271" max="11271" width="8" style="5" customWidth="1"/>
    <col min="11272" max="11272" width="11.75" style="5" customWidth="1"/>
    <col min="11273" max="11273" width="8" style="5" customWidth="1"/>
    <col min="11274" max="11274" width="1.375" style="5" customWidth="1"/>
    <col min="11275" max="11275" width="11.75" style="5" customWidth="1"/>
    <col min="11276" max="11276" width="8" style="5" customWidth="1"/>
    <col min="11277" max="11277" width="7" style="5" customWidth="1"/>
    <col min="11278" max="11278" width="10.125" style="5" customWidth="1"/>
    <col min="11279" max="11279" width="5.875" style="5" customWidth="1"/>
    <col min="11280" max="11280" width="7" style="5" customWidth="1"/>
    <col min="11281" max="11281" width="5.875" style="5" customWidth="1"/>
    <col min="11282" max="11282" width="5.75" style="5" customWidth="1"/>
    <col min="11283" max="11521" width="9" style="5"/>
    <col min="11522" max="11522" width="1.375" style="5" customWidth="1"/>
    <col min="11523" max="11523" width="13.875" style="5" customWidth="1"/>
    <col min="11524" max="11525" width="14.75" style="5" customWidth="1"/>
    <col min="11526" max="11526" width="11.75" style="5" customWidth="1"/>
    <col min="11527" max="11527" width="8" style="5" customWidth="1"/>
    <col min="11528" max="11528" width="11.75" style="5" customWidth="1"/>
    <col min="11529" max="11529" width="8" style="5" customWidth="1"/>
    <col min="11530" max="11530" width="1.375" style="5" customWidth="1"/>
    <col min="11531" max="11531" width="11.75" style="5" customWidth="1"/>
    <col min="11532" max="11532" width="8" style="5" customWidth="1"/>
    <col min="11533" max="11533" width="7" style="5" customWidth="1"/>
    <col min="11534" max="11534" width="10.125" style="5" customWidth="1"/>
    <col min="11535" max="11535" width="5.875" style="5" customWidth="1"/>
    <col min="11536" max="11536" width="7" style="5" customWidth="1"/>
    <col min="11537" max="11537" width="5.875" style="5" customWidth="1"/>
    <col min="11538" max="11538" width="5.75" style="5" customWidth="1"/>
    <col min="11539" max="11777" width="9" style="5"/>
    <col min="11778" max="11778" width="1.375" style="5" customWidth="1"/>
    <col min="11779" max="11779" width="13.875" style="5" customWidth="1"/>
    <col min="11780" max="11781" width="14.75" style="5" customWidth="1"/>
    <col min="11782" max="11782" width="11.75" style="5" customWidth="1"/>
    <col min="11783" max="11783" width="8" style="5" customWidth="1"/>
    <col min="11784" max="11784" width="11.75" style="5" customWidth="1"/>
    <col min="11785" max="11785" width="8" style="5" customWidth="1"/>
    <col min="11786" max="11786" width="1.375" style="5" customWidth="1"/>
    <col min="11787" max="11787" width="11.75" style="5" customWidth="1"/>
    <col min="11788" max="11788" width="8" style="5" customWidth="1"/>
    <col min="11789" max="11789" width="7" style="5" customWidth="1"/>
    <col min="11790" max="11790" width="10.125" style="5" customWidth="1"/>
    <col min="11791" max="11791" width="5.875" style="5" customWidth="1"/>
    <col min="11792" max="11792" width="7" style="5" customWidth="1"/>
    <col min="11793" max="11793" width="5.875" style="5" customWidth="1"/>
    <col min="11794" max="11794" width="5.75" style="5" customWidth="1"/>
    <col min="11795" max="12033" width="9" style="5"/>
    <col min="12034" max="12034" width="1.375" style="5" customWidth="1"/>
    <col min="12035" max="12035" width="13.875" style="5" customWidth="1"/>
    <col min="12036" max="12037" width="14.75" style="5" customWidth="1"/>
    <col min="12038" max="12038" width="11.75" style="5" customWidth="1"/>
    <col min="12039" max="12039" width="8" style="5" customWidth="1"/>
    <col min="12040" max="12040" width="11.75" style="5" customWidth="1"/>
    <col min="12041" max="12041" width="8" style="5" customWidth="1"/>
    <col min="12042" max="12042" width="1.375" style="5" customWidth="1"/>
    <col min="12043" max="12043" width="11.75" style="5" customWidth="1"/>
    <col min="12044" max="12044" width="8" style="5" customWidth="1"/>
    <col min="12045" max="12045" width="7" style="5" customWidth="1"/>
    <col min="12046" max="12046" width="10.125" style="5" customWidth="1"/>
    <col min="12047" max="12047" width="5.875" style="5" customWidth="1"/>
    <col min="12048" max="12048" width="7" style="5" customWidth="1"/>
    <col min="12049" max="12049" width="5.875" style="5" customWidth="1"/>
    <col min="12050" max="12050" width="5.75" style="5" customWidth="1"/>
    <col min="12051" max="12289" width="9" style="5"/>
    <col min="12290" max="12290" width="1.375" style="5" customWidth="1"/>
    <col min="12291" max="12291" width="13.875" style="5" customWidth="1"/>
    <col min="12292" max="12293" width="14.75" style="5" customWidth="1"/>
    <col min="12294" max="12294" width="11.75" style="5" customWidth="1"/>
    <col min="12295" max="12295" width="8" style="5" customWidth="1"/>
    <col min="12296" max="12296" width="11.75" style="5" customWidth="1"/>
    <col min="12297" max="12297" width="8" style="5" customWidth="1"/>
    <col min="12298" max="12298" width="1.375" style="5" customWidth="1"/>
    <col min="12299" max="12299" width="11.75" style="5" customWidth="1"/>
    <col min="12300" max="12300" width="8" style="5" customWidth="1"/>
    <col min="12301" max="12301" width="7" style="5" customWidth="1"/>
    <col min="12302" max="12302" width="10.125" style="5" customWidth="1"/>
    <col min="12303" max="12303" width="5.875" style="5" customWidth="1"/>
    <col min="12304" max="12304" width="7" style="5" customWidth="1"/>
    <col min="12305" max="12305" width="5.875" style="5" customWidth="1"/>
    <col min="12306" max="12306" width="5.75" style="5" customWidth="1"/>
    <col min="12307" max="12545" width="9" style="5"/>
    <col min="12546" max="12546" width="1.375" style="5" customWidth="1"/>
    <col min="12547" max="12547" width="13.875" style="5" customWidth="1"/>
    <col min="12548" max="12549" width="14.75" style="5" customWidth="1"/>
    <col min="12550" max="12550" width="11.75" style="5" customWidth="1"/>
    <col min="12551" max="12551" width="8" style="5" customWidth="1"/>
    <col min="12552" max="12552" width="11.75" style="5" customWidth="1"/>
    <col min="12553" max="12553" width="8" style="5" customWidth="1"/>
    <col min="12554" max="12554" width="1.375" style="5" customWidth="1"/>
    <col min="12555" max="12555" width="11.75" style="5" customWidth="1"/>
    <col min="12556" max="12556" width="8" style="5" customWidth="1"/>
    <col min="12557" max="12557" width="7" style="5" customWidth="1"/>
    <col min="12558" max="12558" width="10.125" style="5" customWidth="1"/>
    <col min="12559" max="12559" width="5.875" style="5" customWidth="1"/>
    <col min="12560" max="12560" width="7" style="5" customWidth="1"/>
    <col min="12561" max="12561" width="5.875" style="5" customWidth="1"/>
    <col min="12562" max="12562" width="5.75" style="5" customWidth="1"/>
    <col min="12563" max="12801" width="9" style="5"/>
    <col min="12802" max="12802" width="1.375" style="5" customWidth="1"/>
    <col min="12803" max="12803" width="13.875" style="5" customWidth="1"/>
    <col min="12804" max="12805" width="14.75" style="5" customWidth="1"/>
    <col min="12806" max="12806" width="11.75" style="5" customWidth="1"/>
    <col min="12807" max="12807" width="8" style="5" customWidth="1"/>
    <col min="12808" max="12808" width="11.75" style="5" customWidth="1"/>
    <col min="12809" max="12809" width="8" style="5" customWidth="1"/>
    <col min="12810" max="12810" width="1.375" style="5" customWidth="1"/>
    <col min="12811" max="12811" width="11.75" style="5" customWidth="1"/>
    <col min="12812" max="12812" width="8" style="5" customWidth="1"/>
    <col min="12813" max="12813" width="7" style="5" customWidth="1"/>
    <col min="12814" max="12814" width="10.125" style="5" customWidth="1"/>
    <col min="12815" max="12815" width="5.875" style="5" customWidth="1"/>
    <col min="12816" max="12816" width="7" style="5" customWidth="1"/>
    <col min="12817" max="12817" width="5.875" style="5" customWidth="1"/>
    <col min="12818" max="12818" width="5.75" style="5" customWidth="1"/>
    <col min="12819" max="13057" width="9" style="5"/>
    <col min="13058" max="13058" width="1.375" style="5" customWidth="1"/>
    <col min="13059" max="13059" width="13.875" style="5" customWidth="1"/>
    <col min="13060" max="13061" width="14.75" style="5" customWidth="1"/>
    <col min="13062" max="13062" width="11.75" style="5" customWidth="1"/>
    <col min="13063" max="13063" width="8" style="5" customWidth="1"/>
    <col min="13064" max="13064" width="11.75" style="5" customWidth="1"/>
    <col min="13065" max="13065" width="8" style="5" customWidth="1"/>
    <col min="13066" max="13066" width="1.375" style="5" customWidth="1"/>
    <col min="13067" max="13067" width="11.75" style="5" customWidth="1"/>
    <col min="13068" max="13068" width="8" style="5" customWidth="1"/>
    <col min="13069" max="13069" width="7" style="5" customWidth="1"/>
    <col min="13070" max="13070" width="10.125" style="5" customWidth="1"/>
    <col min="13071" max="13071" width="5.875" style="5" customWidth="1"/>
    <col min="13072" max="13072" width="7" style="5" customWidth="1"/>
    <col min="13073" max="13073" width="5.875" style="5" customWidth="1"/>
    <col min="13074" max="13074" width="5.75" style="5" customWidth="1"/>
    <col min="13075" max="13313" width="9" style="5"/>
    <col min="13314" max="13314" width="1.375" style="5" customWidth="1"/>
    <col min="13315" max="13315" width="13.875" style="5" customWidth="1"/>
    <col min="13316" max="13317" width="14.75" style="5" customWidth="1"/>
    <col min="13318" max="13318" width="11.75" style="5" customWidth="1"/>
    <col min="13319" max="13319" width="8" style="5" customWidth="1"/>
    <col min="13320" max="13320" width="11.75" style="5" customWidth="1"/>
    <col min="13321" max="13321" width="8" style="5" customWidth="1"/>
    <col min="13322" max="13322" width="1.375" style="5" customWidth="1"/>
    <col min="13323" max="13323" width="11.75" style="5" customWidth="1"/>
    <col min="13324" max="13324" width="8" style="5" customWidth="1"/>
    <col min="13325" max="13325" width="7" style="5" customWidth="1"/>
    <col min="13326" max="13326" width="10.125" style="5" customWidth="1"/>
    <col min="13327" max="13327" width="5.875" style="5" customWidth="1"/>
    <col min="13328" max="13328" width="7" style="5" customWidth="1"/>
    <col min="13329" max="13329" width="5.875" style="5" customWidth="1"/>
    <col min="13330" max="13330" width="5.75" style="5" customWidth="1"/>
    <col min="13331" max="13569" width="9" style="5"/>
    <col min="13570" max="13570" width="1.375" style="5" customWidth="1"/>
    <col min="13571" max="13571" width="13.875" style="5" customWidth="1"/>
    <col min="13572" max="13573" width="14.75" style="5" customWidth="1"/>
    <col min="13574" max="13574" width="11.75" style="5" customWidth="1"/>
    <col min="13575" max="13575" width="8" style="5" customWidth="1"/>
    <col min="13576" max="13576" width="11.75" style="5" customWidth="1"/>
    <col min="13577" max="13577" width="8" style="5" customWidth="1"/>
    <col min="13578" max="13578" width="1.375" style="5" customWidth="1"/>
    <col min="13579" max="13579" width="11.75" style="5" customWidth="1"/>
    <col min="13580" max="13580" width="8" style="5" customWidth="1"/>
    <col min="13581" max="13581" width="7" style="5" customWidth="1"/>
    <col min="13582" max="13582" width="10.125" style="5" customWidth="1"/>
    <col min="13583" max="13583" width="5.875" style="5" customWidth="1"/>
    <col min="13584" max="13584" width="7" style="5" customWidth="1"/>
    <col min="13585" max="13585" width="5.875" style="5" customWidth="1"/>
    <col min="13586" max="13586" width="5.75" style="5" customWidth="1"/>
    <col min="13587" max="13825" width="9" style="5"/>
    <col min="13826" max="13826" width="1.375" style="5" customWidth="1"/>
    <col min="13827" max="13827" width="13.875" style="5" customWidth="1"/>
    <col min="13828" max="13829" width="14.75" style="5" customWidth="1"/>
    <col min="13830" max="13830" width="11.75" style="5" customWidth="1"/>
    <col min="13831" max="13831" width="8" style="5" customWidth="1"/>
    <col min="13832" max="13832" width="11.75" style="5" customWidth="1"/>
    <col min="13833" max="13833" width="8" style="5" customWidth="1"/>
    <col min="13834" max="13834" width="1.375" style="5" customWidth="1"/>
    <col min="13835" max="13835" width="11.75" style="5" customWidth="1"/>
    <col min="13836" max="13836" width="8" style="5" customWidth="1"/>
    <col min="13837" max="13837" width="7" style="5" customWidth="1"/>
    <col min="13838" max="13838" width="10.125" style="5" customWidth="1"/>
    <col min="13839" max="13839" width="5.875" style="5" customWidth="1"/>
    <col min="13840" max="13840" width="7" style="5" customWidth="1"/>
    <col min="13841" max="13841" width="5.875" style="5" customWidth="1"/>
    <col min="13842" max="13842" width="5.75" style="5" customWidth="1"/>
    <col min="13843" max="14081" width="9" style="5"/>
    <col min="14082" max="14082" width="1.375" style="5" customWidth="1"/>
    <col min="14083" max="14083" width="13.875" style="5" customWidth="1"/>
    <col min="14084" max="14085" width="14.75" style="5" customWidth="1"/>
    <col min="14086" max="14086" width="11.75" style="5" customWidth="1"/>
    <col min="14087" max="14087" width="8" style="5" customWidth="1"/>
    <col min="14088" max="14088" width="11.75" style="5" customWidth="1"/>
    <col min="14089" max="14089" width="8" style="5" customWidth="1"/>
    <col min="14090" max="14090" width="1.375" style="5" customWidth="1"/>
    <col min="14091" max="14091" width="11.75" style="5" customWidth="1"/>
    <col min="14092" max="14092" width="8" style="5" customWidth="1"/>
    <col min="14093" max="14093" width="7" style="5" customWidth="1"/>
    <col min="14094" max="14094" width="10.125" style="5" customWidth="1"/>
    <col min="14095" max="14095" width="5.875" style="5" customWidth="1"/>
    <col min="14096" max="14096" width="7" style="5" customWidth="1"/>
    <col min="14097" max="14097" width="5.875" style="5" customWidth="1"/>
    <col min="14098" max="14098" width="5.75" style="5" customWidth="1"/>
    <col min="14099" max="14337" width="9" style="5"/>
    <col min="14338" max="14338" width="1.375" style="5" customWidth="1"/>
    <col min="14339" max="14339" width="13.875" style="5" customWidth="1"/>
    <col min="14340" max="14341" width="14.75" style="5" customWidth="1"/>
    <col min="14342" max="14342" width="11.75" style="5" customWidth="1"/>
    <col min="14343" max="14343" width="8" style="5" customWidth="1"/>
    <col min="14344" max="14344" width="11.75" style="5" customWidth="1"/>
    <col min="14345" max="14345" width="8" style="5" customWidth="1"/>
    <col min="14346" max="14346" width="1.375" style="5" customWidth="1"/>
    <col min="14347" max="14347" width="11.75" style="5" customWidth="1"/>
    <col min="14348" max="14348" width="8" style="5" customWidth="1"/>
    <col min="14349" max="14349" width="7" style="5" customWidth="1"/>
    <col min="14350" max="14350" width="10.125" style="5" customWidth="1"/>
    <col min="14351" max="14351" width="5.875" style="5" customWidth="1"/>
    <col min="14352" max="14352" width="7" style="5" customWidth="1"/>
    <col min="14353" max="14353" width="5.875" style="5" customWidth="1"/>
    <col min="14354" max="14354" width="5.75" style="5" customWidth="1"/>
    <col min="14355" max="14593" width="9" style="5"/>
    <col min="14594" max="14594" width="1.375" style="5" customWidth="1"/>
    <col min="14595" max="14595" width="13.875" style="5" customWidth="1"/>
    <col min="14596" max="14597" width="14.75" style="5" customWidth="1"/>
    <col min="14598" max="14598" width="11.75" style="5" customWidth="1"/>
    <col min="14599" max="14599" width="8" style="5" customWidth="1"/>
    <col min="14600" max="14600" width="11.75" style="5" customWidth="1"/>
    <col min="14601" max="14601" width="8" style="5" customWidth="1"/>
    <col min="14602" max="14602" width="1.375" style="5" customWidth="1"/>
    <col min="14603" max="14603" width="11.75" style="5" customWidth="1"/>
    <col min="14604" max="14604" width="8" style="5" customWidth="1"/>
    <col min="14605" max="14605" width="7" style="5" customWidth="1"/>
    <col min="14606" max="14606" width="10.125" style="5" customWidth="1"/>
    <col min="14607" max="14607" width="5.875" style="5" customWidth="1"/>
    <col min="14608" max="14608" width="7" style="5" customWidth="1"/>
    <col min="14609" max="14609" width="5.875" style="5" customWidth="1"/>
    <col min="14610" max="14610" width="5.75" style="5" customWidth="1"/>
    <col min="14611" max="14849" width="9" style="5"/>
    <col min="14850" max="14850" width="1.375" style="5" customWidth="1"/>
    <col min="14851" max="14851" width="13.875" style="5" customWidth="1"/>
    <col min="14852" max="14853" width="14.75" style="5" customWidth="1"/>
    <col min="14854" max="14854" width="11.75" style="5" customWidth="1"/>
    <col min="14855" max="14855" width="8" style="5" customWidth="1"/>
    <col min="14856" max="14856" width="11.75" style="5" customWidth="1"/>
    <col min="14857" max="14857" width="8" style="5" customWidth="1"/>
    <col min="14858" max="14858" width="1.375" style="5" customWidth="1"/>
    <col min="14859" max="14859" width="11.75" style="5" customWidth="1"/>
    <col min="14860" max="14860" width="8" style="5" customWidth="1"/>
    <col min="14861" max="14861" width="7" style="5" customWidth="1"/>
    <col min="14862" max="14862" width="10.125" style="5" customWidth="1"/>
    <col min="14863" max="14863" width="5.875" style="5" customWidth="1"/>
    <col min="14864" max="14864" width="7" style="5" customWidth="1"/>
    <col min="14865" max="14865" width="5.875" style="5" customWidth="1"/>
    <col min="14866" max="14866" width="5.75" style="5" customWidth="1"/>
    <col min="14867" max="15105" width="9" style="5"/>
    <col min="15106" max="15106" width="1.375" style="5" customWidth="1"/>
    <col min="15107" max="15107" width="13.875" style="5" customWidth="1"/>
    <col min="15108" max="15109" width="14.75" style="5" customWidth="1"/>
    <col min="15110" max="15110" width="11.75" style="5" customWidth="1"/>
    <col min="15111" max="15111" width="8" style="5" customWidth="1"/>
    <col min="15112" max="15112" width="11.75" style="5" customWidth="1"/>
    <col min="15113" max="15113" width="8" style="5" customWidth="1"/>
    <col min="15114" max="15114" width="1.375" style="5" customWidth="1"/>
    <col min="15115" max="15115" width="11.75" style="5" customWidth="1"/>
    <col min="15116" max="15116" width="8" style="5" customWidth="1"/>
    <col min="15117" max="15117" width="7" style="5" customWidth="1"/>
    <col min="15118" max="15118" width="10.125" style="5" customWidth="1"/>
    <col min="15119" max="15119" width="5.875" style="5" customWidth="1"/>
    <col min="15120" max="15120" width="7" style="5" customWidth="1"/>
    <col min="15121" max="15121" width="5.875" style="5" customWidth="1"/>
    <col min="15122" max="15122" width="5.75" style="5" customWidth="1"/>
    <col min="15123" max="15361" width="9" style="5"/>
    <col min="15362" max="15362" width="1.375" style="5" customWidth="1"/>
    <col min="15363" max="15363" width="13.875" style="5" customWidth="1"/>
    <col min="15364" max="15365" width="14.75" style="5" customWidth="1"/>
    <col min="15366" max="15366" width="11.75" style="5" customWidth="1"/>
    <col min="15367" max="15367" width="8" style="5" customWidth="1"/>
    <col min="15368" max="15368" width="11.75" style="5" customWidth="1"/>
    <col min="15369" max="15369" width="8" style="5" customWidth="1"/>
    <col min="15370" max="15370" width="1.375" style="5" customWidth="1"/>
    <col min="15371" max="15371" width="11.75" style="5" customWidth="1"/>
    <col min="15372" max="15372" width="8" style="5" customWidth="1"/>
    <col min="15373" max="15373" width="7" style="5" customWidth="1"/>
    <col min="15374" max="15374" width="10.125" style="5" customWidth="1"/>
    <col min="15375" max="15375" width="5.875" style="5" customWidth="1"/>
    <col min="15376" max="15376" width="7" style="5" customWidth="1"/>
    <col min="15377" max="15377" width="5.875" style="5" customWidth="1"/>
    <col min="15378" max="15378" width="5.75" style="5" customWidth="1"/>
    <col min="15379" max="15617" width="9" style="5"/>
    <col min="15618" max="15618" width="1.375" style="5" customWidth="1"/>
    <col min="15619" max="15619" width="13.875" style="5" customWidth="1"/>
    <col min="15620" max="15621" width="14.75" style="5" customWidth="1"/>
    <col min="15622" max="15622" width="11.75" style="5" customWidth="1"/>
    <col min="15623" max="15623" width="8" style="5" customWidth="1"/>
    <col min="15624" max="15624" width="11.75" style="5" customWidth="1"/>
    <col min="15625" max="15625" width="8" style="5" customWidth="1"/>
    <col min="15626" max="15626" width="1.375" style="5" customWidth="1"/>
    <col min="15627" max="15627" width="11.75" style="5" customWidth="1"/>
    <col min="15628" max="15628" width="8" style="5" customWidth="1"/>
    <col min="15629" max="15629" width="7" style="5" customWidth="1"/>
    <col min="15630" max="15630" width="10.125" style="5" customWidth="1"/>
    <col min="15631" max="15631" width="5.875" style="5" customWidth="1"/>
    <col min="15632" max="15632" width="7" style="5" customWidth="1"/>
    <col min="15633" max="15633" width="5.875" style="5" customWidth="1"/>
    <col min="15634" max="15634" width="5.75" style="5" customWidth="1"/>
    <col min="15635" max="15873" width="9" style="5"/>
    <col min="15874" max="15874" width="1.375" style="5" customWidth="1"/>
    <col min="15875" max="15875" width="13.875" style="5" customWidth="1"/>
    <col min="15876" max="15877" width="14.75" style="5" customWidth="1"/>
    <col min="15878" max="15878" width="11.75" style="5" customWidth="1"/>
    <col min="15879" max="15879" width="8" style="5" customWidth="1"/>
    <col min="15880" max="15880" width="11.75" style="5" customWidth="1"/>
    <col min="15881" max="15881" width="8" style="5" customWidth="1"/>
    <col min="15882" max="15882" width="1.375" style="5" customWidth="1"/>
    <col min="15883" max="15883" width="11.75" style="5" customWidth="1"/>
    <col min="15884" max="15884" width="8" style="5" customWidth="1"/>
    <col min="15885" max="15885" width="7" style="5" customWidth="1"/>
    <col min="15886" max="15886" width="10.125" style="5" customWidth="1"/>
    <col min="15887" max="15887" width="5.875" style="5" customWidth="1"/>
    <col min="15888" max="15888" width="7" style="5" customWidth="1"/>
    <col min="15889" max="15889" width="5.875" style="5" customWidth="1"/>
    <col min="15890" max="15890" width="5.75" style="5" customWidth="1"/>
    <col min="15891" max="16129" width="9" style="5"/>
    <col min="16130" max="16130" width="1.375" style="5" customWidth="1"/>
    <col min="16131" max="16131" width="13.875" style="5" customWidth="1"/>
    <col min="16132" max="16133" width="14.75" style="5" customWidth="1"/>
    <col min="16134" max="16134" width="11.75" style="5" customWidth="1"/>
    <col min="16135" max="16135" width="8" style="5" customWidth="1"/>
    <col min="16136" max="16136" width="11.75" style="5" customWidth="1"/>
    <col min="16137" max="16137" width="8" style="5" customWidth="1"/>
    <col min="16138" max="16138" width="1.375" style="5" customWidth="1"/>
    <col min="16139" max="16139" width="11.75" style="5" customWidth="1"/>
    <col min="16140" max="16140" width="8" style="5" customWidth="1"/>
    <col min="16141" max="16141" width="7" style="5" customWidth="1"/>
    <col min="16142" max="16142" width="10.125" style="5" customWidth="1"/>
    <col min="16143" max="16143" width="5.875" style="5" customWidth="1"/>
    <col min="16144" max="16144" width="7" style="5" customWidth="1"/>
    <col min="16145" max="16145" width="5.875" style="5" customWidth="1"/>
    <col min="16146" max="16146" width="5.75" style="5" customWidth="1"/>
    <col min="16147" max="16383" width="9" style="5"/>
    <col min="16384" max="16384" width="8.5" style="5" customWidth="1"/>
  </cols>
  <sheetData>
    <row r="1" spans="1:77" ht="23.25" customHeight="1" x14ac:dyDescent="0.4">
      <c r="A1" s="110" t="s">
        <v>0</v>
      </c>
      <c r="B1" s="110"/>
      <c r="C1" s="110"/>
      <c r="D1" s="110"/>
      <c r="E1" s="110"/>
      <c r="F1" s="110"/>
      <c r="G1" s="110"/>
      <c r="H1" s="110"/>
      <c r="I1" s="110"/>
      <c r="J1" s="110"/>
      <c r="K1" s="110"/>
      <c r="L1" s="1"/>
      <c r="M1" s="2"/>
      <c r="N1" s="3"/>
    </row>
    <row r="2" spans="1:77" ht="10.5" customHeight="1" x14ac:dyDescent="0.4">
      <c r="B2" s="6"/>
      <c r="C2" s="7"/>
      <c r="D2" s="8"/>
      <c r="E2" s="8"/>
      <c r="F2" s="8"/>
      <c r="G2" s="8"/>
      <c r="H2" s="8"/>
      <c r="I2" s="8"/>
      <c r="J2" s="8"/>
      <c r="K2" s="8"/>
      <c r="L2" s="1"/>
      <c r="M2" s="2"/>
      <c r="N2" s="3"/>
      <c r="R2" s="4" t="s">
        <v>1</v>
      </c>
      <c r="AV2" s="4" t="s">
        <v>2</v>
      </c>
    </row>
    <row r="3" spans="1:77" ht="16.5" customHeight="1" x14ac:dyDescent="0.4">
      <c r="A3" s="5">
        <v>1</v>
      </c>
      <c r="B3" s="9" t="str">
        <f>"第1表　全体　１施設・事業所当たりの収支額，収支等の科目"</f>
        <v>第1表　全体　１施設・事業所当たりの収支額，収支等の科目</v>
      </c>
      <c r="C3" s="7"/>
      <c r="D3" s="8"/>
      <c r="E3" s="8"/>
      <c r="F3" s="8"/>
      <c r="G3" s="8"/>
      <c r="I3" s="8"/>
      <c r="J3" s="8"/>
      <c r="K3" s="10"/>
      <c r="L3" s="1"/>
      <c r="M3" s="2"/>
      <c r="N3" s="3"/>
      <c r="Q3" s="11"/>
      <c r="R3" s="12" t="s">
        <v>3</v>
      </c>
      <c r="S3" s="11" t="s">
        <v>4</v>
      </c>
      <c r="T3" s="11" t="s">
        <v>5</v>
      </c>
      <c r="U3" s="11" t="s">
        <v>6</v>
      </c>
      <c r="V3" s="11" t="s">
        <v>7</v>
      </c>
      <c r="W3" s="11" t="s">
        <v>8</v>
      </c>
      <c r="X3" s="11" t="s">
        <v>9</v>
      </c>
      <c r="Y3" s="11" t="s">
        <v>10</v>
      </c>
      <c r="Z3" s="11" t="s">
        <v>11</v>
      </c>
      <c r="AA3" s="11" t="s">
        <v>12</v>
      </c>
      <c r="AB3" s="11" t="s">
        <v>13</v>
      </c>
      <c r="AC3" s="11" t="s">
        <v>14</v>
      </c>
      <c r="AD3" s="11" t="s">
        <v>15</v>
      </c>
      <c r="AE3" s="11" t="s">
        <v>16</v>
      </c>
      <c r="AF3" s="11" t="s">
        <v>17</v>
      </c>
      <c r="AG3" s="11" t="s">
        <v>18</v>
      </c>
      <c r="AH3" s="11" t="s">
        <v>19</v>
      </c>
      <c r="AI3" s="11" t="s">
        <v>20</v>
      </c>
      <c r="AJ3" s="11" t="s">
        <v>21</v>
      </c>
      <c r="AK3" s="11" t="s">
        <v>22</v>
      </c>
      <c r="AL3" s="11" t="s">
        <v>23</v>
      </c>
      <c r="AM3" s="11" t="s">
        <v>24</v>
      </c>
      <c r="AN3" s="11" t="s">
        <v>25</v>
      </c>
      <c r="AO3" s="11" t="s">
        <v>26</v>
      </c>
      <c r="AP3" s="11" t="s">
        <v>27</v>
      </c>
      <c r="AQ3" s="11" t="s">
        <v>28</v>
      </c>
      <c r="AR3" s="11" t="s">
        <v>29</v>
      </c>
      <c r="AS3" s="11" t="s">
        <v>30</v>
      </c>
      <c r="AT3" s="11" t="s">
        <v>31</v>
      </c>
      <c r="AU3" s="11" t="s">
        <v>32</v>
      </c>
      <c r="AV3" s="12" t="s">
        <v>3</v>
      </c>
      <c r="AW3" s="11" t="s">
        <v>4</v>
      </c>
      <c r="AX3" s="11" t="s">
        <v>5</v>
      </c>
      <c r="AY3" s="11" t="s">
        <v>6</v>
      </c>
      <c r="AZ3" s="11" t="s">
        <v>7</v>
      </c>
      <c r="BA3" s="11" t="s">
        <v>8</v>
      </c>
      <c r="BB3" s="11" t="s">
        <v>9</v>
      </c>
      <c r="BC3" s="11" t="s">
        <v>10</v>
      </c>
      <c r="BD3" s="11" t="s">
        <v>11</v>
      </c>
      <c r="BE3" s="11" t="s">
        <v>12</v>
      </c>
      <c r="BF3" s="11" t="s">
        <v>13</v>
      </c>
      <c r="BG3" s="11" t="s">
        <v>14</v>
      </c>
      <c r="BH3" s="11" t="s">
        <v>15</v>
      </c>
      <c r="BI3" s="11" t="s">
        <v>16</v>
      </c>
      <c r="BJ3" s="11" t="s">
        <v>17</v>
      </c>
      <c r="BK3" s="11" t="s">
        <v>18</v>
      </c>
      <c r="BL3" s="11" t="s">
        <v>19</v>
      </c>
      <c r="BM3" s="11" t="s">
        <v>20</v>
      </c>
      <c r="BN3" s="11" t="s">
        <v>21</v>
      </c>
      <c r="BO3" s="11" t="s">
        <v>22</v>
      </c>
      <c r="BP3" s="11" t="s">
        <v>23</v>
      </c>
      <c r="BQ3" s="11" t="s">
        <v>24</v>
      </c>
      <c r="BR3" s="11" t="s">
        <v>25</v>
      </c>
      <c r="BS3" s="11" t="s">
        <v>26</v>
      </c>
      <c r="BT3" s="11" t="s">
        <v>27</v>
      </c>
      <c r="BU3" s="11" t="s">
        <v>28</v>
      </c>
      <c r="BV3" s="11" t="s">
        <v>29</v>
      </c>
      <c r="BW3" s="11" t="s">
        <v>30</v>
      </c>
      <c r="BX3" s="11" t="s">
        <v>31</v>
      </c>
      <c r="BY3" s="11" t="s">
        <v>32</v>
      </c>
    </row>
    <row r="4" spans="1:77" ht="10.35" customHeight="1" x14ac:dyDescent="0.4">
      <c r="C4" s="7"/>
      <c r="D4" s="8"/>
      <c r="E4" s="8"/>
      <c r="F4" s="8"/>
      <c r="G4" s="8"/>
      <c r="H4" s="8"/>
      <c r="I4" s="8"/>
      <c r="J4" s="13"/>
      <c r="K4" s="10" t="s">
        <v>33</v>
      </c>
      <c r="L4" s="8"/>
      <c r="M4" s="4">
        <v>0</v>
      </c>
      <c r="N4" s="4" t="s">
        <v>1</v>
      </c>
      <c r="O4" s="4" t="s">
        <v>34</v>
      </c>
      <c r="Q4" s="11" t="s">
        <v>35</v>
      </c>
      <c r="R4" s="14">
        <v>6990</v>
      </c>
      <c r="S4" s="14">
        <v>302</v>
      </c>
      <c r="T4" s="15">
        <v>293</v>
      </c>
      <c r="U4" s="14">
        <v>324</v>
      </c>
      <c r="V4" s="16">
        <v>303</v>
      </c>
      <c r="W4" s="14">
        <v>141</v>
      </c>
      <c r="X4" s="14">
        <v>326</v>
      </c>
      <c r="Y4" s="14">
        <v>325</v>
      </c>
      <c r="Z4" s="14">
        <v>321</v>
      </c>
      <c r="AA4" s="14">
        <v>86</v>
      </c>
      <c r="AB4" s="14">
        <v>285</v>
      </c>
      <c r="AC4" s="14">
        <v>282</v>
      </c>
      <c r="AD4" s="14">
        <v>253</v>
      </c>
      <c r="AE4" s="14">
        <v>272</v>
      </c>
      <c r="AF4" s="14">
        <v>240</v>
      </c>
      <c r="AG4" s="14">
        <v>137</v>
      </c>
      <c r="AH4" s="14">
        <v>234</v>
      </c>
      <c r="AI4" s="14">
        <v>198</v>
      </c>
      <c r="AJ4" s="14">
        <v>236</v>
      </c>
      <c r="AK4" s="14">
        <v>290</v>
      </c>
      <c r="AL4" s="14">
        <v>295</v>
      </c>
      <c r="AM4" s="14">
        <v>293</v>
      </c>
      <c r="AN4" s="14">
        <v>268</v>
      </c>
      <c r="AO4" s="14">
        <v>341</v>
      </c>
      <c r="AP4" s="14">
        <v>60</v>
      </c>
      <c r="AQ4" s="14">
        <v>314</v>
      </c>
      <c r="AR4" s="14">
        <v>61</v>
      </c>
      <c r="AS4" s="14">
        <v>278</v>
      </c>
      <c r="AT4" s="14">
        <v>131</v>
      </c>
      <c r="AU4" s="14">
        <v>101</v>
      </c>
      <c r="AV4" s="14">
        <v>6990</v>
      </c>
      <c r="AW4" s="14">
        <v>302</v>
      </c>
      <c r="AX4" s="15">
        <v>293</v>
      </c>
      <c r="AY4" s="14">
        <v>324</v>
      </c>
      <c r="AZ4" s="16">
        <v>303</v>
      </c>
      <c r="BA4" s="14">
        <v>141</v>
      </c>
      <c r="BB4" s="14">
        <v>326</v>
      </c>
      <c r="BC4" s="14">
        <v>325</v>
      </c>
      <c r="BD4" s="14">
        <v>321</v>
      </c>
      <c r="BE4" s="14">
        <v>86</v>
      </c>
      <c r="BF4" s="14">
        <v>285</v>
      </c>
      <c r="BG4" s="14">
        <v>282</v>
      </c>
      <c r="BH4" s="14">
        <v>253</v>
      </c>
      <c r="BI4" s="14">
        <v>272</v>
      </c>
      <c r="BJ4" s="14">
        <v>240</v>
      </c>
      <c r="BK4" s="14">
        <v>137</v>
      </c>
      <c r="BL4" s="14">
        <v>234</v>
      </c>
      <c r="BM4" s="14">
        <v>198</v>
      </c>
      <c r="BN4" s="14">
        <v>236</v>
      </c>
      <c r="BO4" s="14">
        <v>290</v>
      </c>
      <c r="BP4" s="14">
        <v>295</v>
      </c>
      <c r="BQ4" s="14">
        <v>293</v>
      </c>
      <c r="BR4" s="14">
        <v>268</v>
      </c>
      <c r="BS4" s="14">
        <v>341</v>
      </c>
      <c r="BT4" s="14">
        <v>60</v>
      </c>
      <c r="BU4" s="14">
        <v>314</v>
      </c>
      <c r="BV4" s="14">
        <v>61</v>
      </c>
      <c r="BW4" s="14">
        <v>278</v>
      </c>
      <c r="BX4" s="14">
        <v>131</v>
      </c>
      <c r="BY4" s="14">
        <v>101</v>
      </c>
    </row>
    <row r="5" spans="1:77" ht="10.35" customHeight="1" x14ac:dyDescent="0.4">
      <c r="B5" s="17"/>
      <c r="C5" s="18"/>
      <c r="D5" s="19"/>
      <c r="E5" s="105" t="s">
        <v>36</v>
      </c>
      <c r="F5" s="106"/>
      <c r="G5" s="106"/>
      <c r="H5" s="107"/>
      <c r="I5" s="20"/>
      <c r="J5" s="105" t="s">
        <v>37</v>
      </c>
      <c r="K5" s="107"/>
      <c r="L5" s="21"/>
      <c r="M5" s="22" t="s">
        <v>38</v>
      </c>
      <c r="N5" s="23">
        <f ca="1">OFFSET($R$5,0,$M4)</f>
        <v>0</v>
      </c>
      <c r="O5" s="23">
        <f ca="1">OFFSET($AV$5,0,$M4)</f>
        <v>0</v>
      </c>
      <c r="P5" s="23"/>
      <c r="Q5" s="24" t="s">
        <v>38</v>
      </c>
      <c r="R5" s="25">
        <v>0</v>
      </c>
      <c r="S5" s="25">
        <v>0</v>
      </c>
      <c r="T5" s="25">
        <v>0</v>
      </c>
      <c r="U5" s="25">
        <v>0</v>
      </c>
      <c r="V5" s="23">
        <v>0</v>
      </c>
      <c r="W5" s="23">
        <v>0</v>
      </c>
      <c r="X5" s="23">
        <v>0</v>
      </c>
      <c r="Y5" s="23">
        <v>0</v>
      </c>
      <c r="Z5" s="23">
        <v>0</v>
      </c>
      <c r="AA5" s="23">
        <v>0</v>
      </c>
      <c r="AB5" s="23">
        <v>0</v>
      </c>
      <c r="AC5" s="23">
        <v>0</v>
      </c>
      <c r="AD5" s="23">
        <v>0</v>
      </c>
      <c r="AE5" s="23">
        <v>0</v>
      </c>
      <c r="AF5" s="23">
        <v>0</v>
      </c>
      <c r="AG5" s="23">
        <v>0</v>
      </c>
      <c r="AH5" s="23">
        <v>0</v>
      </c>
      <c r="AI5" s="23">
        <v>0</v>
      </c>
      <c r="AJ5" s="23">
        <v>0</v>
      </c>
      <c r="AK5" s="23">
        <v>0</v>
      </c>
      <c r="AL5" s="23">
        <v>0</v>
      </c>
      <c r="AM5" s="23">
        <v>0</v>
      </c>
      <c r="AN5" s="23">
        <v>0</v>
      </c>
      <c r="AO5" s="23">
        <v>0</v>
      </c>
      <c r="AP5" s="23">
        <v>0</v>
      </c>
      <c r="AQ5" s="23">
        <v>0</v>
      </c>
      <c r="AR5" s="23">
        <v>0</v>
      </c>
      <c r="AS5" s="23">
        <v>0</v>
      </c>
      <c r="AT5" s="23">
        <v>0</v>
      </c>
      <c r="AU5" s="23">
        <v>0</v>
      </c>
      <c r="AV5" s="25">
        <v>0</v>
      </c>
      <c r="AW5" s="25">
        <v>0</v>
      </c>
      <c r="AX5" s="25">
        <v>0</v>
      </c>
      <c r="AY5" s="25">
        <v>0</v>
      </c>
      <c r="AZ5" s="23">
        <v>0</v>
      </c>
      <c r="BA5" s="23">
        <v>0</v>
      </c>
      <c r="BB5" s="23">
        <v>0</v>
      </c>
      <c r="BC5" s="23">
        <v>0</v>
      </c>
      <c r="BD5" s="23">
        <v>0</v>
      </c>
      <c r="BE5" s="23">
        <v>0</v>
      </c>
      <c r="BF5" s="23">
        <v>0</v>
      </c>
      <c r="BG5" s="23">
        <v>0</v>
      </c>
      <c r="BH5" s="23">
        <v>0</v>
      </c>
      <c r="BI5" s="23">
        <v>0</v>
      </c>
      <c r="BJ5" s="23">
        <v>0</v>
      </c>
      <c r="BK5" s="23">
        <v>0</v>
      </c>
      <c r="BL5" s="23">
        <v>0</v>
      </c>
      <c r="BM5" s="23">
        <v>0</v>
      </c>
      <c r="BN5" s="23">
        <v>0</v>
      </c>
      <c r="BO5" s="23">
        <v>0</v>
      </c>
      <c r="BP5" s="23">
        <v>0</v>
      </c>
      <c r="BQ5" s="23">
        <v>0</v>
      </c>
      <c r="BR5" s="23">
        <v>0</v>
      </c>
      <c r="BS5" s="23">
        <v>0</v>
      </c>
      <c r="BT5" s="23">
        <v>0</v>
      </c>
      <c r="BU5" s="23">
        <v>0</v>
      </c>
      <c r="BV5" s="23">
        <v>0</v>
      </c>
      <c r="BW5" s="23">
        <v>0</v>
      </c>
      <c r="BX5" s="23">
        <v>0</v>
      </c>
      <c r="BY5" s="23">
        <v>0</v>
      </c>
    </row>
    <row r="6" spans="1:77" ht="10.35" customHeight="1" x14ac:dyDescent="0.4">
      <c r="B6" s="26"/>
      <c r="C6" s="27"/>
      <c r="D6" s="28"/>
      <c r="E6" s="105" t="s">
        <v>39</v>
      </c>
      <c r="F6" s="107"/>
      <c r="G6" s="105" t="s">
        <v>40</v>
      </c>
      <c r="H6" s="107"/>
      <c r="I6" s="20"/>
      <c r="J6" s="105" t="s">
        <v>41</v>
      </c>
      <c r="K6" s="107"/>
      <c r="L6" s="21"/>
      <c r="M6" s="29" t="s">
        <v>42</v>
      </c>
      <c r="N6" s="23">
        <f ca="1">OFFSET($R$6,0,$M4)</f>
        <v>0</v>
      </c>
      <c r="O6" s="23">
        <f ca="1">OFFSET($AV$6,0,$M4)</f>
        <v>0</v>
      </c>
      <c r="P6" s="23"/>
      <c r="Q6" s="30" t="s">
        <v>42</v>
      </c>
      <c r="R6" s="30">
        <v>0</v>
      </c>
      <c r="S6" s="30">
        <v>0</v>
      </c>
      <c r="T6" s="30">
        <v>0</v>
      </c>
      <c r="U6" s="30">
        <v>0</v>
      </c>
      <c r="V6" s="11">
        <v>0</v>
      </c>
      <c r="W6" s="11">
        <v>0</v>
      </c>
      <c r="X6" s="11">
        <v>0</v>
      </c>
      <c r="Y6" s="11">
        <v>0</v>
      </c>
      <c r="Z6" s="11">
        <v>0</v>
      </c>
      <c r="AA6" s="11">
        <v>0</v>
      </c>
      <c r="AB6" s="11">
        <v>0</v>
      </c>
      <c r="AC6" s="11">
        <v>0</v>
      </c>
      <c r="AD6" s="11">
        <v>0</v>
      </c>
      <c r="AE6" s="11">
        <v>0</v>
      </c>
      <c r="AF6" s="11">
        <v>0</v>
      </c>
      <c r="AG6" s="11">
        <v>0</v>
      </c>
      <c r="AH6" s="11">
        <v>0</v>
      </c>
      <c r="AI6" s="11">
        <v>0</v>
      </c>
      <c r="AJ6" s="11">
        <v>0</v>
      </c>
      <c r="AK6" s="11">
        <v>0</v>
      </c>
      <c r="AL6" s="11">
        <v>0</v>
      </c>
      <c r="AM6" s="11">
        <v>0</v>
      </c>
      <c r="AN6" s="11">
        <v>0</v>
      </c>
      <c r="AO6" s="11">
        <v>0</v>
      </c>
      <c r="AP6" s="11">
        <v>0</v>
      </c>
      <c r="AQ6" s="11">
        <v>0</v>
      </c>
      <c r="AR6" s="11">
        <v>0</v>
      </c>
      <c r="AS6" s="11">
        <v>0</v>
      </c>
      <c r="AT6" s="11">
        <v>0</v>
      </c>
      <c r="AU6" s="11">
        <v>0</v>
      </c>
      <c r="AV6" s="30">
        <v>0</v>
      </c>
      <c r="AW6" s="30">
        <v>0</v>
      </c>
      <c r="AX6" s="30">
        <v>0</v>
      </c>
      <c r="AY6" s="30">
        <v>0</v>
      </c>
      <c r="AZ6" s="11">
        <v>0</v>
      </c>
      <c r="BA6" s="11">
        <v>0</v>
      </c>
      <c r="BB6" s="11">
        <v>0</v>
      </c>
      <c r="BC6" s="11">
        <v>0</v>
      </c>
      <c r="BD6" s="11">
        <v>0</v>
      </c>
      <c r="BE6" s="11">
        <v>0</v>
      </c>
      <c r="BF6" s="11">
        <v>0</v>
      </c>
      <c r="BG6" s="11">
        <v>0</v>
      </c>
      <c r="BH6" s="11">
        <v>0</v>
      </c>
      <c r="BI6" s="11">
        <v>0</v>
      </c>
      <c r="BJ6" s="11">
        <v>0</v>
      </c>
      <c r="BK6" s="11">
        <v>0</v>
      </c>
      <c r="BL6" s="11">
        <v>0</v>
      </c>
      <c r="BM6" s="11">
        <v>0</v>
      </c>
      <c r="BN6" s="11">
        <v>0</v>
      </c>
      <c r="BO6" s="11">
        <v>0</v>
      </c>
      <c r="BP6" s="11">
        <v>0</v>
      </c>
      <c r="BQ6" s="11">
        <v>0</v>
      </c>
      <c r="BR6" s="11">
        <v>0</v>
      </c>
      <c r="BS6" s="11">
        <v>0</v>
      </c>
      <c r="BT6" s="11">
        <v>0</v>
      </c>
      <c r="BU6" s="11">
        <v>0</v>
      </c>
      <c r="BV6" s="11">
        <v>0</v>
      </c>
      <c r="BW6" s="11">
        <v>0</v>
      </c>
      <c r="BX6" s="11">
        <v>0</v>
      </c>
      <c r="BY6" s="11">
        <v>0</v>
      </c>
    </row>
    <row r="7" spans="1:77" ht="10.35" customHeight="1" x14ac:dyDescent="0.4">
      <c r="B7" s="31" t="s">
        <v>43</v>
      </c>
      <c r="C7" s="108" t="s">
        <v>44</v>
      </c>
      <c r="D7" s="109"/>
      <c r="E7" s="32">
        <v>32055.654935622319</v>
      </c>
      <c r="F7" s="33">
        <f>E7/E20</f>
        <v>0.91190233174767388</v>
      </c>
      <c r="G7" s="32">
        <v>30778.167954220316</v>
      </c>
      <c r="H7" s="33">
        <f>G7/G20</f>
        <v>0.92197433977136845</v>
      </c>
      <c r="I7" s="34"/>
      <c r="J7" s="32">
        <v>31385.73985443317</v>
      </c>
      <c r="K7" s="33">
        <v>0.91014549692271474</v>
      </c>
      <c r="L7" s="21"/>
      <c r="M7" s="35" t="s">
        <v>45</v>
      </c>
      <c r="N7" s="23">
        <f ca="1">OFFSET($R$7,0,$M4)</f>
        <v>0</v>
      </c>
      <c r="O7" s="23">
        <f ca="1">OFFSET($AV$7,0,$M4)</f>
        <v>0</v>
      </c>
      <c r="P7" s="23"/>
      <c r="Q7" s="30" t="s">
        <v>45</v>
      </c>
      <c r="R7" s="30">
        <v>0</v>
      </c>
      <c r="S7" s="30">
        <v>0</v>
      </c>
      <c r="T7" s="30">
        <v>0</v>
      </c>
      <c r="U7" s="30">
        <v>0</v>
      </c>
      <c r="V7" s="11">
        <v>0</v>
      </c>
      <c r="W7" s="11">
        <v>0</v>
      </c>
      <c r="X7" s="11">
        <v>0</v>
      </c>
      <c r="Y7" s="11">
        <v>0</v>
      </c>
      <c r="Z7" s="11">
        <v>0</v>
      </c>
      <c r="AA7" s="11">
        <v>0</v>
      </c>
      <c r="AB7" s="11">
        <v>0</v>
      </c>
      <c r="AC7" s="11">
        <v>0</v>
      </c>
      <c r="AD7" s="11">
        <v>0</v>
      </c>
      <c r="AE7" s="11">
        <v>0</v>
      </c>
      <c r="AF7" s="11">
        <v>0</v>
      </c>
      <c r="AG7" s="11">
        <v>0</v>
      </c>
      <c r="AH7" s="11">
        <v>0</v>
      </c>
      <c r="AI7" s="11">
        <v>0</v>
      </c>
      <c r="AJ7" s="11">
        <v>0</v>
      </c>
      <c r="AK7" s="11">
        <v>0</v>
      </c>
      <c r="AL7" s="11">
        <v>0</v>
      </c>
      <c r="AM7" s="11">
        <v>0</v>
      </c>
      <c r="AN7" s="11">
        <v>0</v>
      </c>
      <c r="AO7" s="11">
        <v>0</v>
      </c>
      <c r="AP7" s="11">
        <v>0</v>
      </c>
      <c r="AQ7" s="11">
        <v>0</v>
      </c>
      <c r="AR7" s="11">
        <v>0</v>
      </c>
      <c r="AS7" s="11">
        <v>0</v>
      </c>
      <c r="AT7" s="11">
        <v>0</v>
      </c>
      <c r="AU7" s="11">
        <v>0</v>
      </c>
      <c r="AV7" s="30">
        <v>0</v>
      </c>
      <c r="AW7" s="30">
        <v>0</v>
      </c>
      <c r="AX7" s="30">
        <v>0</v>
      </c>
      <c r="AY7" s="30">
        <v>0</v>
      </c>
      <c r="AZ7" s="11">
        <v>0</v>
      </c>
      <c r="BA7" s="11">
        <v>0</v>
      </c>
      <c r="BB7" s="11">
        <v>0</v>
      </c>
      <c r="BC7" s="11">
        <v>0</v>
      </c>
      <c r="BD7" s="11">
        <v>0</v>
      </c>
      <c r="BE7" s="11">
        <v>0</v>
      </c>
      <c r="BF7" s="11">
        <v>0</v>
      </c>
      <c r="BG7" s="11">
        <v>0</v>
      </c>
      <c r="BH7" s="11">
        <v>0</v>
      </c>
      <c r="BI7" s="11">
        <v>0</v>
      </c>
      <c r="BJ7" s="11">
        <v>0</v>
      </c>
      <c r="BK7" s="11">
        <v>0</v>
      </c>
      <c r="BL7" s="11">
        <v>0</v>
      </c>
      <c r="BM7" s="11">
        <v>0</v>
      </c>
      <c r="BN7" s="11">
        <v>0</v>
      </c>
      <c r="BO7" s="11">
        <v>0</v>
      </c>
      <c r="BP7" s="11">
        <v>0</v>
      </c>
      <c r="BQ7" s="11">
        <v>0</v>
      </c>
      <c r="BR7" s="11">
        <v>0</v>
      </c>
      <c r="BS7" s="11">
        <v>0</v>
      </c>
      <c r="BT7" s="11">
        <v>0</v>
      </c>
      <c r="BU7" s="11">
        <v>0</v>
      </c>
      <c r="BV7" s="11">
        <v>0</v>
      </c>
      <c r="BW7" s="11">
        <v>0</v>
      </c>
      <c r="BX7" s="11">
        <v>0</v>
      </c>
      <c r="BY7" s="11">
        <v>0</v>
      </c>
    </row>
    <row r="8" spans="1:77" ht="10.35" customHeight="1" x14ac:dyDescent="0.4">
      <c r="B8" s="36"/>
      <c r="C8" s="100" t="s">
        <v>46</v>
      </c>
      <c r="D8" s="101"/>
      <c r="E8" s="32">
        <v>1990.4559370529328</v>
      </c>
      <c r="F8" s="33">
        <f>E8/E20</f>
        <v>5.6623438637733538E-2</v>
      </c>
      <c r="G8" s="32">
        <v>1516.9220314735337</v>
      </c>
      <c r="H8" s="33">
        <f>G8/G20</f>
        <v>4.5440105159367764E-2</v>
      </c>
      <c r="I8" s="34"/>
      <c r="J8" s="32">
        <v>1845.6606749007499</v>
      </c>
      <c r="K8" s="33">
        <v>5.3521750957576518E-2</v>
      </c>
      <c r="L8" s="21"/>
      <c r="M8" s="35" t="s">
        <v>47</v>
      </c>
      <c r="N8" s="23">
        <f ca="1">OFFSET($R$8,0,$M4)</f>
        <v>2.8612303290414882E-2</v>
      </c>
      <c r="O8" s="23">
        <f ca="1">OFFSET($AV$8,0,$M4)</f>
        <v>2.8612303290414882E-2</v>
      </c>
      <c r="P8" s="23"/>
      <c r="Q8" s="30" t="s">
        <v>47</v>
      </c>
      <c r="R8" s="30">
        <v>2.8612303290414882E-2</v>
      </c>
      <c r="S8" s="30">
        <v>0</v>
      </c>
      <c r="T8" s="30">
        <v>0</v>
      </c>
      <c r="U8" s="30">
        <v>0</v>
      </c>
      <c r="V8" s="11">
        <v>0</v>
      </c>
      <c r="W8" s="11">
        <v>0.70921985815602839</v>
      </c>
      <c r="X8" s="11">
        <v>0</v>
      </c>
      <c r="Y8" s="11">
        <v>0</v>
      </c>
      <c r="Z8" s="11">
        <v>0</v>
      </c>
      <c r="AA8" s="11">
        <v>0</v>
      </c>
      <c r="AB8" s="11">
        <v>0</v>
      </c>
      <c r="AC8" s="11">
        <v>0</v>
      </c>
      <c r="AD8" s="11">
        <v>0</v>
      </c>
      <c r="AE8" s="11">
        <v>0</v>
      </c>
      <c r="AF8" s="11">
        <v>0</v>
      </c>
      <c r="AG8" s="11">
        <v>0</v>
      </c>
      <c r="AH8" s="11">
        <v>0</v>
      </c>
      <c r="AI8" s="11">
        <v>0</v>
      </c>
      <c r="AJ8" s="11">
        <v>0</v>
      </c>
      <c r="AK8" s="11">
        <v>0.34482758620689657</v>
      </c>
      <c r="AL8" s="11">
        <v>0</v>
      </c>
      <c r="AM8" s="11">
        <v>0</v>
      </c>
      <c r="AN8" s="11">
        <v>0</v>
      </c>
      <c r="AO8" s="11">
        <v>0</v>
      </c>
      <c r="AP8" s="11">
        <v>0</v>
      </c>
      <c r="AQ8" s="11">
        <v>0</v>
      </c>
      <c r="AR8" s="11">
        <v>0</v>
      </c>
      <c r="AS8" s="11">
        <v>0</v>
      </c>
      <c r="AT8" s="11">
        <v>0</v>
      </c>
      <c r="AU8" s="11">
        <v>0</v>
      </c>
      <c r="AV8" s="30">
        <v>2.8612303290414882E-2</v>
      </c>
      <c r="AW8" s="30">
        <v>0</v>
      </c>
      <c r="AX8" s="30">
        <v>0</v>
      </c>
      <c r="AY8" s="30">
        <v>0</v>
      </c>
      <c r="AZ8" s="11">
        <v>0</v>
      </c>
      <c r="BA8" s="11">
        <v>0.70921985815602839</v>
      </c>
      <c r="BB8" s="11">
        <v>0</v>
      </c>
      <c r="BC8" s="11">
        <v>0</v>
      </c>
      <c r="BD8" s="11">
        <v>0</v>
      </c>
      <c r="BE8" s="11">
        <v>0</v>
      </c>
      <c r="BF8" s="11">
        <v>0</v>
      </c>
      <c r="BG8" s="11">
        <v>0</v>
      </c>
      <c r="BH8" s="11">
        <v>0</v>
      </c>
      <c r="BI8" s="11">
        <v>0</v>
      </c>
      <c r="BJ8" s="11">
        <v>0</v>
      </c>
      <c r="BK8" s="11">
        <v>0</v>
      </c>
      <c r="BL8" s="11">
        <v>0</v>
      </c>
      <c r="BM8" s="11">
        <v>0</v>
      </c>
      <c r="BN8" s="11">
        <v>0</v>
      </c>
      <c r="BO8" s="11">
        <v>0</v>
      </c>
      <c r="BP8" s="11">
        <v>0</v>
      </c>
      <c r="BQ8" s="11">
        <v>0</v>
      </c>
      <c r="BR8" s="11">
        <v>0</v>
      </c>
      <c r="BS8" s="11">
        <v>0</v>
      </c>
      <c r="BT8" s="11">
        <v>0</v>
      </c>
      <c r="BU8" s="11">
        <v>0</v>
      </c>
      <c r="BV8" s="11">
        <v>0</v>
      </c>
      <c r="BW8" s="11">
        <v>0</v>
      </c>
      <c r="BX8" s="11">
        <v>0.76335877862595414</v>
      </c>
      <c r="BY8" s="11">
        <v>0</v>
      </c>
    </row>
    <row r="9" spans="1:77" ht="10.35" customHeight="1" x14ac:dyDescent="0.4">
      <c r="B9" s="36"/>
      <c r="C9" s="100" t="s">
        <v>48</v>
      </c>
      <c r="D9" s="101"/>
      <c r="E9" s="32">
        <v>142.77510729613735</v>
      </c>
      <c r="F9" s="33">
        <f>E9/E20</f>
        <v>4.0615908026321026E-3</v>
      </c>
      <c r="G9" s="32">
        <v>134.62031473533619</v>
      </c>
      <c r="H9" s="33">
        <f>G9/G20</f>
        <v>4.0326141563246133E-3</v>
      </c>
      <c r="I9" s="34"/>
      <c r="J9" s="32">
        <v>163.44397882664313</v>
      </c>
      <c r="K9" s="33">
        <v>4.7396620891569981E-3</v>
      </c>
      <c r="L9" s="37"/>
      <c r="M9" s="35" t="s">
        <v>49</v>
      </c>
      <c r="N9" s="23">
        <f ca="1">OFFSET($R$9,0,$M4)</f>
        <v>0.28612303290414876</v>
      </c>
      <c r="O9" s="23">
        <f ca="1">OFFSET($AV$9,0,$M4)</f>
        <v>0.14306151645207438</v>
      </c>
      <c r="P9" s="23"/>
      <c r="Q9" s="30" t="s">
        <v>49</v>
      </c>
      <c r="R9" s="30">
        <v>0.28612303290414876</v>
      </c>
      <c r="S9" s="30">
        <v>0</v>
      </c>
      <c r="T9" s="30">
        <v>0</v>
      </c>
      <c r="U9" s="30">
        <v>0</v>
      </c>
      <c r="V9" s="11">
        <v>0</v>
      </c>
      <c r="W9" s="11">
        <v>1.4184397163120568</v>
      </c>
      <c r="X9" s="11">
        <v>0</v>
      </c>
      <c r="Y9" s="11">
        <v>0</v>
      </c>
      <c r="Z9" s="11">
        <v>0</v>
      </c>
      <c r="AA9" s="11">
        <v>0</v>
      </c>
      <c r="AB9" s="11">
        <v>0</v>
      </c>
      <c r="AC9" s="11">
        <v>1.4184397163120568</v>
      </c>
      <c r="AD9" s="11">
        <v>0</v>
      </c>
      <c r="AE9" s="11">
        <v>0</v>
      </c>
      <c r="AF9" s="11">
        <v>0</v>
      </c>
      <c r="AG9" s="11">
        <v>0</v>
      </c>
      <c r="AH9" s="11">
        <v>0.85470085470085477</v>
      </c>
      <c r="AI9" s="11">
        <v>0</v>
      </c>
      <c r="AJ9" s="11">
        <v>0</v>
      </c>
      <c r="AK9" s="11">
        <v>2.4137931034482758</v>
      </c>
      <c r="AL9" s="11">
        <v>0</v>
      </c>
      <c r="AM9" s="11">
        <v>0.34129692832764508</v>
      </c>
      <c r="AN9" s="11">
        <v>0</v>
      </c>
      <c r="AO9" s="11">
        <v>1.1730205278592376</v>
      </c>
      <c r="AP9" s="11">
        <v>0</v>
      </c>
      <c r="AQ9" s="11">
        <v>0</v>
      </c>
      <c r="AR9" s="11">
        <v>0</v>
      </c>
      <c r="AS9" s="11">
        <v>0</v>
      </c>
      <c r="AT9" s="11">
        <v>0</v>
      </c>
      <c r="AU9" s="11">
        <v>0</v>
      </c>
      <c r="AV9" s="30">
        <v>0.14306151645207438</v>
      </c>
      <c r="AW9" s="30">
        <v>0</v>
      </c>
      <c r="AX9" s="30">
        <v>0</v>
      </c>
      <c r="AY9" s="30">
        <v>0</v>
      </c>
      <c r="AZ9" s="11">
        <v>0</v>
      </c>
      <c r="BA9" s="11">
        <v>2.1276595744680851</v>
      </c>
      <c r="BB9" s="11">
        <v>0</v>
      </c>
      <c r="BC9" s="11">
        <v>0</v>
      </c>
      <c r="BD9" s="11">
        <v>0</v>
      </c>
      <c r="BE9" s="11">
        <v>0</v>
      </c>
      <c r="BF9" s="11">
        <v>0</v>
      </c>
      <c r="BG9" s="11">
        <v>0.3546099290780142</v>
      </c>
      <c r="BH9" s="11">
        <v>0</v>
      </c>
      <c r="BI9" s="11">
        <v>0</v>
      </c>
      <c r="BJ9" s="11">
        <v>0</v>
      </c>
      <c r="BK9" s="11">
        <v>0</v>
      </c>
      <c r="BL9" s="11">
        <v>0</v>
      </c>
      <c r="BM9" s="11">
        <v>0</v>
      </c>
      <c r="BN9" s="11">
        <v>0</v>
      </c>
      <c r="BO9" s="11">
        <v>0.34482758620689657</v>
      </c>
      <c r="BP9" s="11">
        <v>0</v>
      </c>
      <c r="BQ9" s="11">
        <v>0.34129692832764508</v>
      </c>
      <c r="BR9" s="11">
        <v>0</v>
      </c>
      <c r="BS9" s="11">
        <v>0.2932551319648094</v>
      </c>
      <c r="BT9" s="11">
        <v>0</v>
      </c>
      <c r="BU9" s="11">
        <v>0</v>
      </c>
      <c r="BV9" s="11">
        <v>1.639344262295082</v>
      </c>
      <c r="BW9" s="11">
        <v>0.71942446043165476</v>
      </c>
      <c r="BX9" s="11">
        <v>0</v>
      </c>
      <c r="BY9" s="11">
        <v>0</v>
      </c>
    </row>
    <row r="10" spans="1:77" ht="10.35" customHeight="1" x14ac:dyDescent="0.4">
      <c r="B10" s="38"/>
      <c r="C10" s="100" t="s">
        <v>50</v>
      </c>
      <c r="D10" s="101"/>
      <c r="E10" s="32">
        <v>716.00200286123038</v>
      </c>
      <c r="F10" s="33">
        <f>E10/E20</f>
        <v>2.0368446605019738E-2</v>
      </c>
      <c r="G10" s="32">
        <v>654.53791130185982</v>
      </c>
      <c r="H10" s="33">
        <f>G10/G20</f>
        <v>1.9606987638947984E-2</v>
      </c>
      <c r="I10" s="34"/>
      <c r="J10" s="32">
        <v>669.80238200264671</v>
      </c>
      <c r="K10" s="33">
        <v>1.942339497603749E-2</v>
      </c>
      <c r="L10" s="37"/>
      <c r="M10" s="35" t="s">
        <v>51</v>
      </c>
      <c r="N10" s="23">
        <f ca="1">OFFSET($R$10,0,$M4)</f>
        <v>0.31473533619456368</v>
      </c>
      <c r="O10" s="23">
        <f ca="1">OFFSET($AV$10,0,$M4)</f>
        <v>0.42918454935622319</v>
      </c>
      <c r="P10" s="23"/>
      <c r="Q10" s="30" t="s">
        <v>51</v>
      </c>
      <c r="R10" s="30">
        <v>0.31473533619456368</v>
      </c>
      <c r="S10" s="30">
        <v>0</v>
      </c>
      <c r="T10" s="30">
        <v>0</v>
      </c>
      <c r="U10" s="30">
        <v>0</v>
      </c>
      <c r="V10" s="11">
        <v>0.33003300330033003</v>
      </c>
      <c r="W10" s="11">
        <v>2.8368794326241136</v>
      </c>
      <c r="X10" s="11">
        <v>0</v>
      </c>
      <c r="Y10" s="11">
        <v>0</v>
      </c>
      <c r="Z10" s="11">
        <v>0.3115264797507788</v>
      </c>
      <c r="AA10" s="11">
        <v>0</v>
      </c>
      <c r="AB10" s="11">
        <v>0</v>
      </c>
      <c r="AC10" s="11">
        <v>1.0638297872340425</v>
      </c>
      <c r="AD10" s="11">
        <v>0</v>
      </c>
      <c r="AE10" s="11">
        <v>0.36764705882352938</v>
      </c>
      <c r="AF10" s="11">
        <v>0.41666666666666669</v>
      </c>
      <c r="AG10" s="11">
        <v>0</v>
      </c>
      <c r="AH10" s="11">
        <v>0.85470085470085477</v>
      </c>
      <c r="AI10" s="11">
        <v>0</v>
      </c>
      <c r="AJ10" s="11">
        <v>0</v>
      </c>
      <c r="AK10" s="11">
        <v>1.3793103448275863</v>
      </c>
      <c r="AL10" s="11">
        <v>0</v>
      </c>
      <c r="AM10" s="11">
        <v>0.34129692832764508</v>
      </c>
      <c r="AN10" s="11">
        <v>0</v>
      </c>
      <c r="AO10" s="11">
        <v>0.2932551319648094</v>
      </c>
      <c r="AP10" s="11">
        <v>0</v>
      </c>
      <c r="AQ10" s="11">
        <v>0</v>
      </c>
      <c r="AR10" s="11">
        <v>1.639344262295082</v>
      </c>
      <c r="AS10" s="11">
        <v>0</v>
      </c>
      <c r="AT10" s="11">
        <v>0.76335877862595414</v>
      </c>
      <c r="AU10" s="11">
        <v>0.99009900990099009</v>
      </c>
      <c r="AV10" s="30">
        <v>0.42918454935622319</v>
      </c>
      <c r="AW10" s="30">
        <v>0</v>
      </c>
      <c r="AX10" s="30">
        <v>0.34129692832764508</v>
      </c>
      <c r="AY10" s="30">
        <v>0</v>
      </c>
      <c r="AZ10" s="11">
        <v>0</v>
      </c>
      <c r="BA10" s="11">
        <v>0.70921985815602839</v>
      </c>
      <c r="BB10" s="11">
        <v>0</v>
      </c>
      <c r="BC10" s="11">
        <v>0</v>
      </c>
      <c r="BD10" s="11">
        <v>0.3115264797507788</v>
      </c>
      <c r="BE10" s="11">
        <v>0</v>
      </c>
      <c r="BF10" s="11">
        <v>0</v>
      </c>
      <c r="BG10" s="11">
        <v>1.773049645390071</v>
      </c>
      <c r="BH10" s="11">
        <v>0</v>
      </c>
      <c r="BI10" s="11">
        <v>0.73529411764705876</v>
      </c>
      <c r="BJ10" s="11">
        <v>1.25</v>
      </c>
      <c r="BK10" s="11">
        <v>0</v>
      </c>
      <c r="BL10" s="11">
        <v>1.2820512820512819</v>
      </c>
      <c r="BM10" s="11">
        <v>0</v>
      </c>
      <c r="BN10" s="11">
        <v>0.42372881355932202</v>
      </c>
      <c r="BO10" s="11">
        <v>1.7241379310344827</v>
      </c>
      <c r="BP10" s="11">
        <v>1.0169491525423728</v>
      </c>
      <c r="BQ10" s="11">
        <v>0.34129692832764508</v>
      </c>
      <c r="BR10" s="11">
        <v>0</v>
      </c>
      <c r="BS10" s="11">
        <v>0.5865102639296188</v>
      </c>
      <c r="BT10" s="11">
        <v>0</v>
      </c>
      <c r="BU10" s="11">
        <v>0</v>
      </c>
      <c r="BV10" s="11">
        <v>1.639344262295082</v>
      </c>
      <c r="BW10" s="11">
        <v>0.35971223021582738</v>
      </c>
      <c r="BX10" s="11">
        <v>0</v>
      </c>
      <c r="BY10" s="11">
        <v>0</v>
      </c>
    </row>
    <row r="11" spans="1:77" ht="10.35" customHeight="1" x14ac:dyDescent="0.4">
      <c r="B11" s="31" t="s">
        <v>52</v>
      </c>
      <c r="C11" s="100" t="s">
        <v>53</v>
      </c>
      <c r="D11" s="101"/>
      <c r="E11" s="32">
        <v>23574.9878397711</v>
      </c>
      <c r="F11" s="33">
        <f>E11/E20</f>
        <v>0.67064879582666881</v>
      </c>
      <c r="G11" s="32">
        <v>22502.937625178827</v>
      </c>
      <c r="H11" s="33">
        <f>G11/G20</f>
        <v>0.67408596543985255</v>
      </c>
      <c r="I11" s="34"/>
      <c r="J11" s="32">
        <v>22456.693868548744</v>
      </c>
      <c r="K11" s="33">
        <v>0.65121481586946339</v>
      </c>
      <c r="L11" s="37"/>
      <c r="M11" s="35" t="s">
        <v>54</v>
      </c>
      <c r="N11" s="23">
        <f ca="1">OFFSET($R$11,0,$M4)</f>
        <v>0.42918454935622319</v>
      </c>
      <c r="O11" s="23">
        <f ca="1">OFFSET($AV$11,0,$M4)</f>
        <v>0.47210300429184548</v>
      </c>
      <c r="P11" s="23"/>
      <c r="Q11" s="30" t="s">
        <v>54</v>
      </c>
      <c r="R11" s="30">
        <v>0.42918454935622319</v>
      </c>
      <c r="S11" s="30">
        <v>0</v>
      </c>
      <c r="T11" s="30">
        <v>0</v>
      </c>
      <c r="U11" s="30">
        <v>0</v>
      </c>
      <c r="V11" s="11">
        <v>1.3201320132013201</v>
      </c>
      <c r="W11" s="11">
        <v>0</v>
      </c>
      <c r="X11" s="11">
        <v>0.61349693251533743</v>
      </c>
      <c r="Y11" s="11">
        <v>0.30769230769230771</v>
      </c>
      <c r="Z11" s="11">
        <v>0.3115264797507788</v>
      </c>
      <c r="AA11" s="11">
        <v>0</v>
      </c>
      <c r="AB11" s="11">
        <v>0</v>
      </c>
      <c r="AC11" s="11">
        <v>1.0638297872340425</v>
      </c>
      <c r="AD11" s="11">
        <v>0</v>
      </c>
      <c r="AE11" s="11">
        <v>0.36764705882352938</v>
      </c>
      <c r="AF11" s="11">
        <v>0</v>
      </c>
      <c r="AG11" s="11">
        <v>0</v>
      </c>
      <c r="AH11" s="11">
        <v>0.42735042735042739</v>
      </c>
      <c r="AI11" s="11">
        <v>0</v>
      </c>
      <c r="AJ11" s="11">
        <v>1.2711864406779663</v>
      </c>
      <c r="AK11" s="11">
        <v>1.3793103448275863</v>
      </c>
      <c r="AL11" s="11">
        <v>1.3559322033898304</v>
      </c>
      <c r="AM11" s="11">
        <v>0.34129692832764508</v>
      </c>
      <c r="AN11" s="11">
        <v>0</v>
      </c>
      <c r="AO11" s="11">
        <v>0.5865102639296188</v>
      </c>
      <c r="AP11" s="11">
        <v>1.6666666666666667</v>
      </c>
      <c r="AQ11" s="11">
        <v>0</v>
      </c>
      <c r="AR11" s="11">
        <v>1.639344262295082</v>
      </c>
      <c r="AS11" s="11">
        <v>0</v>
      </c>
      <c r="AT11" s="11">
        <v>0</v>
      </c>
      <c r="AU11" s="11">
        <v>0.99009900990099009</v>
      </c>
      <c r="AV11" s="30">
        <v>0.47210300429184548</v>
      </c>
      <c r="AW11" s="30">
        <v>0</v>
      </c>
      <c r="AX11" s="30">
        <v>2.3890784982935154</v>
      </c>
      <c r="AY11" s="30">
        <v>0</v>
      </c>
      <c r="AZ11" s="11">
        <v>0</v>
      </c>
      <c r="BA11" s="11">
        <v>0.70921985815602839</v>
      </c>
      <c r="BB11" s="11">
        <v>0</v>
      </c>
      <c r="BC11" s="11">
        <v>0.30769230769230771</v>
      </c>
      <c r="BD11" s="11">
        <v>0.3115264797507788</v>
      </c>
      <c r="BE11" s="11">
        <v>0</v>
      </c>
      <c r="BF11" s="11">
        <v>0</v>
      </c>
      <c r="BG11" s="11">
        <v>0.70921985815602839</v>
      </c>
      <c r="BH11" s="11">
        <v>0</v>
      </c>
      <c r="BI11" s="11">
        <v>0.73529411764705876</v>
      </c>
      <c r="BJ11" s="11">
        <v>0.41666666666666669</v>
      </c>
      <c r="BK11" s="11">
        <v>0</v>
      </c>
      <c r="BL11" s="11">
        <v>0.85470085470085477</v>
      </c>
      <c r="BM11" s="11">
        <v>0</v>
      </c>
      <c r="BN11" s="11">
        <v>0</v>
      </c>
      <c r="BO11" s="11">
        <v>1.0344827586206897</v>
      </c>
      <c r="BP11" s="11">
        <v>1.0169491525423728</v>
      </c>
      <c r="BQ11" s="11">
        <v>0</v>
      </c>
      <c r="BR11" s="11">
        <v>0</v>
      </c>
      <c r="BS11" s="11">
        <v>1.466275659824047</v>
      </c>
      <c r="BT11" s="11">
        <v>1.6666666666666667</v>
      </c>
      <c r="BU11" s="11">
        <v>0</v>
      </c>
      <c r="BV11" s="11">
        <v>0</v>
      </c>
      <c r="BW11" s="11">
        <v>0.71942446043165476</v>
      </c>
      <c r="BX11" s="11">
        <v>0</v>
      </c>
      <c r="BY11" s="11">
        <v>1.9801980198019802</v>
      </c>
    </row>
    <row r="12" spans="1:77" ht="10.35" customHeight="1" x14ac:dyDescent="0.4">
      <c r="B12" s="36"/>
      <c r="C12" s="100" t="s">
        <v>55</v>
      </c>
      <c r="D12" s="101"/>
      <c r="E12" s="32">
        <v>1621.1567954220316</v>
      </c>
      <c r="F12" s="33">
        <f>E12/E20</f>
        <v>4.6117811813325763E-2</v>
      </c>
      <c r="G12" s="32">
        <v>1511.1799713876967</v>
      </c>
      <c r="H12" s="33">
        <f>G12/G20</f>
        <v>4.5268099078159763E-2</v>
      </c>
      <c r="I12" s="34"/>
      <c r="J12" s="32">
        <v>1600.4005293339214</v>
      </c>
      <c r="K12" s="33">
        <v>4.6409526804264779E-2</v>
      </c>
      <c r="L12" s="37"/>
      <c r="M12" s="35" t="s">
        <v>56</v>
      </c>
      <c r="N12" s="23">
        <f ca="1">OFFSET($R$12,0,$M4)</f>
        <v>0.65808297567954221</v>
      </c>
      <c r="O12" s="23">
        <f ca="1">OFFSET($AV$12,0,$M4)</f>
        <v>0.57224606580829751</v>
      </c>
      <c r="P12" s="23"/>
      <c r="Q12" s="30" t="s">
        <v>56</v>
      </c>
      <c r="R12" s="30">
        <v>0.65808297567954221</v>
      </c>
      <c r="S12" s="30">
        <v>0.33112582781456956</v>
      </c>
      <c r="T12" s="30">
        <v>1.0238907849829351</v>
      </c>
      <c r="U12" s="30">
        <v>0</v>
      </c>
      <c r="V12" s="11">
        <v>0.66006600660066006</v>
      </c>
      <c r="W12" s="11">
        <v>0</v>
      </c>
      <c r="X12" s="11">
        <v>0</v>
      </c>
      <c r="Y12" s="11">
        <v>0.30769230769230771</v>
      </c>
      <c r="Z12" s="11">
        <v>1.557632398753894</v>
      </c>
      <c r="AA12" s="11">
        <v>0</v>
      </c>
      <c r="AB12" s="11">
        <v>0</v>
      </c>
      <c r="AC12" s="11">
        <v>0.70921985815602839</v>
      </c>
      <c r="AD12" s="11">
        <v>0</v>
      </c>
      <c r="AE12" s="11">
        <v>1.8382352941176472</v>
      </c>
      <c r="AF12" s="11">
        <v>0.83333333333333337</v>
      </c>
      <c r="AG12" s="11">
        <v>0</v>
      </c>
      <c r="AH12" s="11">
        <v>1.2820512820512819</v>
      </c>
      <c r="AI12" s="11">
        <v>0</v>
      </c>
      <c r="AJ12" s="11">
        <v>0.42372881355932202</v>
      </c>
      <c r="AK12" s="11">
        <v>1.0344827586206897</v>
      </c>
      <c r="AL12" s="11">
        <v>1.3559322033898304</v>
      </c>
      <c r="AM12" s="11">
        <v>0</v>
      </c>
      <c r="AN12" s="11">
        <v>1.1194029850746268</v>
      </c>
      <c r="AO12" s="11">
        <v>1.7595307917888565</v>
      </c>
      <c r="AP12" s="11">
        <v>1.6666666666666667</v>
      </c>
      <c r="AQ12" s="11">
        <v>0</v>
      </c>
      <c r="AR12" s="11">
        <v>3.278688524590164</v>
      </c>
      <c r="AS12" s="11">
        <v>0.35971223021582738</v>
      </c>
      <c r="AT12" s="11">
        <v>0</v>
      </c>
      <c r="AU12" s="11">
        <v>0.99009900990099009</v>
      </c>
      <c r="AV12" s="30">
        <v>0.57224606580829751</v>
      </c>
      <c r="AW12" s="30">
        <v>0.66225165562913912</v>
      </c>
      <c r="AX12" s="30">
        <v>0.68259385665529015</v>
      </c>
      <c r="AY12" s="30">
        <v>0</v>
      </c>
      <c r="AZ12" s="11">
        <v>1.3201320132013201</v>
      </c>
      <c r="BA12" s="11">
        <v>0</v>
      </c>
      <c r="BB12" s="11">
        <v>0.61349693251533743</v>
      </c>
      <c r="BC12" s="11">
        <v>0.30769230769230771</v>
      </c>
      <c r="BD12" s="11">
        <v>0</v>
      </c>
      <c r="BE12" s="11">
        <v>0</v>
      </c>
      <c r="BF12" s="11">
        <v>0</v>
      </c>
      <c r="BG12" s="11">
        <v>0.70921985815602839</v>
      </c>
      <c r="BH12" s="11">
        <v>0.39525691699604742</v>
      </c>
      <c r="BI12" s="11">
        <v>1.1029411764705883</v>
      </c>
      <c r="BJ12" s="11">
        <v>2.083333333333333</v>
      </c>
      <c r="BK12" s="11">
        <v>0</v>
      </c>
      <c r="BL12" s="11">
        <v>0.85470085470085477</v>
      </c>
      <c r="BM12" s="11">
        <v>0</v>
      </c>
      <c r="BN12" s="11">
        <v>0</v>
      </c>
      <c r="BO12" s="11">
        <v>2.0689655172413794</v>
      </c>
      <c r="BP12" s="11">
        <v>0</v>
      </c>
      <c r="BQ12" s="11">
        <v>0.68259385665529015</v>
      </c>
      <c r="BR12" s="11">
        <v>0</v>
      </c>
      <c r="BS12" s="11">
        <v>0.2932551319648094</v>
      </c>
      <c r="BT12" s="11">
        <v>3.3333333333333335</v>
      </c>
      <c r="BU12" s="11">
        <v>0</v>
      </c>
      <c r="BV12" s="11">
        <v>1.639344262295082</v>
      </c>
      <c r="BW12" s="11">
        <v>1.4388489208633095</v>
      </c>
      <c r="BX12" s="11">
        <v>0</v>
      </c>
      <c r="BY12" s="11">
        <v>0</v>
      </c>
    </row>
    <row r="13" spans="1:77" ht="10.35" customHeight="1" x14ac:dyDescent="0.4">
      <c r="B13" s="36"/>
      <c r="C13" s="100" t="s">
        <v>57</v>
      </c>
      <c r="D13" s="101"/>
      <c r="E13" s="39">
        <v>-386.79041487839771</v>
      </c>
      <c r="F13" s="33">
        <f>E13/E20</f>
        <v>-1.100320932246189E-2</v>
      </c>
      <c r="G13" s="39">
        <v>-379.57067238912731</v>
      </c>
      <c r="H13" s="33">
        <f>G13/G20</f>
        <v>-1.1370216076313085E-2</v>
      </c>
      <c r="I13" s="34"/>
      <c r="J13" s="39">
        <v>-394.92004852227615</v>
      </c>
      <c r="K13" s="33">
        <v>-1.1452166030627448E-2</v>
      </c>
      <c r="L13" s="37"/>
      <c r="M13" s="35" t="s">
        <v>58</v>
      </c>
      <c r="N13" s="23">
        <f ca="1">OFFSET($R$13,0,$M4)</f>
        <v>0.64377682403433478</v>
      </c>
      <c r="O13" s="23">
        <f ca="1">OFFSET($AV$13,0,$M4)</f>
        <v>0.72961373390557938</v>
      </c>
      <c r="P13" s="23"/>
      <c r="Q13" s="30" t="s">
        <v>58</v>
      </c>
      <c r="R13" s="30">
        <v>0.64377682403433478</v>
      </c>
      <c r="S13" s="30">
        <v>0.33112582781456956</v>
      </c>
      <c r="T13" s="30">
        <v>1.0238907849829351</v>
      </c>
      <c r="U13" s="30">
        <v>2.1604938271604937</v>
      </c>
      <c r="V13" s="11">
        <v>0.33003300330033003</v>
      </c>
      <c r="W13" s="11">
        <v>0.70921985815602839</v>
      </c>
      <c r="X13" s="11">
        <v>0.61349693251533743</v>
      </c>
      <c r="Y13" s="11">
        <v>2.1538461538461537</v>
      </c>
      <c r="Z13" s="11">
        <v>0.3115264797507788</v>
      </c>
      <c r="AA13" s="11">
        <v>0</v>
      </c>
      <c r="AB13" s="11">
        <v>0</v>
      </c>
      <c r="AC13" s="11">
        <v>0</v>
      </c>
      <c r="AD13" s="11">
        <v>0</v>
      </c>
      <c r="AE13" s="11">
        <v>1.4705882352941175</v>
      </c>
      <c r="AF13" s="11">
        <v>1.25</v>
      </c>
      <c r="AG13" s="11">
        <v>0.72992700729927007</v>
      </c>
      <c r="AH13" s="11">
        <v>0</v>
      </c>
      <c r="AI13" s="11">
        <v>0.50505050505050508</v>
      </c>
      <c r="AJ13" s="11">
        <v>0</v>
      </c>
      <c r="AK13" s="11">
        <v>0</v>
      </c>
      <c r="AL13" s="11">
        <v>0.33898305084745761</v>
      </c>
      <c r="AM13" s="11">
        <v>0</v>
      </c>
      <c r="AN13" s="11">
        <v>1.8656716417910446</v>
      </c>
      <c r="AO13" s="11">
        <v>0.87976539589442826</v>
      </c>
      <c r="AP13" s="11">
        <v>3.3333333333333335</v>
      </c>
      <c r="AQ13" s="11">
        <v>0</v>
      </c>
      <c r="AR13" s="11">
        <v>3.278688524590164</v>
      </c>
      <c r="AS13" s="11">
        <v>0</v>
      </c>
      <c r="AT13" s="11">
        <v>0</v>
      </c>
      <c r="AU13" s="11">
        <v>0</v>
      </c>
      <c r="AV13" s="30">
        <v>0.72961373390557938</v>
      </c>
      <c r="AW13" s="30">
        <v>0.33112582781456956</v>
      </c>
      <c r="AX13" s="30">
        <v>0.34129692832764508</v>
      </c>
      <c r="AY13" s="30">
        <v>1.8518518518518516</v>
      </c>
      <c r="AZ13" s="11">
        <v>1.6501650165016499</v>
      </c>
      <c r="BA13" s="11">
        <v>0</v>
      </c>
      <c r="BB13" s="11">
        <v>0.30674846625766872</v>
      </c>
      <c r="BC13" s="11">
        <v>0.92307692307692313</v>
      </c>
      <c r="BD13" s="11">
        <v>0.62305295950155759</v>
      </c>
      <c r="BE13" s="11">
        <v>1.1627906976744187</v>
      </c>
      <c r="BF13" s="11">
        <v>1.4035087719298245</v>
      </c>
      <c r="BG13" s="11">
        <v>0.70921985815602839</v>
      </c>
      <c r="BH13" s="11">
        <v>0.39525691699604742</v>
      </c>
      <c r="BI13" s="11">
        <v>0.73529411764705876</v>
      </c>
      <c r="BJ13" s="11">
        <v>1.6666666666666667</v>
      </c>
      <c r="BK13" s="11">
        <v>1.4598540145985401</v>
      </c>
      <c r="BL13" s="11">
        <v>0.42735042735042739</v>
      </c>
      <c r="BM13" s="11">
        <v>0</v>
      </c>
      <c r="BN13" s="11">
        <v>0.42372881355932202</v>
      </c>
      <c r="BO13" s="11">
        <v>1.0344827586206897</v>
      </c>
      <c r="BP13" s="11">
        <v>0.67796610169491522</v>
      </c>
      <c r="BQ13" s="11">
        <v>0</v>
      </c>
      <c r="BR13" s="11">
        <v>0</v>
      </c>
      <c r="BS13" s="11">
        <v>0.5865102639296188</v>
      </c>
      <c r="BT13" s="11">
        <v>0</v>
      </c>
      <c r="BU13" s="11">
        <v>0.95541401273885351</v>
      </c>
      <c r="BV13" s="11">
        <v>0</v>
      </c>
      <c r="BW13" s="11">
        <v>0.71942446043165476</v>
      </c>
      <c r="BX13" s="11">
        <v>0.76335877862595414</v>
      </c>
      <c r="BY13" s="11">
        <v>0.99009900990099009</v>
      </c>
    </row>
    <row r="14" spans="1:77" ht="10.35" customHeight="1" x14ac:dyDescent="0.4">
      <c r="B14" s="36"/>
      <c r="C14" s="100" t="s">
        <v>59</v>
      </c>
      <c r="D14" s="101"/>
      <c r="E14" s="40">
        <v>1156.612017167382</v>
      </c>
      <c r="F14" s="33">
        <f>E14/E20</f>
        <v>3.2902687450951006E-2</v>
      </c>
      <c r="G14" s="40">
        <v>1097.2905579399142</v>
      </c>
      <c r="H14" s="33">
        <f>G14/G20</f>
        <v>3.286984914757695E-2</v>
      </c>
      <c r="I14" s="34"/>
      <c r="J14" s="40">
        <v>1126.2617997353329</v>
      </c>
      <c r="K14" s="33">
        <v>3.2660122403977608E-2</v>
      </c>
      <c r="L14" s="37"/>
      <c r="M14" s="35" t="s">
        <v>60</v>
      </c>
      <c r="N14" s="23">
        <f ca="1">OFFSET($R$14,0,$M4)</f>
        <v>0.8297567954220314</v>
      </c>
      <c r="O14" s="23">
        <f ca="1">OFFSET($AV$14,0,$M4)</f>
        <v>0.70100143061516451</v>
      </c>
      <c r="P14" s="23"/>
      <c r="Q14" s="30" t="s">
        <v>60</v>
      </c>
      <c r="R14" s="30">
        <v>0.8297567954220314</v>
      </c>
      <c r="S14" s="30">
        <v>0.33112582781456956</v>
      </c>
      <c r="T14" s="30">
        <v>0.68259385665529015</v>
      </c>
      <c r="U14" s="30">
        <v>1.8518518518518516</v>
      </c>
      <c r="V14" s="11">
        <v>1.6501650165016499</v>
      </c>
      <c r="W14" s="11">
        <v>0.70921985815602839</v>
      </c>
      <c r="X14" s="11">
        <v>0.92024539877300615</v>
      </c>
      <c r="Y14" s="11">
        <v>1.8461538461538463</v>
      </c>
      <c r="Z14" s="11">
        <v>0.3115264797507788</v>
      </c>
      <c r="AA14" s="11">
        <v>0</v>
      </c>
      <c r="AB14" s="11">
        <v>1.0526315789473684</v>
      </c>
      <c r="AC14" s="11">
        <v>0.3546099290780142</v>
      </c>
      <c r="AD14" s="11">
        <v>1.1857707509881421</v>
      </c>
      <c r="AE14" s="11">
        <v>0</v>
      </c>
      <c r="AF14" s="11">
        <v>0.83333333333333337</v>
      </c>
      <c r="AG14" s="11">
        <v>1.4598540145985401</v>
      </c>
      <c r="AH14" s="11">
        <v>0.85470085470085477</v>
      </c>
      <c r="AI14" s="11">
        <v>1.0101010101010102</v>
      </c>
      <c r="AJ14" s="11">
        <v>1.2711864406779663</v>
      </c>
      <c r="AK14" s="11">
        <v>0.68965517241379315</v>
      </c>
      <c r="AL14" s="11">
        <v>0</v>
      </c>
      <c r="AM14" s="11">
        <v>0.34129692832764508</v>
      </c>
      <c r="AN14" s="11">
        <v>0</v>
      </c>
      <c r="AO14" s="11">
        <v>1.1730205278592376</v>
      </c>
      <c r="AP14" s="11">
        <v>6.666666666666667</v>
      </c>
      <c r="AQ14" s="11">
        <v>0</v>
      </c>
      <c r="AR14" s="11">
        <v>0</v>
      </c>
      <c r="AS14" s="11">
        <v>1.4388489208633095</v>
      </c>
      <c r="AT14" s="11">
        <v>0</v>
      </c>
      <c r="AU14" s="11">
        <v>0</v>
      </c>
      <c r="AV14" s="30">
        <v>0.70100143061516451</v>
      </c>
      <c r="AW14" s="30">
        <v>0.66225165562913912</v>
      </c>
      <c r="AX14" s="30">
        <v>0.68259385665529015</v>
      </c>
      <c r="AY14" s="30">
        <v>1.2345679012345678</v>
      </c>
      <c r="AZ14" s="11">
        <v>0.66006600660066006</v>
      </c>
      <c r="BA14" s="11">
        <v>0.70921985815602839</v>
      </c>
      <c r="BB14" s="11">
        <v>0.61349693251533743</v>
      </c>
      <c r="BC14" s="11">
        <v>0.61538461538461542</v>
      </c>
      <c r="BD14" s="11">
        <v>0.62305295950155759</v>
      </c>
      <c r="BE14" s="11">
        <v>4.6511627906976747</v>
      </c>
      <c r="BF14" s="11">
        <v>0.35087719298245612</v>
      </c>
      <c r="BG14" s="11">
        <v>1.0638297872340425</v>
      </c>
      <c r="BH14" s="11">
        <v>0.39525691699604742</v>
      </c>
      <c r="BI14" s="11">
        <v>0.73529411764705876</v>
      </c>
      <c r="BJ14" s="11">
        <v>1.6666666666666667</v>
      </c>
      <c r="BK14" s="11">
        <v>2.1897810218978102</v>
      </c>
      <c r="BL14" s="11">
        <v>0</v>
      </c>
      <c r="BM14" s="11">
        <v>0</v>
      </c>
      <c r="BN14" s="11">
        <v>0.84745762711864403</v>
      </c>
      <c r="BO14" s="11">
        <v>0.34482758620689657</v>
      </c>
      <c r="BP14" s="11">
        <v>0.67796610169491522</v>
      </c>
      <c r="BQ14" s="11">
        <v>0</v>
      </c>
      <c r="BR14" s="11">
        <v>0</v>
      </c>
      <c r="BS14" s="11">
        <v>0.2932551319648094</v>
      </c>
      <c r="BT14" s="11">
        <v>6.666666666666667</v>
      </c>
      <c r="BU14" s="11">
        <v>0.31847133757961787</v>
      </c>
      <c r="BV14" s="11">
        <v>0</v>
      </c>
      <c r="BW14" s="11">
        <v>0.71942446043165476</v>
      </c>
      <c r="BX14" s="11">
        <v>0</v>
      </c>
      <c r="BY14" s="11">
        <v>0.99009900990099009</v>
      </c>
    </row>
    <row r="15" spans="1:77" ht="10.35" customHeight="1" x14ac:dyDescent="0.4">
      <c r="B15" s="38"/>
      <c r="C15" s="100" t="s">
        <v>61</v>
      </c>
      <c r="D15" s="101"/>
      <c r="E15" s="40">
        <v>6608.0293276108723</v>
      </c>
      <c r="F15" s="33">
        <f>E15/E20</f>
        <v>0.18798172628845661</v>
      </c>
      <c r="G15" s="40">
        <v>6207.1905579399145</v>
      </c>
      <c r="H15" s="33">
        <f>G15/G20</f>
        <v>0.18593928088910186</v>
      </c>
      <c r="I15" s="34"/>
      <c r="J15" s="40">
        <v>6844.4898544331718</v>
      </c>
      <c r="K15" s="33">
        <v>0.19848127361782286</v>
      </c>
      <c r="L15" s="37"/>
      <c r="M15" s="35" t="s">
        <v>62</v>
      </c>
      <c r="N15" s="23">
        <f ca="1">OFFSET($R$15,0,$M4)</f>
        <v>1.0872675250357653</v>
      </c>
      <c r="O15" s="23">
        <f ca="1">OFFSET($AV$15,0,$M4)</f>
        <v>1.0014306151645207</v>
      </c>
      <c r="P15" s="23"/>
      <c r="Q15" s="30" t="s">
        <v>62</v>
      </c>
      <c r="R15" s="30">
        <v>1.0872675250357653</v>
      </c>
      <c r="S15" s="30">
        <v>1.3245033112582782</v>
      </c>
      <c r="T15" s="30">
        <v>0.68259385665529015</v>
      </c>
      <c r="U15" s="30">
        <v>0.92592592592592582</v>
      </c>
      <c r="V15" s="11">
        <v>1.3201320132013201</v>
      </c>
      <c r="W15" s="11">
        <v>0</v>
      </c>
      <c r="X15" s="11">
        <v>0</v>
      </c>
      <c r="Y15" s="11">
        <v>1.8461538461538463</v>
      </c>
      <c r="Z15" s="11">
        <v>0.62305295950155759</v>
      </c>
      <c r="AA15" s="11">
        <v>2.3255813953488373</v>
      </c>
      <c r="AB15" s="11">
        <v>3.1578947368421053</v>
      </c>
      <c r="AC15" s="11">
        <v>1.0638297872340425</v>
      </c>
      <c r="AD15" s="11">
        <v>1.5810276679841897</v>
      </c>
      <c r="AE15" s="11">
        <v>1.1029411764705883</v>
      </c>
      <c r="AF15" s="11">
        <v>2.5</v>
      </c>
      <c r="AG15" s="11">
        <v>1.4598540145985401</v>
      </c>
      <c r="AH15" s="11">
        <v>1.2820512820512819</v>
      </c>
      <c r="AI15" s="11">
        <v>1.5151515151515151</v>
      </c>
      <c r="AJ15" s="11">
        <v>0.84745762711864403</v>
      </c>
      <c r="AK15" s="11">
        <v>1.3793103448275863</v>
      </c>
      <c r="AL15" s="11">
        <v>0</v>
      </c>
      <c r="AM15" s="11">
        <v>0.68259385665529015</v>
      </c>
      <c r="AN15" s="11">
        <v>0.37313432835820892</v>
      </c>
      <c r="AO15" s="11">
        <v>1.1730205278592376</v>
      </c>
      <c r="AP15" s="11">
        <v>1.6666666666666667</v>
      </c>
      <c r="AQ15" s="11">
        <v>0</v>
      </c>
      <c r="AR15" s="11">
        <v>1.639344262295082</v>
      </c>
      <c r="AS15" s="11">
        <v>1.4388489208633095</v>
      </c>
      <c r="AT15" s="11">
        <v>0</v>
      </c>
      <c r="AU15" s="11">
        <v>0.99009900990099009</v>
      </c>
      <c r="AV15" s="30">
        <v>1.0014306151645207</v>
      </c>
      <c r="AW15" s="30">
        <v>1.6556291390728477</v>
      </c>
      <c r="AX15" s="30">
        <v>1.3651877133105803</v>
      </c>
      <c r="AY15" s="30">
        <v>2.1604938271604937</v>
      </c>
      <c r="AZ15" s="11">
        <v>0.66006600660066006</v>
      </c>
      <c r="BA15" s="11">
        <v>0.70921985815602839</v>
      </c>
      <c r="BB15" s="11">
        <v>0.30674846625766872</v>
      </c>
      <c r="BC15" s="11">
        <v>0.92307692307692313</v>
      </c>
      <c r="BD15" s="11">
        <v>0.62305295950155759</v>
      </c>
      <c r="BE15" s="11">
        <v>2.3255813953488373</v>
      </c>
      <c r="BF15" s="11">
        <v>2.4561403508771931</v>
      </c>
      <c r="BG15" s="11">
        <v>1.0638297872340425</v>
      </c>
      <c r="BH15" s="11">
        <v>1.5810276679841897</v>
      </c>
      <c r="BI15" s="11">
        <v>0.36764705882352938</v>
      </c>
      <c r="BJ15" s="11">
        <v>0.41666666666666669</v>
      </c>
      <c r="BK15" s="11">
        <v>0.72992700729927007</v>
      </c>
      <c r="BL15" s="11">
        <v>0.42735042735042739</v>
      </c>
      <c r="BM15" s="11">
        <v>0.50505050505050508</v>
      </c>
      <c r="BN15" s="11">
        <v>0</v>
      </c>
      <c r="BO15" s="11">
        <v>1.0344827586206897</v>
      </c>
      <c r="BP15" s="11">
        <v>2.3728813559322033</v>
      </c>
      <c r="BQ15" s="11">
        <v>0</v>
      </c>
      <c r="BR15" s="11">
        <v>0</v>
      </c>
      <c r="BS15" s="11">
        <v>0.5865102639296188</v>
      </c>
      <c r="BT15" s="11">
        <v>6.666666666666667</v>
      </c>
      <c r="BU15" s="11">
        <v>0.31847133757961787</v>
      </c>
      <c r="BV15" s="11">
        <v>1.639344262295082</v>
      </c>
      <c r="BW15" s="11">
        <v>1.4388489208633095</v>
      </c>
      <c r="BX15" s="11">
        <v>0</v>
      </c>
      <c r="BY15" s="11">
        <v>1.9801980198019802</v>
      </c>
    </row>
    <row r="16" spans="1:77" ht="10.35" customHeight="1" x14ac:dyDescent="0.4">
      <c r="B16" s="31" t="s">
        <v>63</v>
      </c>
      <c r="C16" s="100" t="s">
        <v>64</v>
      </c>
      <c r="D16" s="101"/>
      <c r="E16" s="40">
        <v>3.2025751072961373</v>
      </c>
      <c r="F16" s="33">
        <f>E16/E20</f>
        <v>9.1105164246543818E-5</v>
      </c>
      <c r="G16" s="40">
        <v>2.4773962804005722</v>
      </c>
      <c r="H16" s="33">
        <f>G16/G20</f>
        <v>7.4211558120410007E-5</v>
      </c>
      <c r="I16" s="34"/>
      <c r="J16" s="40">
        <v>4.143692104102338</v>
      </c>
      <c r="K16" s="33">
        <v>1.2016166343933596E-4</v>
      </c>
      <c r="L16" s="37"/>
      <c r="M16" s="35" t="s">
        <v>65</v>
      </c>
      <c r="N16" s="23">
        <f ca="1">OFFSET($R$16,0,$M4)</f>
        <v>1.0014306151645207</v>
      </c>
      <c r="O16" s="23">
        <f ca="1">OFFSET($AV$16,0,$M4)</f>
        <v>0.70100143061516451</v>
      </c>
      <c r="P16" s="23"/>
      <c r="Q16" s="30" t="s">
        <v>65</v>
      </c>
      <c r="R16" s="30">
        <v>1.0014306151645207</v>
      </c>
      <c r="S16" s="30">
        <v>1.3245033112582782</v>
      </c>
      <c r="T16" s="30">
        <v>0.68259385665529015</v>
      </c>
      <c r="U16" s="30">
        <v>1.5432098765432098</v>
      </c>
      <c r="V16" s="11">
        <v>0.99009900990099009</v>
      </c>
      <c r="W16" s="11">
        <v>0</v>
      </c>
      <c r="X16" s="11">
        <v>0.30674846625766872</v>
      </c>
      <c r="Y16" s="11">
        <v>0.61538461538461542</v>
      </c>
      <c r="Z16" s="11">
        <v>0.3115264797507788</v>
      </c>
      <c r="AA16" s="11">
        <v>2.3255813953488373</v>
      </c>
      <c r="AB16" s="11">
        <v>1.7543859649122806</v>
      </c>
      <c r="AC16" s="11">
        <v>0.70921985815602839</v>
      </c>
      <c r="AD16" s="11">
        <v>1.1857707509881421</v>
      </c>
      <c r="AE16" s="11">
        <v>0.36764705882352938</v>
      </c>
      <c r="AF16" s="11">
        <v>0</v>
      </c>
      <c r="AG16" s="11">
        <v>2.1897810218978102</v>
      </c>
      <c r="AH16" s="11">
        <v>0.85470085470085477</v>
      </c>
      <c r="AI16" s="11">
        <v>0</v>
      </c>
      <c r="AJ16" s="11">
        <v>0.84745762711864403</v>
      </c>
      <c r="AK16" s="11">
        <v>1.7241379310344827</v>
      </c>
      <c r="AL16" s="11">
        <v>1.3559322033898304</v>
      </c>
      <c r="AM16" s="11">
        <v>2.3890784982935154</v>
      </c>
      <c r="AN16" s="11">
        <v>1.1194029850746268</v>
      </c>
      <c r="AO16" s="11">
        <v>0.5865102639296188</v>
      </c>
      <c r="AP16" s="11">
        <v>3.3333333333333335</v>
      </c>
      <c r="AQ16" s="11">
        <v>0.95541401273885351</v>
      </c>
      <c r="AR16" s="11">
        <v>1.639344262295082</v>
      </c>
      <c r="AS16" s="11">
        <v>1.079136690647482</v>
      </c>
      <c r="AT16" s="11">
        <v>0</v>
      </c>
      <c r="AU16" s="11">
        <v>1.9801980198019802</v>
      </c>
      <c r="AV16" s="30">
        <v>0.70100143061516451</v>
      </c>
      <c r="AW16" s="30">
        <v>2.6490066225165565</v>
      </c>
      <c r="AX16" s="30">
        <v>1.3651877133105803</v>
      </c>
      <c r="AY16" s="30">
        <v>0.61728395061728392</v>
      </c>
      <c r="AZ16" s="11">
        <v>0.99009900990099009</v>
      </c>
      <c r="BA16" s="11">
        <v>0.70921985815602839</v>
      </c>
      <c r="BB16" s="11">
        <v>0</v>
      </c>
      <c r="BC16" s="11">
        <v>0.61538461538461542</v>
      </c>
      <c r="BD16" s="11">
        <v>0.3115264797507788</v>
      </c>
      <c r="BE16" s="11">
        <v>0</v>
      </c>
      <c r="BF16" s="11">
        <v>1.7543859649122806</v>
      </c>
      <c r="BG16" s="11">
        <v>0</v>
      </c>
      <c r="BH16" s="11">
        <v>0</v>
      </c>
      <c r="BI16" s="11">
        <v>0</v>
      </c>
      <c r="BJ16" s="11">
        <v>1.25</v>
      </c>
      <c r="BK16" s="11">
        <v>0</v>
      </c>
      <c r="BL16" s="11">
        <v>0.42735042735042739</v>
      </c>
      <c r="BM16" s="11">
        <v>0</v>
      </c>
      <c r="BN16" s="11">
        <v>0.42372881355932202</v>
      </c>
      <c r="BO16" s="11">
        <v>0.68965517241379315</v>
      </c>
      <c r="BP16" s="11">
        <v>1.0169491525423728</v>
      </c>
      <c r="BQ16" s="11">
        <v>0.68259385665529015</v>
      </c>
      <c r="BR16" s="11">
        <v>0.74626865671641784</v>
      </c>
      <c r="BS16" s="11">
        <v>0.5865102639296188</v>
      </c>
      <c r="BT16" s="11">
        <v>0</v>
      </c>
      <c r="BU16" s="11">
        <v>0.95541401273885351</v>
      </c>
      <c r="BV16" s="11">
        <v>3.278688524590164</v>
      </c>
      <c r="BW16" s="11">
        <v>0.35971223021582738</v>
      </c>
      <c r="BX16" s="11">
        <v>0</v>
      </c>
      <c r="BY16" s="11">
        <v>0.99009900990099009</v>
      </c>
    </row>
    <row r="17" spans="2:77" ht="10.35" customHeight="1" x14ac:dyDescent="0.4">
      <c r="B17" s="41" t="s">
        <v>66</v>
      </c>
      <c r="C17" s="100" t="s">
        <v>67</v>
      </c>
      <c r="D17" s="101"/>
      <c r="E17" s="40">
        <v>35.693562231759657</v>
      </c>
      <c r="F17" s="33">
        <f>E17/E20</f>
        <v>1.015391596050397E-3</v>
      </c>
      <c r="G17" s="40">
        <v>41.368812589413444</v>
      </c>
      <c r="H17" s="33">
        <f>G17/G20</f>
        <v>1.2392220268269746E-3</v>
      </c>
      <c r="I17" s="34"/>
      <c r="J17" s="40">
        <v>57.674459638288489</v>
      </c>
      <c r="K17" s="33">
        <v>1.6724840634854343E-3</v>
      </c>
      <c r="L17" s="37"/>
      <c r="M17" s="35" t="s">
        <v>68</v>
      </c>
      <c r="N17" s="23">
        <f ca="1">OFFSET($R$17,0,$M4)</f>
        <v>1.0729613733905579</v>
      </c>
      <c r="O17" s="23">
        <f ca="1">OFFSET($AV$17,0,$M4)</f>
        <v>1.1015736766809729</v>
      </c>
      <c r="P17" s="23"/>
      <c r="Q17" s="30" t="s">
        <v>68</v>
      </c>
      <c r="R17" s="30">
        <v>1.0729613733905579</v>
      </c>
      <c r="S17" s="30">
        <v>3.3112582781456954</v>
      </c>
      <c r="T17" s="30">
        <v>0.34129692832764508</v>
      </c>
      <c r="U17" s="30">
        <v>0.30864197530864196</v>
      </c>
      <c r="V17" s="11">
        <v>0.66006600660066006</v>
      </c>
      <c r="W17" s="11">
        <v>2.1276595744680851</v>
      </c>
      <c r="X17" s="11">
        <v>0.92024539877300615</v>
      </c>
      <c r="Y17" s="11">
        <v>0.61538461538461542</v>
      </c>
      <c r="Z17" s="11">
        <v>0.93457943925233633</v>
      </c>
      <c r="AA17" s="11">
        <v>3.4883720930232558</v>
      </c>
      <c r="AB17" s="11">
        <v>1.4035087719298245</v>
      </c>
      <c r="AC17" s="11">
        <v>1.4184397163120568</v>
      </c>
      <c r="AD17" s="11">
        <v>0.79051383399209485</v>
      </c>
      <c r="AE17" s="11">
        <v>0.36764705882352938</v>
      </c>
      <c r="AF17" s="11">
        <v>1.6666666666666667</v>
      </c>
      <c r="AG17" s="11">
        <v>2.1897810218978102</v>
      </c>
      <c r="AH17" s="11">
        <v>0.42735042735042739</v>
      </c>
      <c r="AI17" s="11">
        <v>1.5151515151515151</v>
      </c>
      <c r="AJ17" s="11">
        <v>0</v>
      </c>
      <c r="AK17" s="11">
        <v>0.34482758620689657</v>
      </c>
      <c r="AL17" s="11">
        <v>1.3559322033898304</v>
      </c>
      <c r="AM17" s="11">
        <v>0.34129692832764508</v>
      </c>
      <c r="AN17" s="11">
        <v>1.1194029850746268</v>
      </c>
      <c r="AO17" s="11">
        <v>0.87976539589442826</v>
      </c>
      <c r="AP17" s="11">
        <v>3.3333333333333335</v>
      </c>
      <c r="AQ17" s="11">
        <v>1.910828025477707</v>
      </c>
      <c r="AR17" s="11">
        <v>3.278688524590164</v>
      </c>
      <c r="AS17" s="11">
        <v>0.71942446043165476</v>
      </c>
      <c r="AT17" s="11">
        <v>0.76335877862595414</v>
      </c>
      <c r="AU17" s="11">
        <v>0</v>
      </c>
      <c r="AV17" s="30">
        <v>1.1015736766809729</v>
      </c>
      <c r="AW17" s="30">
        <v>2.9801324503311259</v>
      </c>
      <c r="AX17" s="30">
        <v>1.7064846416382253</v>
      </c>
      <c r="AY17" s="30">
        <v>0.61728395061728392</v>
      </c>
      <c r="AZ17" s="11">
        <v>0.99009900990099009</v>
      </c>
      <c r="BA17" s="11">
        <v>2.1276595744680851</v>
      </c>
      <c r="BB17" s="11">
        <v>0.92024539877300615</v>
      </c>
      <c r="BC17" s="11">
        <v>1.5384615384615385</v>
      </c>
      <c r="BD17" s="11">
        <v>1.2461059190031152</v>
      </c>
      <c r="BE17" s="11">
        <v>1.1627906976744187</v>
      </c>
      <c r="BF17" s="11">
        <v>1.0526315789473684</v>
      </c>
      <c r="BG17" s="11">
        <v>0.3546099290780142</v>
      </c>
      <c r="BH17" s="11">
        <v>1.1857707509881421</v>
      </c>
      <c r="BI17" s="11">
        <v>0.73529411764705876</v>
      </c>
      <c r="BJ17" s="11">
        <v>0.41666666666666669</v>
      </c>
      <c r="BK17" s="11">
        <v>2.1897810218978102</v>
      </c>
      <c r="BL17" s="11">
        <v>0.42735042735042739</v>
      </c>
      <c r="BM17" s="11">
        <v>0.50505050505050508</v>
      </c>
      <c r="BN17" s="11">
        <v>0.84745762711864403</v>
      </c>
      <c r="BO17" s="11">
        <v>1.0344827586206897</v>
      </c>
      <c r="BP17" s="11">
        <v>0.67796610169491522</v>
      </c>
      <c r="BQ17" s="11">
        <v>0.34129692832764508</v>
      </c>
      <c r="BR17" s="11">
        <v>0.74626865671641784</v>
      </c>
      <c r="BS17" s="11">
        <v>2.9325513196480939</v>
      </c>
      <c r="BT17" s="11">
        <v>1.6666666666666667</v>
      </c>
      <c r="BU17" s="11">
        <v>1.2738853503184715</v>
      </c>
      <c r="BV17" s="11">
        <v>1.639344262295082</v>
      </c>
      <c r="BW17" s="11">
        <v>0.35971223021582738</v>
      </c>
      <c r="BX17" s="11">
        <v>0</v>
      </c>
      <c r="BY17" s="11">
        <v>0</v>
      </c>
    </row>
    <row r="18" spans="2:77" ht="10.35" customHeight="1" x14ac:dyDescent="0.4">
      <c r="B18" s="31" t="s">
        <v>69</v>
      </c>
      <c r="C18" s="100" t="s">
        <v>70</v>
      </c>
      <c r="D18" s="101"/>
      <c r="E18" s="40">
        <v>244.41845493562232</v>
      </c>
      <c r="F18" s="33">
        <f>E18/E20</f>
        <v>6.9530870426943812E-3</v>
      </c>
      <c r="G18" s="40">
        <v>296.16437768240343</v>
      </c>
      <c r="H18" s="33">
        <f>G18/G20</f>
        <v>8.8717417158707314E-3</v>
      </c>
      <c r="I18" s="34"/>
      <c r="J18" s="40">
        <v>415.51985002205561</v>
      </c>
      <c r="K18" s="33">
        <v>1.2049533391074676E-2</v>
      </c>
      <c r="L18" s="37"/>
      <c r="M18" s="35" t="s">
        <v>71</v>
      </c>
      <c r="N18" s="23">
        <f ca="1">OFFSET($R$18,0,$M4)</f>
        <v>1.2160228898426324</v>
      </c>
      <c r="O18" s="23">
        <f ca="1">OFFSET($AV$18,0,$M4)</f>
        <v>0.97281831187410583</v>
      </c>
      <c r="P18" s="23"/>
      <c r="Q18" s="30" t="s">
        <v>71</v>
      </c>
      <c r="R18" s="30">
        <v>1.2160228898426324</v>
      </c>
      <c r="S18" s="30">
        <v>0.99337748344370869</v>
      </c>
      <c r="T18" s="30">
        <v>0.68259385665529015</v>
      </c>
      <c r="U18" s="30">
        <v>0.92592592592592582</v>
      </c>
      <c r="V18" s="11">
        <v>0.66006600660066006</v>
      </c>
      <c r="W18" s="11">
        <v>1.4184397163120568</v>
      </c>
      <c r="X18" s="11">
        <v>1.2269938650306749</v>
      </c>
      <c r="Y18" s="11">
        <v>0.61538461538461542</v>
      </c>
      <c r="Z18" s="11">
        <v>0.93457943925233633</v>
      </c>
      <c r="AA18" s="11">
        <v>2.3255813953488373</v>
      </c>
      <c r="AB18" s="11">
        <v>1.7543859649122806</v>
      </c>
      <c r="AC18" s="11">
        <v>0.3546099290780142</v>
      </c>
      <c r="AD18" s="11">
        <v>0.39525691699604742</v>
      </c>
      <c r="AE18" s="11">
        <v>1.1029411764705883</v>
      </c>
      <c r="AF18" s="11">
        <v>1.6666666666666667</v>
      </c>
      <c r="AG18" s="11">
        <v>1.4598540145985401</v>
      </c>
      <c r="AH18" s="11">
        <v>0.42735042735042739</v>
      </c>
      <c r="AI18" s="11">
        <v>0.50505050505050508</v>
      </c>
      <c r="AJ18" s="11">
        <v>1.6949152542372881</v>
      </c>
      <c r="AK18" s="11">
        <v>3.103448275862069</v>
      </c>
      <c r="AL18" s="11">
        <v>1.6949152542372881</v>
      </c>
      <c r="AM18" s="11">
        <v>0.68259385665529015</v>
      </c>
      <c r="AN18" s="11">
        <v>1.8656716417910446</v>
      </c>
      <c r="AO18" s="11">
        <v>0.5865102639296188</v>
      </c>
      <c r="AP18" s="11">
        <v>1.6666666666666667</v>
      </c>
      <c r="AQ18" s="11">
        <v>0.95541401273885351</v>
      </c>
      <c r="AR18" s="11">
        <v>0</v>
      </c>
      <c r="AS18" s="11">
        <v>2.5179856115107913</v>
      </c>
      <c r="AT18" s="11">
        <v>3.8167938931297711</v>
      </c>
      <c r="AU18" s="11">
        <v>0.99009900990099009</v>
      </c>
      <c r="AV18" s="30">
        <v>0.97281831187410583</v>
      </c>
      <c r="AW18" s="30">
        <v>1.3245033112582782</v>
      </c>
      <c r="AX18" s="30">
        <v>0.68259385665529015</v>
      </c>
      <c r="AY18" s="30">
        <v>0.92592592592592582</v>
      </c>
      <c r="AZ18" s="11">
        <v>1.9801980198019802</v>
      </c>
      <c r="BA18" s="11">
        <v>0</v>
      </c>
      <c r="BB18" s="11">
        <v>0.61349693251533743</v>
      </c>
      <c r="BC18" s="11">
        <v>1.2307692307692308</v>
      </c>
      <c r="BD18" s="11">
        <v>0.62305295950155759</v>
      </c>
      <c r="BE18" s="11">
        <v>1.1627906976744187</v>
      </c>
      <c r="BF18" s="11">
        <v>1.0526315789473684</v>
      </c>
      <c r="BG18" s="11">
        <v>0.3546099290780142</v>
      </c>
      <c r="BH18" s="11">
        <v>0.79051383399209485</v>
      </c>
      <c r="BI18" s="11">
        <v>0</v>
      </c>
      <c r="BJ18" s="11">
        <v>2.5</v>
      </c>
      <c r="BK18" s="11">
        <v>2.1897810218978102</v>
      </c>
      <c r="BL18" s="11">
        <v>0.42735042735042739</v>
      </c>
      <c r="BM18" s="11">
        <v>1.5151515151515151</v>
      </c>
      <c r="BN18" s="11">
        <v>0.84745762711864403</v>
      </c>
      <c r="BO18" s="11">
        <v>2.4137931034482758</v>
      </c>
      <c r="BP18" s="11">
        <v>0.67796610169491522</v>
      </c>
      <c r="BQ18" s="11">
        <v>0</v>
      </c>
      <c r="BR18" s="11">
        <v>1.8656716417910446</v>
      </c>
      <c r="BS18" s="11">
        <v>0.5865102639296188</v>
      </c>
      <c r="BT18" s="11">
        <v>3.3333333333333335</v>
      </c>
      <c r="BU18" s="11">
        <v>0</v>
      </c>
      <c r="BV18" s="11">
        <v>1.639344262295082</v>
      </c>
      <c r="BW18" s="11">
        <v>0.71942446043165476</v>
      </c>
      <c r="BX18" s="11">
        <v>0.76335877862595414</v>
      </c>
      <c r="BY18" s="11">
        <v>0.99009900990099009</v>
      </c>
    </row>
    <row r="19" spans="2:77" ht="10.35" customHeight="1" x14ac:dyDescent="0.4">
      <c r="B19" s="41" t="s">
        <v>72</v>
      </c>
      <c r="C19" s="100" t="s">
        <v>73</v>
      </c>
      <c r="D19" s="101"/>
      <c r="E19" s="40">
        <v>756.90028612303286</v>
      </c>
      <c r="F19" s="33">
        <f>E19/E20</f>
        <v>2.1531899354489837E-2</v>
      </c>
      <c r="G19" s="40">
        <v>816.91516452074393</v>
      </c>
      <c r="H19" s="33">
        <f>G19/G20</f>
        <v>2.4471073800705415E-2</v>
      </c>
      <c r="I19" s="34"/>
      <c r="J19" s="40">
        <v>1076.0242611380679</v>
      </c>
      <c r="K19" s="33">
        <v>3.120329934538963E-2</v>
      </c>
      <c r="L19" s="37"/>
      <c r="M19" s="35" t="s">
        <v>74</v>
      </c>
      <c r="N19" s="23">
        <f ca="1">OFFSET($R$19,0,$M4)</f>
        <v>1.4306151645207439</v>
      </c>
      <c r="O19" s="23">
        <f ca="1">OFFSET($AV$19,0,$M4)</f>
        <v>1.2303290414878396</v>
      </c>
      <c r="P19" s="23"/>
      <c r="Q19" s="30" t="s">
        <v>74</v>
      </c>
      <c r="R19" s="30">
        <v>1.4306151645207439</v>
      </c>
      <c r="S19" s="30">
        <v>0.99337748344370869</v>
      </c>
      <c r="T19" s="30">
        <v>1.0238907849829351</v>
      </c>
      <c r="U19" s="30">
        <v>0</v>
      </c>
      <c r="V19" s="11">
        <v>0.66006600660066006</v>
      </c>
      <c r="W19" s="11">
        <v>0.70921985815602839</v>
      </c>
      <c r="X19" s="11">
        <v>0</v>
      </c>
      <c r="Y19" s="11">
        <v>2.4615384615384617</v>
      </c>
      <c r="Z19" s="11">
        <v>1.557632398753894</v>
      </c>
      <c r="AA19" s="11">
        <v>0</v>
      </c>
      <c r="AB19" s="11">
        <v>0.70175438596491224</v>
      </c>
      <c r="AC19" s="11">
        <v>1.0638297872340425</v>
      </c>
      <c r="AD19" s="11">
        <v>1.1857707509881421</v>
      </c>
      <c r="AE19" s="11">
        <v>2.2058823529411766</v>
      </c>
      <c r="AF19" s="11">
        <v>2.9166666666666665</v>
      </c>
      <c r="AG19" s="11">
        <v>1.4598540145985401</v>
      </c>
      <c r="AH19" s="11">
        <v>0.85470085470085477</v>
      </c>
      <c r="AI19" s="11">
        <v>1.0101010101010102</v>
      </c>
      <c r="AJ19" s="11">
        <v>3.8135593220338984</v>
      </c>
      <c r="AK19" s="11">
        <v>2.7586206896551726</v>
      </c>
      <c r="AL19" s="11">
        <v>1.3559322033898304</v>
      </c>
      <c r="AM19" s="11">
        <v>0.68259385665529015</v>
      </c>
      <c r="AN19" s="11">
        <v>1.8656716417910446</v>
      </c>
      <c r="AO19" s="11">
        <v>1.466275659824047</v>
      </c>
      <c r="AP19" s="11">
        <v>3.3333333333333335</v>
      </c>
      <c r="AQ19" s="11">
        <v>0.63694267515923575</v>
      </c>
      <c r="AR19" s="11">
        <v>4.918032786885246</v>
      </c>
      <c r="AS19" s="11">
        <v>0.71942446043165476</v>
      </c>
      <c r="AT19" s="11">
        <v>3.0534351145038165</v>
      </c>
      <c r="AU19" s="11">
        <v>4.9504950495049505</v>
      </c>
      <c r="AV19" s="30">
        <v>1.2303290414878396</v>
      </c>
      <c r="AW19" s="30">
        <v>1.3245033112582782</v>
      </c>
      <c r="AX19" s="30">
        <v>1.3651877133105803</v>
      </c>
      <c r="AY19" s="30">
        <v>0.92592592592592582</v>
      </c>
      <c r="AZ19" s="11">
        <v>1.3201320132013201</v>
      </c>
      <c r="BA19" s="11">
        <v>1.4184397163120568</v>
      </c>
      <c r="BB19" s="11">
        <v>0</v>
      </c>
      <c r="BC19" s="11">
        <v>2.7692307692307692</v>
      </c>
      <c r="BD19" s="11">
        <v>1.2461059190031152</v>
      </c>
      <c r="BE19" s="11">
        <v>1.1627906976744187</v>
      </c>
      <c r="BF19" s="11">
        <v>1.4035087719298245</v>
      </c>
      <c r="BG19" s="11">
        <v>1.0638297872340425</v>
      </c>
      <c r="BH19" s="11">
        <v>1.1857707509881421</v>
      </c>
      <c r="BI19" s="11">
        <v>1.8382352941176472</v>
      </c>
      <c r="BJ19" s="11">
        <v>2.5</v>
      </c>
      <c r="BK19" s="11">
        <v>2.1897810218978102</v>
      </c>
      <c r="BL19" s="11">
        <v>1.7094017094017095</v>
      </c>
      <c r="BM19" s="11">
        <v>0</v>
      </c>
      <c r="BN19" s="11">
        <v>1.6949152542372881</v>
      </c>
      <c r="BO19" s="11">
        <v>2.0689655172413794</v>
      </c>
      <c r="BP19" s="11">
        <v>1.3559322033898304</v>
      </c>
      <c r="BQ19" s="11">
        <v>0.34129692832764508</v>
      </c>
      <c r="BR19" s="11">
        <v>0</v>
      </c>
      <c r="BS19" s="11">
        <v>0.87976539589442826</v>
      </c>
      <c r="BT19" s="11">
        <v>1.6666666666666667</v>
      </c>
      <c r="BU19" s="11">
        <v>0.95541401273885351</v>
      </c>
      <c r="BV19" s="11">
        <v>1.639344262295082</v>
      </c>
      <c r="BW19" s="11">
        <v>0.35971223021582738</v>
      </c>
      <c r="BX19" s="11">
        <v>0.76335877862595414</v>
      </c>
      <c r="BY19" s="11">
        <v>1.9801980198019802</v>
      </c>
    </row>
    <row r="20" spans="2:77" ht="10.35" customHeight="1" x14ac:dyDescent="0.4">
      <c r="B20" s="94" t="s">
        <v>75</v>
      </c>
      <c r="C20" s="95"/>
      <c r="D20" s="96"/>
      <c r="E20" s="42">
        <f>SUM(E7:E10,E16,E18)</f>
        <v>35152.509012875533</v>
      </c>
      <c r="F20" s="33">
        <f>E20/E20</f>
        <v>1</v>
      </c>
      <c r="G20" s="42">
        <f>SUM(G7:G10,G16,G18)</f>
        <v>33382.889985693851</v>
      </c>
      <c r="H20" s="33">
        <f>G20/G20</f>
        <v>1</v>
      </c>
      <c r="I20" s="34"/>
      <c r="J20" s="42">
        <v>34484.310432289378</v>
      </c>
      <c r="K20" s="33">
        <v>1</v>
      </c>
      <c r="L20" s="37"/>
      <c r="M20" s="35" t="s">
        <v>76</v>
      </c>
      <c r="N20" s="23">
        <f ca="1">OFFSET($R$20,0,$M4)</f>
        <v>1.8168812589413448</v>
      </c>
      <c r="O20" s="23">
        <f ca="1">OFFSET($AV$20,0,$M4)</f>
        <v>1.7024320457796851</v>
      </c>
      <c r="P20" s="23"/>
      <c r="Q20" s="30" t="s">
        <v>76</v>
      </c>
      <c r="R20" s="30">
        <v>1.8168812589413448</v>
      </c>
      <c r="S20" s="30">
        <v>2.6490066225165565</v>
      </c>
      <c r="T20" s="30">
        <v>0.68259385665529015</v>
      </c>
      <c r="U20" s="30">
        <v>1.2345679012345678</v>
      </c>
      <c r="V20" s="11">
        <v>2.3102310231023102</v>
      </c>
      <c r="W20" s="11">
        <v>1.4184397163120568</v>
      </c>
      <c r="X20" s="11">
        <v>0</v>
      </c>
      <c r="Y20" s="11">
        <v>2.7692307692307692</v>
      </c>
      <c r="Z20" s="11">
        <v>1.8691588785046727</v>
      </c>
      <c r="AA20" s="11">
        <v>4.6511627906976747</v>
      </c>
      <c r="AB20" s="11">
        <v>3.1578947368421053</v>
      </c>
      <c r="AC20" s="11">
        <v>1.773049645390071</v>
      </c>
      <c r="AD20" s="11">
        <v>1.5810276679841897</v>
      </c>
      <c r="AE20" s="11">
        <v>2.9411764705882351</v>
      </c>
      <c r="AF20" s="11">
        <v>3.3333333333333335</v>
      </c>
      <c r="AG20" s="11">
        <v>1.4598540145985401</v>
      </c>
      <c r="AH20" s="11">
        <v>0.85470085470085477</v>
      </c>
      <c r="AI20" s="11">
        <v>0.50505050505050508</v>
      </c>
      <c r="AJ20" s="11">
        <v>2.9661016949152543</v>
      </c>
      <c r="AK20" s="11">
        <v>2.4137931034482758</v>
      </c>
      <c r="AL20" s="11">
        <v>0.67796610169491522</v>
      </c>
      <c r="AM20" s="11">
        <v>1.0238907849829351</v>
      </c>
      <c r="AN20" s="11">
        <v>0.74626865671641784</v>
      </c>
      <c r="AO20" s="11">
        <v>2.6392961876832843</v>
      </c>
      <c r="AP20" s="11">
        <v>1.6666666666666667</v>
      </c>
      <c r="AQ20" s="11">
        <v>1.5923566878980893</v>
      </c>
      <c r="AR20" s="11">
        <v>0</v>
      </c>
      <c r="AS20" s="11">
        <v>1.7985611510791366</v>
      </c>
      <c r="AT20" s="11">
        <v>1.5267175572519083</v>
      </c>
      <c r="AU20" s="11">
        <v>2.9702970297029703</v>
      </c>
      <c r="AV20" s="30">
        <v>1.7024320457796851</v>
      </c>
      <c r="AW20" s="30">
        <v>1.6556291390728477</v>
      </c>
      <c r="AX20" s="30">
        <v>1.3651877133105803</v>
      </c>
      <c r="AY20" s="30">
        <v>0.92592592592592582</v>
      </c>
      <c r="AZ20" s="11">
        <v>1.6501650165016499</v>
      </c>
      <c r="BA20" s="11">
        <v>2.1276595744680851</v>
      </c>
      <c r="BB20" s="11">
        <v>1.2269938650306749</v>
      </c>
      <c r="BC20" s="11">
        <v>2.1538461538461537</v>
      </c>
      <c r="BD20" s="11">
        <v>0.62305295950155759</v>
      </c>
      <c r="BE20" s="11">
        <v>3.4883720930232558</v>
      </c>
      <c r="BF20" s="11">
        <v>2.1052631578947367</v>
      </c>
      <c r="BG20" s="11">
        <v>2.4822695035460995</v>
      </c>
      <c r="BH20" s="11">
        <v>2.766798418972332</v>
      </c>
      <c r="BI20" s="11">
        <v>1.1029411764705883</v>
      </c>
      <c r="BJ20" s="11">
        <v>2.9166666666666665</v>
      </c>
      <c r="BK20" s="11">
        <v>0.72992700729927007</v>
      </c>
      <c r="BL20" s="11">
        <v>3.4188034188034191</v>
      </c>
      <c r="BM20" s="11">
        <v>0.50505050505050508</v>
      </c>
      <c r="BN20" s="11">
        <v>1.2711864406779663</v>
      </c>
      <c r="BO20" s="11">
        <v>2.0689655172413794</v>
      </c>
      <c r="BP20" s="11">
        <v>1.0169491525423728</v>
      </c>
      <c r="BQ20" s="11">
        <v>1.3651877133105803</v>
      </c>
      <c r="BR20" s="11">
        <v>0.37313432835820892</v>
      </c>
      <c r="BS20" s="11">
        <v>0.87976539589442826</v>
      </c>
      <c r="BT20" s="11">
        <v>3.3333333333333335</v>
      </c>
      <c r="BU20" s="11">
        <v>0.95541401273885351</v>
      </c>
      <c r="BV20" s="11">
        <v>0</v>
      </c>
      <c r="BW20" s="11">
        <v>4.3165467625899279</v>
      </c>
      <c r="BX20" s="11">
        <v>2.2900763358778624</v>
      </c>
      <c r="BY20" s="11">
        <v>2.9702970297029703</v>
      </c>
    </row>
    <row r="21" spans="2:77" ht="10.35" customHeight="1" x14ac:dyDescent="0.4">
      <c r="B21" s="94" t="s">
        <v>77</v>
      </c>
      <c r="C21" s="95"/>
      <c r="D21" s="96"/>
      <c r="E21" s="42">
        <f>SUM(E11:E15,E17,E19)</f>
        <v>33366.589413447786</v>
      </c>
      <c r="F21" s="33">
        <f>E21/E20</f>
        <v>0.94919510300748067</v>
      </c>
      <c r="G21" s="42">
        <f>SUM(G11:G15,G17,G19)</f>
        <v>31797.312017167387</v>
      </c>
      <c r="H21" s="33">
        <f>G21/G20</f>
        <v>0.95250327430591064</v>
      </c>
      <c r="I21" s="34"/>
      <c r="J21" s="42">
        <v>32766.624724305253</v>
      </c>
      <c r="K21" s="33">
        <v>0.95018935607377641</v>
      </c>
      <c r="L21" s="37"/>
      <c r="M21" s="43" t="s">
        <v>78</v>
      </c>
      <c r="N21" s="23">
        <f ca="1">OFFSET($R$21,0,$M4)</f>
        <v>2.0314735336194563</v>
      </c>
      <c r="O21" s="23">
        <f ca="1">OFFSET($AV$21,0,$M4)</f>
        <v>2.088698140200286</v>
      </c>
      <c r="P21" s="23"/>
      <c r="Q21" s="30" t="s">
        <v>78</v>
      </c>
      <c r="R21" s="30">
        <v>2.0314735336194563</v>
      </c>
      <c r="S21" s="30">
        <v>1.6556291390728477</v>
      </c>
      <c r="T21" s="30">
        <v>1.0238907849829351</v>
      </c>
      <c r="U21" s="30">
        <v>1.8518518518518516</v>
      </c>
      <c r="V21" s="11">
        <v>1.9801980198019802</v>
      </c>
      <c r="W21" s="11">
        <v>2.1276595744680851</v>
      </c>
      <c r="X21" s="11">
        <v>2.147239263803681</v>
      </c>
      <c r="Y21" s="11">
        <v>2.4615384615384617</v>
      </c>
      <c r="Z21" s="11">
        <v>0.93457943925233633</v>
      </c>
      <c r="AA21" s="11">
        <v>2.3255813953488373</v>
      </c>
      <c r="AB21" s="11">
        <v>1.7543859649122806</v>
      </c>
      <c r="AC21" s="11">
        <v>3.1914893617021276</v>
      </c>
      <c r="AD21" s="11">
        <v>2.3715415019762842</v>
      </c>
      <c r="AE21" s="11">
        <v>2.9411764705882351</v>
      </c>
      <c r="AF21" s="11">
        <v>3.75</v>
      </c>
      <c r="AG21" s="11">
        <v>0.72992700729927007</v>
      </c>
      <c r="AH21" s="11">
        <v>3.8461538461538463</v>
      </c>
      <c r="AI21" s="11">
        <v>2.0202020202020203</v>
      </c>
      <c r="AJ21" s="11">
        <v>0.84745762711864403</v>
      </c>
      <c r="AK21" s="11">
        <v>2.0689655172413794</v>
      </c>
      <c r="AL21" s="11">
        <v>4.406779661016949</v>
      </c>
      <c r="AM21" s="11">
        <v>1.7064846416382253</v>
      </c>
      <c r="AN21" s="11">
        <v>2.2388059701492535</v>
      </c>
      <c r="AO21" s="11">
        <v>2.0527859237536656</v>
      </c>
      <c r="AP21" s="11">
        <v>5</v>
      </c>
      <c r="AQ21" s="11">
        <v>0.63694267515923575</v>
      </c>
      <c r="AR21" s="11">
        <v>1.639344262295082</v>
      </c>
      <c r="AS21" s="11">
        <v>1.079136690647482</v>
      </c>
      <c r="AT21" s="11">
        <v>0</v>
      </c>
      <c r="AU21" s="11">
        <v>0</v>
      </c>
      <c r="AV21" s="30">
        <v>2.088698140200286</v>
      </c>
      <c r="AW21" s="30">
        <v>1.6556291390728477</v>
      </c>
      <c r="AX21" s="30">
        <v>1.3651877133105803</v>
      </c>
      <c r="AY21" s="30">
        <v>0.61728395061728392</v>
      </c>
      <c r="AZ21" s="11">
        <v>0.33003300330033003</v>
      </c>
      <c r="BA21" s="11">
        <v>2.1276595744680851</v>
      </c>
      <c r="BB21" s="11">
        <v>1.2269938650306749</v>
      </c>
      <c r="BC21" s="11">
        <v>2.7692307692307692</v>
      </c>
      <c r="BD21" s="11">
        <v>2.4922118380062304</v>
      </c>
      <c r="BE21" s="11">
        <v>1.1627906976744187</v>
      </c>
      <c r="BF21" s="11">
        <v>5.2631578947368416</v>
      </c>
      <c r="BG21" s="11">
        <v>3.5460992907801421</v>
      </c>
      <c r="BH21" s="11">
        <v>1.9762845849802373</v>
      </c>
      <c r="BI21" s="11">
        <v>2.2058823529411766</v>
      </c>
      <c r="BJ21" s="11">
        <v>2.9166666666666665</v>
      </c>
      <c r="BK21" s="11">
        <v>1.4598540145985401</v>
      </c>
      <c r="BL21" s="11">
        <v>2.1367521367521367</v>
      </c>
      <c r="BM21" s="11">
        <v>0.50505050505050508</v>
      </c>
      <c r="BN21" s="11">
        <v>2.1186440677966099</v>
      </c>
      <c r="BO21" s="11">
        <v>3.4482758620689653</v>
      </c>
      <c r="BP21" s="11">
        <v>4.0677966101694913</v>
      </c>
      <c r="BQ21" s="11">
        <v>1.0238907849829351</v>
      </c>
      <c r="BR21" s="11">
        <v>1.4925373134328357</v>
      </c>
      <c r="BS21" s="11">
        <v>1.466275659824047</v>
      </c>
      <c r="BT21" s="11">
        <v>0</v>
      </c>
      <c r="BU21" s="11">
        <v>1.2738853503184715</v>
      </c>
      <c r="BV21" s="11">
        <v>1.639344262295082</v>
      </c>
      <c r="BW21" s="11">
        <v>2.1582733812949639</v>
      </c>
      <c r="BX21" s="11">
        <v>4.5801526717557248</v>
      </c>
      <c r="BY21" s="11">
        <v>1.9801980198019802</v>
      </c>
    </row>
    <row r="22" spans="2:77" ht="10.35" customHeight="1" x14ac:dyDescent="0.4">
      <c r="B22" s="94" t="s">
        <v>79</v>
      </c>
      <c r="C22" s="95"/>
      <c r="D22" s="96"/>
      <c r="E22" s="42">
        <f>E20-E21</f>
        <v>1785.919599427747</v>
      </c>
      <c r="F22" s="33">
        <f>E22/E20</f>
        <v>5.0804896992519277E-2</v>
      </c>
      <c r="G22" s="42">
        <f>G20-G21</f>
        <v>1585.5779685264642</v>
      </c>
      <c r="H22" s="33">
        <f>G22/G20</f>
        <v>4.749672569408938E-2</v>
      </c>
      <c r="I22" s="34"/>
      <c r="J22" s="42">
        <v>1717.6857079841247</v>
      </c>
      <c r="K22" s="33">
        <v>4.981064392622362E-2</v>
      </c>
      <c r="L22" s="1"/>
      <c r="M22" s="43" t="s">
        <v>80</v>
      </c>
      <c r="N22" s="23">
        <f ca="1">OFFSET($R$22,0,$M4)</f>
        <v>2.088698140200286</v>
      </c>
      <c r="O22" s="23">
        <f ca="1">OFFSET($AV$22,0,$M4)</f>
        <v>2.5321888412017168</v>
      </c>
      <c r="P22" s="23"/>
      <c r="Q22" s="30" t="s">
        <v>80</v>
      </c>
      <c r="R22" s="30">
        <v>2.088698140200286</v>
      </c>
      <c r="S22" s="30">
        <v>2.3178807947019866</v>
      </c>
      <c r="T22" s="30">
        <v>2.3890784982935154</v>
      </c>
      <c r="U22" s="30">
        <v>0.30864197530864196</v>
      </c>
      <c r="V22" s="11">
        <v>0.66006600660066006</v>
      </c>
      <c r="W22" s="11">
        <v>0.70921985815602839</v>
      </c>
      <c r="X22" s="11">
        <v>1.2269938650306749</v>
      </c>
      <c r="Y22" s="11">
        <v>2.4615384615384617</v>
      </c>
      <c r="Z22" s="11">
        <v>2.4922118380062304</v>
      </c>
      <c r="AA22" s="11">
        <v>1.1627906976744187</v>
      </c>
      <c r="AB22" s="11">
        <v>4.2105263157894735</v>
      </c>
      <c r="AC22" s="11">
        <v>2.4822695035460995</v>
      </c>
      <c r="AD22" s="11">
        <v>3.5573122529644272</v>
      </c>
      <c r="AE22" s="11">
        <v>2.2058823529411766</v>
      </c>
      <c r="AF22" s="11">
        <v>2.9166666666666665</v>
      </c>
      <c r="AG22" s="11">
        <v>2.1897810218978102</v>
      </c>
      <c r="AH22" s="11">
        <v>6.4102564102564097</v>
      </c>
      <c r="AI22" s="11">
        <v>1.0101010101010102</v>
      </c>
      <c r="AJ22" s="11">
        <v>4.6610169491525424</v>
      </c>
      <c r="AK22" s="11">
        <v>2.0689655172413794</v>
      </c>
      <c r="AL22" s="11">
        <v>1.0169491525423728</v>
      </c>
      <c r="AM22" s="11">
        <v>0</v>
      </c>
      <c r="AN22" s="11">
        <v>1.8656716417910446</v>
      </c>
      <c r="AO22" s="11">
        <v>0.87976539589442826</v>
      </c>
      <c r="AP22" s="11">
        <v>1.6666666666666667</v>
      </c>
      <c r="AQ22" s="11">
        <v>1.2738853503184715</v>
      </c>
      <c r="AR22" s="11">
        <v>1.639344262295082</v>
      </c>
      <c r="AS22" s="11">
        <v>2.1582733812949639</v>
      </c>
      <c r="AT22" s="11">
        <v>3.8167938931297711</v>
      </c>
      <c r="AU22" s="11">
        <v>0.99009900990099009</v>
      </c>
      <c r="AV22" s="30">
        <v>2.5321888412017168</v>
      </c>
      <c r="AW22" s="30">
        <v>1.3245033112582782</v>
      </c>
      <c r="AX22" s="30">
        <v>2.0477815699658701</v>
      </c>
      <c r="AY22" s="30">
        <v>1.8518518518518516</v>
      </c>
      <c r="AZ22" s="11">
        <v>1.9801980198019802</v>
      </c>
      <c r="BA22" s="11">
        <v>2.8368794326241136</v>
      </c>
      <c r="BB22" s="11">
        <v>0.92024539877300615</v>
      </c>
      <c r="BC22" s="11">
        <v>2.4615384615384617</v>
      </c>
      <c r="BD22" s="11">
        <v>2.4922118380062304</v>
      </c>
      <c r="BE22" s="11">
        <v>3.4883720930232558</v>
      </c>
      <c r="BF22" s="11">
        <v>4.2105263157894735</v>
      </c>
      <c r="BG22" s="11">
        <v>5.3191489361702127</v>
      </c>
      <c r="BH22" s="11">
        <v>2.3715415019762842</v>
      </c>
      <c r="BI22" s="11">
        <v>2.2058823529411766</v>
      </c>
      <c r="BJ22" s="11">
        <v>2.9166666666666665</v>
      </c>
      <c r="BK22" s="11">
        <v>1.4598540145985401</v>
      </c>
      <c r="BL22" s="11">
        <v>4.2735042735042734</v>
      </c>
      <c r="BM22" s="11">
        <v>1.0101010101010102</v>
      </c>
      <c r="BN22" s="11">
        <v>5.0847457627118651</v>
      </c>
      <c r="BO22" s="11">
        <v>2.0689655172413794</v>
      </c>
      <c r="BP22" s="11">
        <v>1.6949152542372881</v>
      </c>
      <c r="BQ22" s="11">
        <v>2.0477815699658701</v>
      </c>
      <c r="BR22" s="11">
        <v>1.8656716417910446</v>
      </c>
      <c r="BS22" s="11">
        <v>4.3988269794721413</v>
      </c>
      <c r="BT22" s="11">
        <v>1.6666666666666667</v>
      </c>
      <c r="BU22" s="11">
        <v>2.2292993630573248</v>
      </c>
      <c r="BV22" s="11">
        <v>4.918032786885246</v>
      </c>
      <c r="BW22" s="11">
        <v>1.4388489208633095</v>
      </c>
      <c r="BX22" s="11">
        <v>1.5267175572519083</v>
      </c>
      <c r="BY22" s="11">
        <v>2.9702970297029703</v>
      </c>
    </row>
    <row r="23" spans="2:77" ht="10.35" customHeight="1" x14ac:dyDescent="0.4">
      <c r="B23" s="102" t="s">
        <v>81</v>
      </c>
      <c r="C23" s="103"/>
      <c r="D23" s="104"/>
      <c r="E23" s="44">
        <v>14.20143061516452</v>
      </c>
      <c r="F23" s="45">
        <f>E23/E20</f>
        <v>4.0399479337201427E-4</v>
      </c>
      <c r="G23" s="44">
        <v>30.927896995708153</v>
      </c>
      <c r="H23" s="45">
        <f>G23/G20</f>
        <v>9.2645954286648703E-4</v>
      </c>
      <c r="I23" s="46"/>
      <c r="J23" s="47" t="s">
        <v>82</v>
      </c>
      <c r="K23" s="48" t="s">
        <v>83</v>
      </c>
      <c r="L23" s="1"/>
      <c r="M23" s="43" t="s">
        <v>84</v>
      </c>
      <c r="N23" s="23">
        <f ca="1">OFFSET($R$23,0,$M4)</f>
        <v>2.9041487839771101</v>
      </c>
      <c r="O23" s="23">
        <f ca="1">OFFSET($AV$23,0,$M4)</f>
        <v>3.4907010014306148</v>
      </c>
      <c r="P23" s="23"/>
      <c r="Q23" s="11" t="s">
        <v>84</v>
      </c>
      <c r="R23" s="11">
        <v>2.9041487839771101</v>
      </c>
      <c r="S23" s="11">
        <v>2.6490066225165565</v>
      </c>
      <c r="T23" s="11">
        <v>2.7303754266211606</v>
      </c>
      <c r="U23" s="11">
        <v>0.92592592592592582</v>
      </c>
      <c r="V23" s="11">
        <v>2.3102310231023102</v>
      </c>
      <c r="W23" s="11">
        <v>3.5460992907801421</v>
      </c>
      <c r="X23" s="11">
        <v>2.4539877300613497</v>
      </c>
      <c r="Y23" s="11">
        <v>3.6923076923076925</v>
      </c>
      <c r="Z23" s="11">
        <v>1.8691588785046727</v>
      </c>
      <c r="AA23" s="11">
        <v>0</v>
      </c>
      <c r="AB23" s="11">
        <v>2.4561403508771931</v>
      </c>
      <c r="AC23" s="11">
        <v>6.0283687943262407</v>
      </c>
      <c r="AD23" s="11">
        <v>3.5573122529644272</v>
      </c>
      <c r="AE23" s="11">
        <v>5.5147058823529411</v>
      </c>
      <c r="AF23" s="11">
        <v>4.1666666666666661</v>
      </c>
      <c r="AG23" s="11">
        <v>2.1897810218978102</v>
      </c>
      <c r="AH23" s="11">
        <v>5.982905982905983</v>
      </c>
      <c r="AI23" s="11">
        <v>1.5151515151515151</v>
      </c>
      <c r="AJ23" s="11">
        <v>3.3898305084745761</v>
      </c>
      <c r="AK23" s="11">
        <v>3.7931034482758621</v>
      </c>
      <c r="AL23" s="11">
        <v>2.7118644067796609</v>
      </c>
      <c r="AM23" s="11">
        <v>1.0238907849829351</v>
      </c>
      <c r="AN23" s="11">
        <v>2.2388059701492535</v>
      </c>
      <c r="AO23" s="11">
        <v>3.519061583577713</v>
      </c>
      <c r="AP23" s="11">
        <v>1.6666666666666667</v>
      </c>
      <c r="AQ23" s="11">
        <v>1.2738853503184715</v>
      </c>
      <c r="AR23" s="11">
        <v>3.278688524590164</v>
      </c>
      <c r="AS23" s="11">
        <v>2.877697841726619</v>
      </c>
      <c r="AT23" s="11">
        <v>1.5267175572519083</v>
      </c>
      <c r="AU23" s="11">
        <v>2.9702970297029703</v>
      </c>
      <c r="AV23" s="11">
        <v>3.4907010014306148</v>
      </c>
      <c r="AW23" s="11">
        <v>2.9801324503311259</v>
      </c>
      <c r="AX23" s="11">
        <v>1.0238907849829351</v>
      </c>
      <c r="AY23" s="11">
        <v>1.2345679012345678</v>
      </c>
      <c r="AZ23" s="11">
        <v>1.6501650165016499</v>
      </c>
      <c r="BA23" s="11">
        <v>2.8368794326241136</v>
      </c>
      <c r="BB23" s="11">
        <v>4.294478527607362</v>
      </c>
      <c r="BC23" s="11">
        <v>3.0769230769230771</v>
      </c>
      <c r="BD23" s="11">
        <v>2.8037383177570092</v>
      </c>
      <c r="BE23" s="11">
        <v>1.1627906976744187</v>
      </c>
      <c r="BF23" s="11">
        <v>4.9122807017543861</v>
      </c>
      <c r="BG23" s="11">
        <v>4.9645390070921991</v>
      </c>
      <c r="BH23" s="11">
        <v>3.5573122529644272</v>
      </c>
      <c r="BI23" s="11">
        <v>4.7794117647058822</v>
      </c>
      <c r="BJ23" s="11">
        <v>6.25</v>
      </c>
      <c r="BK23" s="11">
        <v>3.6496350364963499</v>
      </c>
      <c r="BL23" s="11">
        <v>6.8376068376068382</v>
      </c>
      <c r="BM23" s="11">
        <v>1.0101010101010102</v>
      </c>
      <c r="BN23" s="11">
        <v>2.5423728813559325</v>
      </c>
      <c r="BO23" s="11">
        <v>5.8620689655172411</v>
      </c>
      <c r="BP23" s="11">
        <v>2.7118644067796609</v>
      </c>
      <c r="BQ23" s="11">
        <v>0.68259385665529015</v>
      </c>
      <c r="BR23" s="11">
        <v>1.8656716417910446</v>
      </c>
      <c r="BS23" s="11">
        <v>9.3841642228739008</v>
      </c>
      <c r="BT23" s="11">
        <v>3.3333333333333335</v>
      </c>
      <c r="BU23" s="11">
        <v>1.2738853503184715</v>
      </c>
      <c r="BV23" s="11">
        <v>11.475409836065573</v>
      </c>
      <c r="BW23" s="11">
        <v>2.877697841726619</v>
      </c>
      <c r="BX23" s="11">
        <v>3.8167938931297711</v>
      </c>
      <c r="BY23" s="11">
        <v>0.99009900990099009</v>
      </c>
    </row>
    <row r="24" spans="2:77" ht="10.35" customHeight="1" x14ac:dyDescent="0.4">
      <c r="B24" s="102" t="s">
        <v>85</v>
      </c>
      <c r="C24" s="103"/>
      <c r="D24" s="104"/>
      <c r="E24" s="44">
        <f>E22+E23</f>
        <v>1800.1210300429116</v>
      </c>
      <c r="F24" s="45">
        <f>E24/(E20+E23)</f>
        <v>5.1188212014755312E-2</v>
      </c>
      <c r="G24" s="44">
        <f>G22+G23</f>
        <v>1616.5058655221724</v>
      </c>
      <c r="H24" s="45">
        <f>G24/(G20+G23)</f>
        <v>4.8378364639367448E-2</v>
      </c>
      <c r="I24" s="46"/>
      <c r="J24" s="47" t="s">
        <v>83</v>
      </c>
      <c r="K24" s="48" t="s">
        <v>83</v>
      </c>
      <c r="L24" s="1"/>
      <c r="M24" s="43" t="s">
        <v>86</v>
      </c>
      <c r="N24" s="23">
        <f ca="1">OFFSET($R$24,0,$M4)</f>
        <v>4.177396280400572</v>
      </c>
      <c r="O24" s="23">
        <f ca="1">OFFSET($AV$24,0,$M4)</f>
        <v>4.6208869814020028</v>
      </c>
      <c r="P24" s="23"/>
      <c r="Q24" s="11" t="s">
        <v>86</v>
      </c>
      <c r="R24" s="11">
        <v>4.177396280400572</v>
      </c>
      <c r="S24" s="11">
        <v>2.3178807947019866</v>
      </c>
      <c r="T24" s="11">
        <v>3.4129692832764507</v>
      </c>
      <c r="U24" s="11">
        <v>1.8518518518518516</v>
      </c>
      <c r="V24" s="11">
        <v>2.3102310231023102</v>
      </c>
      <c r="W24" s="11">
        <v>3.5460992907801421</v>
      </c>
      <c r="X24" s="11">
        <v>4.9079754601226995</v>
      </c>
      <c r="Y24" s="11">
        <v>4.6153846153846159</v>
      </c>
      <c r="Z24" s="11">
        <v>8.0996884735202492</v>
      </c>
      <c r="AA24" s="11">
        <v>1.1627906976744187</v>
      </c>
      <c r="AB24" s="11">
        <v>5.6140350877192979</v>
      </c>
      <c r="AC24" s="11">
        <v>6.0283687943262407</v>
      </c>
      <c r="AD24" s="11">
        <v>3.9525691699604746</v>
      </c>
      <c r="AE24" s="11">
        <v>6.6176470588235299</v>
      </c>
      <c r="AF24" s="11">
        <v>7.083333333333333</v>
      </c>
      <c r="AG24" s="11">
        <v>5.8394160583941606</v>
      </c>
      <c r="AH24" s="11">
        <v>12.393162393162394</v>
      </c>
      <c r="AI24" s="11">
        <v>3.0303030303030303</v>
      </c>
      <c r="AJ24" s="11">
        <v>5.9322033898305087</v>
      </c>
      <c r="AK24" s="11">
        <v>4.8275862068965516</v>
      </c>
      <c r="AL24" s="11">
        <v>2.7118644067796609</v>
      </c>
      <c r="AM24" s="11">
        <v>1.0238907849829351</v>
      </c>
      <c r="AN24" s="11">
        <v>2.9850746268656714</v>
      </c>
      <c r="AO24" s="11">
        <v>3.519061583577713</v>
      </c>
      <c r="AP24" s="11">
        <v>0</v>
      </c>
      <c r="AQ24" s="11">
        <v>0.95541401273885351</v>
      </c>
      <c r="AR24" s="11">
        <v>1.639344262295082</v>
      </c>
      <c r="AS24" s="11">
        <v>3.2374100719424459</v>
      </c>
      <c r="AT24" s="11">
        <v>3.0534351145038165</v>
      </c>
      <c r="AU24" s="11">
        <v>1.9801980198019802</v>
      </c>
      <c r="AV24" s="11">
        <v>4.6208869814020028</v>
      </c>
      <c r="AW24" s="11">
        <v>2.9801324503311259</v>
      </c>
      <c r="AX24" s="11">
        <v>3.4129692832764507</v>
      </c>
      <c r="AY24" s="11">
        <v>2.7777777777777777</v>
      </c>
      <c r="AZ24" s="11">
        <v>2.3102310231023102</v>
      </c>
      <c r="BA24" s="11">
        <v>2.8368794326241136</v>
      </c>
      <c r="BB24" s="11">
        <v>5.2147239263803682</v>
      </c>
      <c r="BC24" s="11">
        <v>5.2307692307692308</v>
      </c>
      <c r="BD24" s="11">
        <v>8.4112149532710276</v>
      </c>
      <c r="BE24" s="11">
        <v>4.6511627906976747</v>
      </c>
      <c r="BF24" s="11">
        <v>6.3157894736842106</v>
      </c>
      <c r="BG24" s="11">
        <v>7.4468085106382977</v>
      </c>
      <c r="BH24" s="11">
        <v>3.1620553359683794</v>
      </c>
      <c r="BI24" s="11">
        <v>8.4558823529411775</v>
      </c>
      <c r="BJ24" s="11">
        <v>6.666666666666667</v>
      </c>
      <c r="BK24" s="11">
        <v>5.1094890510948909</v>
      </c>
      <c r="BL24" s="11">
        <v>9.4017094017094021</v>
      </c>
      <c r="BM24" s="11">
        <v>10.606060606060606</v>
      </c>
      <c r="BN24" s="11">
        <v>5.9322033898305087</v>
      </c>
      <c r="BO24" s="11">
        <v>6.2068965517241379</v>
      </c>
      <c r="BP24" s="11">
        <v>1.6949152542372881</v>
      </c>
      <c r="BQ24" s="11">
        <v>0.68259385665529015</v>
      </c>
      <c r="BR24" s="11">
        <v>1.1194029850746268</v>
      </c>
      <c r="BS24" s="11">
        <v>6.1583577712609969</v>
      </c>
      <c r="BT24" s="11">
        <v>0</v>
      </c>
      <c r="BU24" s="11">
        <v>1.5923566878980893</v>
      </c>
      <c r="BV24" s="11">
        <v>3.278688524590164</v>
      </c>
      <c r="BW24" s="11">
        <v>2.1582733812949639</v>
      </c>
      <c r="BX24" s="11">
        <v>3.8167938931297711</v>
      </c>
      <c r="BY24" s="11">
        <v>1.9801980198019802</v>
      </c>
    </row>
    <row r="25" spans="2:77" ht="10.35" customHeight="1" x14ac:dyDescent="0.4">
      <c r="B25" s="94" t="s">
        <v>87</v>
      </c>
      <c r="C25" s="95"/>
      <c r="D25" s="96"/>
      <c r="E25" s="49">
        <v>6990</v>
      </c>
      <c r="F25" s="50"/>
      <c r="G25" s="49">
        <v>6990</v>
      </c>
      <c r="H25" s="50"/>
      <c r="I25" s="51"/>
      <c r="J25" s="49">
        <v>9068</v>
      </c>
      <c r="K25" s="50"/>
      <c r="L25" s="1"/>
      <c r="M25" s="2" t="s">
        <v>88</v>
      </c>
      <c r="N25" s="23">
        <f ca="1">OFFSET($R$25,0,$M4)</f>
        <v>8.6266094420600865</v>
      </c>
      <c r="O25" s="23">
        <f ca="1">OFFSET($AV$25,0,$M4)</f>
        <v>7.5965665236051496</v>
      </c>
      <c r="P25" s="23"/>
      <c r="Q25" s="11" t="s">
        <v>88</v>
      </c>
      <c r="R25" s="11">
        <v>8.6266094420600865</v>
      </c>
      <c r="S25" s="11">
        <v>3.3112582781456954</v>
      </c>
      <c r="T25" s="11">
        <v>4.0955631399317403</v>
      </c>
      <c r="U25" s="11">
        <v>3.3950617283950617</v>
      </c>
      <c r="V25" s="11">
        <v>2.9702970297029703</v>
      </c>
      <c r="W25" s="11">
        <v>2.1276595744680851</v>
      </c>
      <c r="X25" s="11">
        <v>9.2024539877300615</v>
      </c>
      <c r="Y25" s="11">
        <v>16.615384615384617</v>
      </c>
      <c r="Z25" s="11">
        <v>10.59190031152648</v>
      </c>
      <c r="AA25" s="11">
        <v>8.1395348837209305</v>
      </c>
      <c r="AB25" s="11">
        <v>9.1228070175438596</v>
      </c>
      <c r="AC25" s="11">
        <v>6.3829787234042552</v>
      </c>
      <c r="AD25" s="11">
        <v>5.928853754940711</v>
      </c>
      <c r="AE25" s="11">
        <v>11.397058823529411</v>
      </c>
      <c r="AF25" s="11">
        <v>12.5</v>
      </c>
      <c r="AG25" s="11">
        <v>5.1094890510948909</v>
      </c>
      <c r="AH25" s="11">
        <v>11.965811965811966</v>
      </c>
      <c r="AI25" s="11">
        <v>17.676767676767678</v>
      </c>
      <c r="AJ25" s="11">
        <v>8.4745762711864394</v>
      </c>
      <c r="AK25" s="11">
        <v>6.5517241379310347</v>
      </c>
      <c r="AL25" s="11">
        <v>4.406779661016949</v>
      </c>
      <c r="AM25" s="11">
        <v>10.580204778156997</v>
      </c>
      <c r="AN25" s="11">
        <v>15.298507462686567</v>
      </c>
      <c r="AO25" s="11">
        <v>14.369501466275661</v>
      </c>
      <c r="AP25" s="11">
        <v>5</v>
      </c>
      <c r="AQ25" s="11">
        <v>9.8726114649681538</v>
      </c>
      <c r="AR25" s="11">
        <v>8.1967213114754092</v>
      </c>
      <c r="AS25" s="11">
        <v>4.6762589928057556</v>
      </c>
      <c r="AT25" s="11">
        <v>9.9236641221374047</v>
      </c>
      <c r="AU25" s="11">
        <v>4.9504950495049505</v>
      </c>
      <c r="AV25" s="11">
        <v>7.5965665236051496</v>
      </c>
      <c r="AW25" s="11">
        <v>3.6423841059602649</v>
      </c>
      <c r="AX25" s="11">
        <v>6.1433447098976108</v>
      </c>
      <c r="AY25" s="11">
        <v>3.7037037037037033</v>
      </c>
      <c r="AZ25" s="11">
        <v>1.9801980198019802</v>
      </c>
      <c r="BA25" s="11">
        <v>1.4184397163120568</v>
      </c>
      <c r="BB25" s="11">
        <v>7.3619631901840492</v>
      </c>
      <c r="BC25" s="11">
        <v>10.461538461538462</v>
      </c>
      <c r="BD25" s="11">
        <v>7.1651090342679122</v>
      </c>
      <c r="BE25" s="11">
        <v>8.1395348837209305</v>
      </c>
      <c r="BF25" s="11">
        <v>8.4210526315789469</v>
      </c>
      <c r="BG25" s="11">
        <v>8.1560283687943276</v>
      </c>
      <c r="BH25" s="11">
        <v>11.067193675889328</v>
      </c>
      <c r="BI25" s="11">
        <v>13.602941176470587</v>
      </c>
      <c r="BJ25" s="11">
        <v>7.083333333333333</v>
      </c>
      <c r="BK25" s="11">
        <v>5.8394160583941606</v>
      </c>
      <c r="BL25" s="11">
        <v>11.965811965811966</v>
      </c>
      <c r="BM25" s="11">
        <v>27.27272727272727</v>
      </c>
      <c r="BN25" s="11">
        <v>8.4745762711864394</v>
      </c>
      <c r="BO25" s="11">
        <v>5.5172413793103452</v>
      </c>
      <c r="BP25" s="11">
        <v>4.7457627118644066</v>
      </c>
      <c r="BQ25" s="11">
        <v>3.0716723549488054</v>
      </c>
      <c r="BR25" s="11">
        <v>8.9552238805970141</v>
      </c>
      <c r="BS25" s="11">
        <v>8.5043988269794717</v>
      </c>
      <c r="BT25" s="11">
        <v>13.333333333333334</v>
      </c>
      <c r="BU25" s="11">
        <v>9.2356687898089174</v>
      </c>
      <c r="BV25" s="11">
        <v>3.278688524590164</v>
      </c>
      <c r="BW25" s="11">
        <v>3.2374100719424459</v>
      </c>
      <c r="BX25" s="11">
        <v>8.3969465648854964</v>
      </c>
      <c r="BY25" s="11">
        <v>3.9603960396039604</v>
      </c>
    </row>
    <row r="26" spans="2:77" ht="10.35" customHeight="1" x14ac:dyDescent="0.4">
      <c r="B26" s="52"/>
      <c r="C26" s="53"/>
      <c r="D26" s="54"/>
      <c r="E26" s="55"/>
      <c r="F26" s="55"/>
      <c r="G26" s="55"/>
      <c r="H26" s="55"/>
      <c r="I26" s="51"/>
      <c r="J26" s="55"/>
      <c r="K26" s="55"/>
      <c r="L26" s="1"/>
      <c r="M26" s="4" t="s">
        <v>89</v>
      </c>
      <c r="N26" s="23">
        <f ca="1">OFFSET($R$26,0,$M4)</f>
        <v>13.834048640915594</v>
      </c>
      <c r="O26" s="23">
        <f ca="1">OFFSET($AV$26,0,$M4)</f>
        <v>14.091559370529328</v>
      </c>
      <c r="P26" s="23"/>
      <c r="Q26" s="11" t="s">
        <v>89</v>
      </c>
      <c r="R26" s="11">
        <v>13.834048640915594</v>
      </c>
      <c r="S26" s="11">
        <v>8.6092715231788084</v>
      </c>
      <c r="T26" s="11">
        <v>12.627986348122866</v>
      </c>
      <c r="U26" s="11">
        <v>10.185185185185185</v>
      </c>
      <c r="V26" s="11">
        <v>10.231023102310232</v>
      </c>
      <c r="W26" s="11">
        <v>4.2553191489361701</v>
      </c>
      <c r="X26" s="11">
        <v>12.269938650306749</v>
      </c>
      <c r="Y26" s="11">
        <v>10.461538461538462</v>
      </c>
      <c r="Z26" s="11">
        <v>19.003115264797508</v>
      </c>
      <c r="AA26" s="11">
        <v>19.767441860465116</v>
      </c>
      <c r="AB26" s="11">
        <v>10.87719298245614</v>
      </c>
      <c r="AC26" s="11">
        <v>7.4468085106382977</v>
      </c>
      <c r="AD26" s="11">
        <v>25.296442687747035</v>
      </c>
      <c r="AE26" s="11">
        <v>11.029411764705882</v>
      </c>
      <c r="AF26" s="11">
        <v>9.1666666666666661</v>
      </c>
      <c r="AG26" s="11">
        <v>10.218978102189782</v>
      </c>
      <c r="AH26" s="11">
        <v>11.538461538461538</v>
      </c>
      <c r="AI26" s="11">
        <v>21.212121212121211</v>
      </c>
      <c r="AJ26" s="11">
        <v>17.796610169491526</v>
      </c>
      <c r="AK26" s="11">
        <v>11.03448275862069</v>
      </c>
      <c r="AL26" s="11">
        <v>6.1016949152542379</v>
      </c>
      <c r="AM26" s="11">
        <v>30.716723549488055</v>
      </c>
      <c r="AN26" s="11">
        <v>23.507462686567166</v>
      </c>
      <c r="AO26" s="11">
        <v>14.076246334310852</v>
      </c>
      <c r="AP26" s="11">
        <v>6.666666666666667</v>
      </c>
      <c r="AQ26" s="11">
        <v>15.286624203821656</v>
      </c>
      <c r="AR26" s="11">
        <v>9.8360655737704921</v>
      </c>
      <c r="AS26" s="11">
        <v>12.949640287769784</v>
      </c>
      <c r="AT26" s="11">
        <v>25.190839694656486</v>
      </c>
      <c r="AU26" s="11">
        <v>10.891089108910892</v>
      </c>
      <c r="AV26" s="11">
        <v>14.091559370529328</v>
      </c>
      <c r="AW26" s="11">
        <v>10.927152317880795</v>
      </c>
      <c r="AX26" s="11">
        <v>9.5563139931740615</v>
      </c>
      <c r="AY26" s="11">
        <v>8.0246913580246915</v>
      </c>
      <c r="AZ26" s="11">
        <v>4.6204620462046204</v>
      </c>
      <c r="BA26" s="11">
        <v>2.8368794326241136</v>
      </c>
      <c r="BB26" s="11">
        <v>15.030674846625766</v>
      </c>
      <c r="BC26" s="11">
        <v>19.692307692307693</v>
      </c>
      <c r="BD26" s="11">
        <v>15.887850467289718</v>
      </c>
      <c r="BE26" s="11">
        <v>16.279069767441861</v>
      </c>
      <c r="BF26" s="11">
        <v>11.578947368421053</v>
      </c>
      <c r="BG26" s="11">
        <v>8.8652482269503547</v>
      </c>
      <c r="BH26" s="11">
        <v>11.857707509881422</v>
      </c>
      <c r="BI26" s="11">
        <v>12.132352941176471</v>
      </c>
      <c r="BJ26" s="11">
        <v>17.5</v>
      </c>
      <c r="BK26" s="11">
        <v>10.948905109489052</v>
      </c>
      <c r="BL26" s="11">
        <v>9.4017094017094021</v>
      </c>
      <c r="BM26" s="11">
        <v>19.696969696969695</v>
      </c>
      <c r="BN26" s="11">
        <v>20.33898305084746</v>
      </c>
      <c r="BO26" s="11">
        <v>11.03448275862069</v>
      </c>
      <c r="BP26" s="11">
        <v>14.237288135593221</v>
      </c>
      <c r="BQ26" s="11">
        <v>20.819112627986346</v>
      </c>
      <c r="BR26" s="11">
        <v>30.597014925373134</v>
      </c>
      <c r="BS26" s="11">
        <v>8.7976539589442826</v>
      </c>
      <c r="BT26" s="11">
        <v>1.6666666666666667</v>
      </c>
      <c r="BU26" s="11">
        <v>20.70063694267516</v>
      </c>
      <c r="BV26" s="11">
        <v>8.1967213114754092</v>
      </c>
      <c r="BW26" s="11">
        <v>20.863309352517987</v>
      </c>
      <c r="BX26" s="11">
        <v>25.190839694656486</v>
      </c>
      <c r="BY26" s="11">
        <v>5.9405940594059405</v>
      </c>
    </row>
    <row r="27" spans="2:77" ht="10.35" customHeight="1" x14ac:dyDescent="0.4">
      <c r="B27" s="56" t="s">
        <v>90</v>
      </c>
      <c r="C27" s="57"/>
      <c r="D27" s="58"/>
      <c r="E27" s="49">
        <v>187.29327610872676</v>
      </c>
      <c r="F27" s="50"/>
      <c r="G27" s="49">
        <v>184.36723891273249</v>
      </c>
      <c r="H27" s="50"/>
      <c r="I27" s="51"/>
      <c r="J27" s="49">
        <v>233.93800436508866</v>
      </c>
      <c r="K27" s="50"/>
      <c r="L27" s="1"/>
      <c r="M27" s="43" t="s">
        <v>91</v>
      </c>
      <c r="N27" s="23">
        <f ca="1">OFFSET($R$27,0,$M4)</f>
        <v>13.505007153075823</v>
      </c>
      <c r="O27" s="23">
        <f ca="1">OFFSET($AV$27,0,$M4)</f>
        <v>14.935622317596566</v>
      </c>
      <c r="P27" s="23"/>
      <c r="Q27" s="11" t="s">
        <v>91</v>
      </c>
      <c r="R27" s="11">
        <v>13.505007153075823</v>
      </c>
      <c r="S27" s="11">
        <v>15.894039735099339</v>
      </c>
      <c r="T27" s="11">
        <v>32.081911262798634</v>
      </c>
      <c r="U27" s="11">
        <v>11.728395061728394</v>
      </c>
      <c r="V27" s="11">
        <v>16.831683168316832</v>
      </c>
      <c r="W27" s="11">
        <v>14.893617021276595</v>
      </c>
      <c r="X27" s="11">
        <v>14.110429447852759</v>
      </c>
      <c r="Y27" s="11">
        <v>8.9230769230769234</v>
      </c>
      <c r="Z27" s="11">
        <v>18.068535825545169</v>
      </c>
      <c r="AA27" s="11">
        <v>19.767441860465116</v>
      </c>
      <c r="AB27" s="11">
        <v>12.280701754385964</v>
      </c>
      <c r="AC27" s="11">
        <v>10.283687943262411</v>
      </c>
      <c r="AD27" s="11">
        <v>9.0909090909090917</v>
      </c>
      <c r="AE27" s="11">
        <v>10.294117647058822</v>
      </c>
      <c r="AF27" s="11">
        <v>7.083333333333333</v>
      </c>
      <c r="AG27" s="11">
        <v>14.5985401459854</v>
      </c>
      <c r="AH27" s="11">
        <v>5.1282051282051277</v>
      </c>
      <c r="AI27" s="11">
        <v>15.151515151515152</v>
      </c>
      <c r="AJ27" s="11">
        <v>6.3559322033898304</v>
      </c>
      <c r="AK27" s="11">
        <v>9.3103448275862082</v>
      </c>
      <c r="AL27" s="11">
        <v>14.915254237288137</v>
      </c>
      <c r="AM27" s="11">
        <v>15.017064846416384</v>
      </c>
      <c r="AN27" s="11">
        <v>8.2089552238805972</v>
      </c>
      <c r="AO27" s="11">
        <v>8.5043988269794717</v>
      </c>
      <c r="AP27" s="11">
        <v>6.666666666666667</v>
      </c>
      <c r="AQ27" s="11">
        <v>21.019108280254777</v>
      </c>
      <c r="AR27" s="11">
        <v>1.639344262295082</v>
      </c>
      <c r="AS27" s="11">
        <v>21.582733812949641</v>
      </c>
      <c r="AT27" s="11">
        <v>16.030534351145036</v>
      </c>
      <c r="AU27" s="11">
        <v>14.85148514851485</v>
      </c>
      <c r="AV27" s="11">
        <v>14.935622317596566</v>
      </c>
      <c r="AW27" s="11">
        <v>21.192052980132452</v>
      </c>
      <c r="AX27" s="11">
        <v>20.819112627986346</v>
      </c>
      <c r="AY27" s="11">
        <v>11.111111111111111</v>
      </c>
      <c r="AZ27" s="11">
        <v>21.452145214521451</v>
      </c>
      <c r="BA27" s="11">
        <v>14.184397163120568</v>
      </c>
      <c r="BB27" s="11">
        <v>12.269938650306749</v>
      </c>
      <c r="BC27" s="11">
        <v>8</v>
      </c>
      <c r="BD27" s="11">
        <v>14.953271028037381</v>
      </c>
      <c r="BE27" s="11">
        <v>13.953488372093023</v>
      </c>
      <c r="BF27" s="11">
        <v>11.929824561403509</v>
      </c>
      <c r="BG27" s="11">
        <v>7.8014184397163122</v>
      </c>
      <c r="BH27" s="11">
        <v>15.41501976284585</v>
      </c>
      <c r="BI27" s="11">
        <v>8.8235294117647065</v>
      </c>
      <c r="BJ27" s="11">
        <v>9.1666666666666661</v>
      </c>
      <c r="BK27" s="11">
        <v>11.678832116788321</v>
      </c>
      <c r="BL27" s="11">
        <v>7.6923076923076925</v>
      </c>
      <c r="BM27" s="11">
        <v>5.5555555555555554</v>
      </c>
      <c r="BN27" s="11">
        <v>8.898305084745763</v>
      </c>
      <c r="BO27" s="11">
        <v>10.689655172413794</v>
      </c>
      <c r="BP27" s="11">
        <v>11.186440677966102</v>
      </c>
      <c r="BQ27" s="11">
        <v>30.716723549488055</v>
      </c>
      <c r="BR27" s="11">
        <v>27.985074626865668</v>
      </c>
      <c r="BS27" s="11">
        <v>13.196480938416421</v>
      </c>
      <c r="BT27" s="11">
        <v>5</v>
      </c>
      <c r="BU27" s="11">
        <v>26.433121019108281</v>
      </c>
      <c r="BV27" s="11">
        <v>3.278688524590164</v>
      </c>
      <c r="BW27" s="11">
        <v>23.381294964028775</v>
      </c>
      <c r="BX27" s="11">
        <v>14.503816793893129</v>
      </c>
      <c r="BY27" s="11">
        <v>18.811881188118811</v>
      </c>
    </row>
    <row r="28" spans="2:77" ht="10.35" customHeight="1" x14ac:dyDescent="0.4">
      <c r="B28" s="59" t="s">
        <v>92</v>
      </c>
      <c r="C28" s="60"/>
      <c r="D28" s="61"/>
      <c r="E28" s="49">
        <v>70.386695278969952</v>
      </c>
      <c r="F28" s="50"/>
      <c r="G28" s="49">
        <v>56.628469241773963</v>
      </c>
      <c r="H28" s="50"/>
      <c r="I28" s="51"/>
      <c r="J28" s="49">
        <v>111.57343574994636</v>
      </c>
      <c r="K28" s="50"/>
      <c r="L28" s="1"/>
      <c r="M28" s="43" t="s">
        <v>93</v>
      </c>
      <c r="N28" s="23">
        <f ca="1">OFFSET($R$28,0,$M4)</f>
        <v>11.044349070100143</v>
      </c>
      <c r="O28" s="23">
        <f ca="1">OFFSET($AV$28,0,$M4)</f>
        <v>11.859799713876967</v>
      </c>
      <c r="P28" s="23"/>
      <c r="Q28" s="11" t="s">
        <v>93</v>
      </c>
      <c r="R28" s="11">
        <v>11.044349070100143</v>
      </c>
      <c r="S28" s="11">
        <v>16.225165562913908</v>
      </c>
      <c r="T28" s="11">
        <v>20.136518771331058</v>
      </c>
      <c r="U28" s="11">
        <v>16.666666666666664</v>
      </c>
      <c r="V28" s="11">
        <v>11.881188118811881</v>
      </c>
      <c r="W28" s="11">
        <v>24.822695035460992</v>
      </c>
      <c r="X28" s="11">
        <v>12.269938650306749</v>
      </c>
      <c r="Y28" s="11">
        <v>9.5384615384615383</v>
      </c>
      <c r="Z28" s="11">
        <v>9.3457943925233646</v>
      </c>
      <c r="AA28" s="11">
        <v>5.8139534883720927</v>
      </c>
      <c r="AB28" s="11">
        <v>10.175438596491228</v>
      </c>
      <c r="AC28" s="11">
        <v>9.9290780141843982</v>
      </c>
      <c r="AD28" s="11">
        <v>10.671936758893279</v>
      </c>
      <c r="AE28" s="11">
        <v>10.294117647058822</v>
      </c>
      <c r="AF28" s="11">
        <v>12.083333333333334</v>
      </c>
      <c r="AG28" s="11">
        <v>17.518248175182482</v>
      </c>
      <c r="AH28" s="11">
        <v>6.4102564102564097</v>
      </c>
      <c r="AI28" s="11">
        <v>3.0303030303030303</v>
      </c>
      <c r="AJ28" s="11">
        <v>3.8135593220338984</v>
      </c>
      <c r="AK28" s="11">
        <v>8.2758620689655178</v>
      </c>
      <c r="AL28" s="11">
        <v>12.203389830508476</v>
      </c>
      <c r="AM28" s="11">
        <v>7.5085324232081918</v>
      </c>
      <c r="AN28" s="11">
        <v>12.313432835820896</v>
      </c>
      <c r="AO28" s="11">
        <v>7.3313782991202352</v>
      </c>
      <c r="AP28" s="11">
        <v>5</v>
      </c>
      <c r="AQ28" s="11">
        <v>6.6878980891719744</v>
      </c>
      <c r="AR28" s="11">
        <v>6.557377049180328</v>
      </c>
      <c r="AS28" s="11">
        <v>13.669064748201439</v>
      </c>
      <c r="AT28" s="11">
        <v>5.343511450381679</v>
      </c>
      <c r="AU28" s="11">
        <v>24.752475247524753</v>
      </c>
      <c r="AV28" s="11">
        <v>11.859799713876967</v>
      </c>
      <c r="AW28" s="11">
        <v>15.231788079470199</v>
      </c>
      <c r="AX28" s="11">
        <v>20.819112627986346</v>
      </c>
      <c r="AY28" s="11">
        <v>18.827160493827162</v>
      </c>
      <c r="AZ28" s="11">
        <v>11.55115511551155</v>
      </c>
      <c r="BA28" s="11">
        <v>22.695035460992909</v>
      </c>
      <c r="BB28" s="11">
        <v>14.723926380368098</v>
      </c>
      <c r="BC28" s="11">
        <v>9.8461538461538467</v>
      </c>
      <c r="BD28" s="11">
        <v>15.887850467289718</v>
      </c>
      <c r="BE28" s="11">
        <v>5.8139534883720927</v>
      </c>
      <c r="BF28" s="11">
        <v>12.280701754385964</v>
      </c>
      <c r="BG28" s="11">
        <v>10.99290780141844</v>
      </c>
      <c r="BH28" s="11">
        <v>12.252964426877471</v>
      </c>
      <c r="BI28" s="11">
        <v>11.397058823529411</v>
      </c>
      <c r="BJ28" s="11">
        <v>6.666666666666667</v>
      </c>
      <c r="BK28" s="11">
        <v>18.248175182481752</v>
      </c>
      <c r="BL28" s="11">
        <v>9.4017094017094021</v>
      </c>
      <c r="BM28" s="11">
        <v>4.5454545454545459</v>
      </c>
      <c r="BN28" s="11">
        <v>6.7796610169491522</v>
      </c>
      <c r="BO28" s="11">
        <v>10</v>
      </c>
      <c r="BP28" s="11">
        <v>12.542372881355931</v>
      </c>
      <c r="BQ28" s="11">
        <v>8.8737201365187719</v>
      </c>
      <c r="BR28" s="11">
        <v>10.074626865671641</v>
      </c>
      <c r="BS28" s="11">
        <v>8.2111436950146626</v>
      </c>
      <c r="BT28" s="11">
        <v>5</v>
      </c>
      <c r="BU28" s="11">
        <v>6.0509554140127388</v>
      </c>
      <c r="BV28" s="11">
        <v>6.557377049180328</v>
      </c>
      <c r="BW28" s="11">
        <v>11.870503597122301</v>
      </c>
      <c r="BX28" s="11">
        <v>9.9236641221374047</v>
      </c>
      <c r="BY28" s="11">
        <v>22.772277227722775</v>
      </c>
    </row>
    <row r="29" spans="2:77" ht="10.35" customHeight="1" x14ac:dyDescent="0.4">
      <c r="B29" s="56" t="s">
        <v>94</v>
      </c>
      <c r="C29" s="57"/>
      <c r="D29" s="58"/>
      <c r="E29" s="49">
        <v>14.771959942775393</v>
      </c>
      <c r="F29" s="50"/>
      <c r="G29" s="49">
        <v>14.825321888412017</v>
      </c>
      <c r="H29" s="50"/>
      <c r="I29" s="51"/>
      <c r="J29" s="49">
        <v>44.808060561871535</v>
      </c>
      <c r="K29" s="50"/>
      <c r="L29" s="62"/>
      <c r="M29" s="43" t="s">
        <v>95</v>
      </c>
      <c r="N29" s="23">
        <f ca="1">OFFSET($R$29,0,$M4)</f>
        <v>9.0844062947067226</v>
      </c>
      <c r="O29" s="23">
        <f ca="1">OFFSET($AV$29,0,$M4)</f>
        <v>8.6981402002861223</v>
      </c>
      <c r="P29" s="23"/>
      <c r="Q29" s="11" t="s">
        <v>95</v>
      </c>
      <c r="R29" s="11">
        <v>9.0844062947067226</v>
      </c>
      <c r="S29" s="11">
        <v>12.913907284768211</v>
      </c>
      <c r="T29" s="11">
        <v>6.4846416382252556</v>
      </c>
      <c r="U29" s="11">
        <v>15.74074074074074</v>
      </c>
      <c r="V29" s="11">
        <v>13.861386138613863</v>
      </c>
      <c r="W29" s="11">
        <v>14.184397163120568</v>
      </c>
      <c r="X29" s="11">
        <v>8.8957055214723919</v>
      </c>
      <c r="Y29" s="11">
        <v>9.2307692307692317</v>
      </c>
      <c r="Z29" s="11">
        <v>6.5420560747663545</v>
      </c>
      <c r="AA29" s="11">
        <v>8.1395348837209305</v>
      </c>
      <c r="AB29" s="11">
        <v>8.4210526315789469</v>
      </c>
      <c r="AC29" s="11">
        <v>14.184397163120568</v>
      </c>
      <c r="AD29" s="11">
        <v>7.1146245059288544</v>
      </c>
      <c r="AE29" s="11">
        <v>7.3529411764705888</v>
      </c>
      <c r="AF29" s="11">
        <v>7.083333333333333</v>
      </c>
      <c r="AG29" s="11">
        <v>8.0291970802919703</v>
      </c>
      <c r="AH29" s="11">
        <v>5.982905982905983</v>
      </c>
      <c r="AI29" s="11">
        <v>7.0707070707070701</v>
      </c>
      <c r="AJ29" s="11">
        <v>7.2033898305084749</v>
      </c>
      <c r="AK29" s="11">
        <v>8.2758620689655178</v>
      </c>
      <c r="AL29" s="11">
        <v>17.627118644067796</v>
      </c>
      <c r="AM29" s="11">
        <v>4.7781569965870307</v>
      </c>
      <c r="AN29" s="11">
        <v>7.08955223880597</v>
      </c>
      <c r="AO29" s="11">
        <v>7.0381231671554261</v>
      </c>
      <c r="AP29" s="11">
        <v>3.3333333333333335</v>
      </c>
      <c r="AQ29" s="11">
        <v>10.191082802547772</v>
      </c>
      <c r="AR29" s="11">
        <v>4.918032786885246</v>
      </c>
      <c r="AS29" s="11">
        <v>5.0359712230215825</v>
      </c>
      <c r="AT29" s="11">
        <v>6.8702290076335881</v>
      </c>
      <c r="AU29" s="11">
        <v>8.9108910891089099</v>
      </c>
      <c r="AV29" s="11">
        <v>8.6981402002861223</v>
      </c>
      <c r="AW29" s="11">
        <v>8.9403973509933774</v>
      </c>
      <c r="AX29" s="11">
        <v>15.358361774744028</v>
      </c>
      <c r="AY29" s="11">
        <v>9.2592592592592595</v>
      </c>
      <c r="AZ29" s="11">
        <v>16.5016501650165</v>
      </c>
      <c r="BA29" s="11">
        <v>17.021276595744681</v>
      </c>
      <c r="BB29" s="11">
        <v>8.2822085889570545</v>
      </c>
      <c r="BC29" s="11">
        <v>8.615384615384615</v>
      </c>
      <c r="BD29" s="11">
        <v>7.1651090342679122</v>
      </c>
      <c r="BE29" s="11">
        <v>10.465116279069768</v>
      </c>
      <c r="BF29" s="11">
        <v>9.4736842105263168</v>
      </c>
      <c r="BG29" s="11">
        <v>10.99290780141844</v>
      </c>
      <c r="BH29" s="11">
        <v>9.0909090909090917</v>
      </c>
      <c r="BI29" s="11">
        <v>9.9264705882352935</v>
      </c>
      <c r="BJ29" s="11">
        <v>4.583333333333333</v>
      </c>
      <c r="BK29" s="11">
        <v>8.7591240875912408</v>
      </c>
      <c r="BL29" s="11">
        <v>8.9743589743589745</v>
      </c>
      <c r="BM29" s="11">
        <v>4.5454545454545459</v>
      </c>
      <c r="BN29" s="11">
        <v>5.508474576271186</v>
      </c>
      <c r="BO29" s="11">
        <v>5.5172413793103452</v>
      </c>
      <c r="BP29" s="11">
        <v>13.898305084745763</v>
      </c>
      <c r="BQ29" s="11">
        <v>5.1194539249146755</v>
      </c>
      <c r="BR29" s="11">
        <v>4.1044776119402986</v>
      </c>
      <c r="BS29" s="11">
        <v>4.6920821114369504</v>
      </c>
      <c r="BT29" s="11">
        <v>6.666666666666667</v>
      </c>
      <c r="BU29" s="11">
        <v>9.5541401273885356</v>
      </c>
      <c r="BV29" s="11">
        <v>3.278688524590164</v>
      </c>
      <c r="BW29" s="11">
        <v>5.3956834532374103</v>
      </c>
      <c r="BX29" s="11">
        <v>4.5801526717557248</v>
      </c>
      <c r="BY29" s="11">
        <v>14.85148514851485</v>
      </c>
    </row>
    <row r="30" spans="2:77" ht="10.35" customHeight="1" x14ac:dyDescent="0.4">
      <c r="B30" s="56" t="s">
        <v>96</v>
      </c>
      <c r="C30" s="57"/>
      <c r="D30" s="58"/>
      <c r="E30" s="49">
        <f>E22+E12+E13-SUM(E27:E29)</f>
        <v>2747.8340486409088</v>
      </c>
      <c r="F30" s="50"/>
      <c r="G30" s="49">
        <f>G22+G12+G13-SUM(G27:G29)</f>
        <v>2461.3662374821151</v>
      </c>
      <c r="H30" s="50"/>
      <c r="I30" s="51"/>
      <c r="J30" s="49">
        <v>2532.8466881188633</v>
      </c>
      <c r="K30" s="50"/>
      <c r="L30" s="63"/>
      <c r="M30" s="43" t="s">
        <v>97</v>
      </c>
      <c r="N30" s="23">
        <f ca="1">OFFSET($R$30,0,$M4)</f>
        <v>6.6094420600858363</v>
      </c>
      <c r="O30" s="23">
        <f ca="1">OFFSET($AV$30,0,$M4)</f>
        <v>6.1802575107296134</v>
      </c>
      <c r="P30" s="23"/>
      <c r="Q30" s="11" t="s">
        <v>97</v>
      </c>
      <c r="R30" s="11">
        <v>6.6094420600858363</v>
      </c>
      <c r="S30" s="11">
        <v>4.6357615894039732</v>
      </c>
      <c r="T30" s="11">
        <v>5.1194539249146755</v>
      </c>
      <c r="U30" s="11">
        <v>12.345679012345679</v>
      </c>
      <c r="V30" s="11">
        <v>10.231023102310232</v>
      </c>
      <c r="W30" s="11">
        <v>4.9645390070921991</v>
      </c>
      <c r="X30" s="11">
        <v>8.5889570552147241</v>
      </c>
      <c r="Y30" s="11">
        <v>3.0769230769230771</v>
      </c>
      <c r="Z30" s="11">
        <v>4.9844236760124607</v>
      </c>
      <c r="AA30" s="11">
        <v>1.1627906976744187</v>
      </c>
      <c r="AB30" s="11">
        <v>7.3684210526315779</v>
      </c>
      <c r="AC30" s="11">
        <v>8.1560283687943276</v>
      </c>
      <c r="AD30" s="11">
        <v>2.766798418972332</v>
      </c>
      <c r="AE30" s="11">
        <v>6.6176470588235299</v>
      </c>
      <c r="AF30" s="11">
        <v>6.25</v>
      </c>
      <c r="AG30" s="11">
        <v>4.3795620437956204</v>
      </c>
      <c r="AH30" s="11">
        <v>5.5555555555555554</v>
      </c>
      <c r="AI30" s="11">
        <v>7.5757575757575761</v>
      </c>
      <c r="AJ30" s="11">
        <v>8.0508474576271176</v>
      </c>
      <c r="AK30" s="11">
        <v>7.2413793103448283</v>
      </c>
      <c r="AL30" s="11">
        <v>5.7627118644067794</v>
      </c>
      <c r="AM30" s="11">
        <v>6.8259385665529013</v>
      </c>
      <c r="AN30" s="11">
        <v>2.6119402985074625</v>
      </c>
      <c r="AO30" s="11">
        <v>7.0381231671554261</v>
      </c>
      <c r="AP30" s="11">
        <v>5</v>
      </c>
      <c r="AQ30" s="11">
        <v>9.5541401273885356</v>
      </c>
      <c r="AR30" s="11">
        <v>8.1967213114754092</v>
      </c>
      <c r="AS30" s="11">
        <v>8.6330935251798557</v>
      </c>
      <c r="AT30" s="11">
        <v>3.8167938931297711</v>
      </c>
      <c r="AU30" s="11">
        <v>6.9306930693069315</v>
      </c>
      <c r="AV30" s="11">
        <v>6.1802575107296134</v>
      </c>
      <c r="AW30" s="11">
        <v>4.3046357615894042</v>
      </c>
      <c r="AX30" s="11">
        <v>3.0716723549488054</v>
      </c>
      <c r="AY30" s="11">
        <v>12.037037037037036</v>
      </c>
      <c r="AZ30" s="11">
        <v>12.871287128712872</v>
      </c>
      <c r="BA30" s="11">
        <v>2.8368794326241136</v>
      </c>
      <c r="BB30" s="11">
        <v>8.8957055214723919</v>
      </c>
      <c r="BC30" s="11">
        <v>2.7692307692307692</v>
      </c>
      <c r="BD30" s="11">
        <v>4.6728971962616823</v>
      </c>
      <c r="BE30" s="11">
        <v>3.4883720930232558</v>
      </c>
      <c r="BF30" s="11">
        <v>4.2105263157894735</v>
      </c>
      <c r="BG30" s="11">
        <v>8.5106382978723403</v>
      </c>
      <c r="BH30" s="11">
        <v>3.1620553359683794</v>
      </c>
      <c r="BI30" s="11">
        <v>6.25</v>
      </c>
      <c r="BJ30" s="11">
        <v>6.25</v>
      </c>
      <c r="BK30" s="11">
        <v>3.6496350364963499</v>
      </c>
      <c r="BL30" s="11">
        <v>6.4102564102564097</v>
      </c>
      <c r="BM30" s="11">
        <v>6.0606060606060606</v>
      </c>
      <c r="BN30" s="11">
        <v>7.2033898305084749</v>
      </c>
      <c r="BO30" s="11">
        <v>5.5172413793103452</v>
      </c>
      <c r="BP30" s="11">
        <v>9.4915254237288131</v>
      </c>
      <c r="BQ30" s="11">
        <v>7.1672354948805461</v>
      </c>
      <c r="BR30" s="11">
        <v>5.2238805970149249</v>
      </c>
      <c r="BS30" s="11">
        <v>5.8651026392961878</v>
      </c>
      <c r="BT30" s="11">
        <v>1.6666666666666667</v>
      </c>
      <c r="BU30" s="11">
        <v>5.4140127388535033</v>
      </c>
      <c r="BV30" s="11">
        <v>14.754098360655737</v>
      </c>
      <c r="BW30" s="11">
        <v>4.3165467625899279</v>
      </c>
      <c r="BX30" s="11">
        <v>3.8167938931297711</v>
      </c>
      <c r="BY30" s="11">
        <v>3.9603960396039604</v>
      </c>
    </row>
    <row r="31" spans="2:77" ht="10.35" customHeight="1" x14ac:dyDescent="0.4">
      <c r="B31" s="64" t="s">
        <v>98</v>
      </c>
      <c r="C31" s="65"/>
      <c r="D31" s="54"/>
      <c r="E31" s="54"/>
      <c r="F31" s="54"/>
      <c r="G31" s="54"/>
      <c r="H31" s="54"/>
      <c r="I31" s="54"/>
      <c r="J31" s="54"/>
      <c r="K31" s="66"/>
      <c r="L31" s="1"/>
      <c r="M31" s="43" t="s">
        <v>99</v>
      </c>
      <c r="N31" s="23">
        <f ca="1">OFFSET($R$31,0,$M4)</f>
        <v>4.778254649499285</v>
      </c>
      <c r="O31" s="23">
        <f ca="1">OFFSET($AV$31,0,$M4)</f>
        <v>4.0200286123032907</v>
      </c>
      <c r="P31" s="23"/>
      <c r="Q31" s="11" t="s">
        <v>99</v>
      </c>
      <c r="R31" s="11">
        <v>4.778254649499285</v>
      </c>
      <c r="S31" s="11">
        <v>4.3046357615894042</v>
      </c>
      <c r="T31" s="11">
        <v>1.7064846416382253</v>
      </c>
      <c r="U31" s="11">
        <v>6.7901234567901234</v>
      </c>
      <c r="V31" s="11">
        <v>5.9405940594059405</v>
      </c>
      <c r="W31" s="11">
        <v>2.8368794326241136</v>
      </c>
      <c r="X31" s="11">
        <v>8.5889570552147241</v>
      </c>
      <c r="Y31" s="11">
        <v>2.1538461538461537</v>
      </c>
      <c r="Z31" s="11">
        <v>2.1806853582554515</v>
      </c>
      <c r="AA31" s="11">
        <v>1.1627906976744187</v>
      </c>
      <c r="AB31" s="11">
        <v>3.8596491228070176</v>
      </c>
      <c r="AC31" s="11">
        <v>6.3829787234042552</v>
      </c>
      <c r="AD31" s="11">
        <v>4.7430830039525684</v>
      </c>
      <c r="AE31" s="11">
        <v>5.8823529411764701</v>
      </c>
      <c r="AF31" s="11">
        <v>4.583333333333333</v>
      </c>
      <c r="AG31" s="11">
        <v>5.8394160583941606</v>
      </c>
      <c r="AH31" s="11">
        <v>4.2735042735042734</v>
      </c>
      <c r="AI31" s="11">
        <v>3.0303030303030303</v>
      </c>
      <c r="AJ31" s="11">
        <v>5.508474576271186</v>
      </c>
      <c r="AK31" s="11">
        <v>6.8965517241379306</v>
      </c>
      <c r="AL31" s="11">
        <v>7.4576271186440684</v>
      </c>
      <c r="AM31" s="11">
        <v>4.0955631399317403</v>
      </c>
      <c r="AN31" s="11">
        <v>4.8507462686567164</v>
      </c>
      <c r="AO31" s="11">
        <v>4.1055718475073313</v>
      </c>
      <c r="AP31" s="11">
        <v>3.3333333333333335</v>
      </c>
      <c r="AQ31" s="11">
        <v>5.4140127388535033</v>
      </c>
      <c r="AR31" s="11">
        <v>16.393442622950818</v>
      </c>
      <c r="AS31" s="11">
        <v>3.2374100719424459</v>
      </c>
      <c r="AT31" s="11">
        <v>3.0534351145038165</v>
      </c>
      <c r="AU31" s="11">
        <v>0.99009900990099009</v>
      </c>
      <c r="AV31" s="11">
        <v>4.0200286123032907</v>
      </c>
      <c r="AW31" s="11">
        <v>2.9801324503311259</v>
      </c>
      <c r="AX31" s="11">
        <v>1.3651877133105803</v>
      </c>
      <c r="AY31" s="11">
        <v>7.4074074074074066</v>
      </c>
      <c r="AZ31" s="11">
        <v>2.3102310231023102</v>
      </c>
      <c r="BA31" s="11">
        <v>4.2553191489361701</v>
      </c>
      <c r="BB31" s="11">
        <v>7.9754601226993866</v>
      </c>
      <c r="BC31" s="11">
        <v>2.1538461538461537</v>
      </c>
      <c r="BD31" s="11">
        <v>4.361370716510903</v>
      </c>
      <c r="BE31" s="11">
        <v>2.3255813953488373</v>
      </c>
      <c r="BF31" s="11">
        <v>1.7543859649122806</v>
      </c>
      <c r="BG31" s="11">
        <v>5.6737588652482271</v>
      </c>
      <c r="BH31" s="11">
        <v>4.7430830039525684</v>
      </c>
      <c r="BI31" s="11">
        <v>4.7794117647058822</v>
      </c>
      <c r="BJ31" s="11">
        <v>3.75</v>
      </c>
      <c r="BK31" s="11">
        <v>5.8394160583941606</v>
      </c>
      <c r="BL31" s="11">
        <v>4.2735042735042734</v>
      </c>
      <c r="BM31" s="11">
        <v>4.5454545454545459</v>
      </c>
      <c r="BN31" s="11">
        <v>5.508474576271186</v>
      </c>
      <c r="BO31" s="11">
        <v>5.5172413793103452</v>
      </c>
      <c r="BP31" s="11">
        <v>5.7627118644067794</v>
      </c>
      <c r="BQ31" s="11">
        <v>3.0716723549488054</v>
      </c>
      <c r="BR31" s="11">
        <v>0.37313432835820892</v>
      </c>
      <c r="BS31" s="11">
        <v>3.8123167155425222</v>
      </c>
      <c r="BT31" s="11">
        <v>5</v>
      </c>
      <c r="BU31" s="11">
        <v>2.547770700636943</v>
      </c>
      <c r="BV31" s="11">
        <v>11.475409836065573</v>
      </c>
      <c r="BW31" s="11">
        <v>2.5179856115107913</v>
      </c>
      <c r="BX31" s="11">
        <v>2.2900763358778624</v>
      </c>
      <c r="BY31" s="11">
        <v>2.9702970297029703</v>
      </c>
    </row>
    <row r="32" spans="2:77" ht="10.35" customHeight="1" x14ac:dyDescent="0.4">
      <c r="B32" s="64"/>
      <c r="C32" s="65"/>
      <c r="D32" s="54"/>
      <c r="E32" s="54"/>
      <c r="F32" s="54"/>
      <c r="G32" s="54"/>
      <c r="H32" s="54"/>
      <c r="I32" s="54"/>
      <c r="J32" s="54"/>
      <c r="K32" s="66"/>
      <c r="M32" s="43" t="s">
        <v>100</v>
      </c>
      <c r="N32" s="23">
        <f ca="1">OFFSET($R$32,0,$M4)</f>
        <v>2.8612303290414878</v>
      </c>
      <c r="O32" s="23">
        <f ca="1">OFFSET($AV$32,0,$M4)</f>
        <v>2.7467811158798283</v>
      </c>
      <c r="P32" s="23"/>
      <c r="Q32" s="11" t="s">
        <v>100</v>
      </c>
      <c r="R32" s="12">
        <v>2.8612303290414878</v>
      </c>
      <c r="S32" s="11">
        <v>1.9867549668874174</v>
      </c>
      <c r="T32" s="11">
        <v>0.34129692832764508</v>
      </c>
      <c r="U32" s="11">
        <v>4.0123456790123457</v>
      </c>
      <c r="V32" s="11">
        <v>1.9801980198019802</v>
      </c>
      <c r="W32" s="11">
        <v>3.5460992907801421</v>
      </c>
      <c r="X32" s="11">
        <v>3.9877300613496933</v>
      </c>
      <c r="Y32" s="11">
        <v>2.1538461538461537</v>
      </c>
      <c r="Z32" s="11">
        <v>1.8691588785046727</v>
      </c>
      <c r="AA32" s="11">
        <v>2.3255813953488373</v>
      </c>
      <c r="AB32" s="11">
        <v>1.4035087719298245</v>
      </c>
      <c r="AC32" s="11">
        <v>2.1276595744680851</v>
      </c>
      <c r="AD32" s="11">
        <v>1.9762845849802373</v>
      </c>
      <c r="AE32" s="11">
        <v>2.9411764705882351</v>
      </c>
      <c r="AF32" s="11">
        <v>2.9166666666666665</v>
      </c>
      <c r="AG32" s="11">
        <v>2.1897810218978102</v>
      </c>
      <c r="AH32" s="11">
        <v>2.1367521367521367</v>
      </c>
      <c r="AI32" s="11">
        <v>2.5252525252525251</v>
      </c>
      <c r="AJ32" s="11">
        <v>4.2372881355932197</v>
      </c>
      <c r="AK32" s="11">
        <v>3.7931034482758621</v>
      </c>
      <c r="AL32" s="11">
        <v>4.406779661016949</v>
      </c>
      <c r="AM32" s="11">
        <v>5.802047781569966</v>
      </c>
      <c r="AN32" s="11">
        <v>1.8656716417910446</v>
      </c>
      <c r="AO32" s="11">
        <v>3.225806451612903</v>
      </c>
      <c r="AP32" s="11">
        <v>6.666666666666667</v>
      </c>
      <c r="AQ32" s="11">
        <v>3.1847133757961785</v>
      </c>
      <c r="AR32" s="11">
        <v>6.557377049180328</v>
      </c>
      <c r="AS32" s="11">
        <v>3.9568345323741005</v>
      </c>
      <c r="AT32" s="11">
        <v>1.5267175572519083</v>
      </c>
      <c r="AU32" s="11">
        <v>0</v>
      </c>
      <c r="AV32" s="12">
        <v>2.7467811158798283</v>
      </c>
      <c r="AW32" s="11">
        <v>1.9867549668874174</v>
      </c>
      <c r="AX32" s="11">
        <v>0.68259385665529015</v>
      </c>
      <c r="AY32" s="11">
        <v>5.2469135802469129</v>
      </c>
      <c r="AZ32" s="11">
        <v>3.6303630363036308</v>
      </c>
      <c r="BA32" s="11">
        <v>5.6737588652482271</v>
      </c>
      <c r="BB32" s="11">
        <v>3.3742331288343559</v>
      </c>
      <c r="BC32" s="11">
        <v>3.0769230769230771</v>
      </c>
      <c r="BD32" s="11">
        <v>1.2461059190031152</v>
      </c>
      <c r="BE32" s="11">
        <v>2.3255813953488373</v>
      </c>
      <c r="BF32" s="11">
        <v>1.7543859649122806</v>
      </c>
      <c r="BG32" s="11">
        <v>2.1276595744680851</v>
      </c>
      <c r="BH32" s="11">
        <v>1.9762845849802373</v>
      </c>
      <c r="BI32" s="11">
        <v>2.9411764705882351</v>
      </c>
      <c r="BJ32" s="11">
        <v>1.6666666666666667</v>
      </c>
      <c r="BK32" s="11">
        <v>2.1897810218978102</v>
      </c>
      <c r="BL32" s="11">
        <v>1.2820512820512819</v>
      </c>
      <c r="BM32" s="11">
        <v>1.5151515151515151</v>
      </c>
      <c r="BN32" s="11">
        <v>4.6610169491525424</v>
      </c>
      <c r="BO32" s="11">
        <v>4.4827586206896548</v>
      </c>
      <c r="BP32" s="11">
        <v>2.3728813559322033</v>
      </c>
      <c r="BQ32" s="11">
        <v>3.4129692832764507</v>
      </c>
      <c r="BR32" s="11">
        <v>0.37313432835820892</v>
      </c>
      <c r="BS32" s="11">
        <v>4.6920821114369504</v>
      </c>
      <c r="BT32" s="11">
        <v>8.3333333333333321</v>
      </c>
      <c r="BU32" s="11">
        <v>1.910828025477707</v>
      </c>
      <c r="BV32" s="11">
        <v>8.1967213114754092</v>
      </c>
      <c r="BW32" s="11">
        <v>2.877697841726619</v>
      </c>
      <c r="BX32" s="11">
        <v>0.76335877862595414</v>
      </c>
      <c r="BY32" s="11">
        <v>0.99009900990099009</v>
      </c>
    </row>
    <row r="33" spans="2:77" ht="10.35" customHeight="1" x14ac:dyDescent="0.4">
      <c r="B33" s="64"/>
      <c r="C33" s="65"/>
      <c r="D33" s="54"/>
      <c r="E33" s="54"/>
      <c r="F33" s="54"/>
      <c r="G33" s="54"/>
      <c r="H33" s="54"/>
      <c r="I33" s="54"/>
      <c r="J33" s="54"/>
      <c r="K33" s="66"/>
      <c r="L33" s="8"/>
      <c r="M33" s="43" t="s">
        <v>101</v>
      </c>
      <c r="N33" s="23">
        <f ca="1">OFFSET($R$33,0,$M4)</f>
        <v>2.6609442060085837</v>
      </c>
      <c r="O33" s="23">
        <f ca="1">OFFSET($AV$33,0,$M4)</f>
        <v>2.5321888412017168</v>
      </c>
      <c r="P33" s="23"/>
      <c r="Q33" s="11" t="s">
        <v>101</v>
      </c>
      <c r="R33" s="12">
        <v>2.6609442060085837</v>
      </c>
      <c r="S33" s="11">
        <v>2.9801324503311259</v>
      </c>
      <c r="T33" s="11">
        <v>0.34129692832764508</v>
      </c>
      <c r="U33" s="11">
        <v>1.8518518518518516</v>
      </c>
      <c r="V33" s="11">
        <v>2.3102310231023102</v>
      </c>
      <c r="W33" s="11">
        <v>0.70921985815602839</v>
      </c>
      <c r="X33" s="11">
        <v>1.5337423312883436</v>
      </c>
      <c r="Y33" s="11">
        <v>3.3846153846153846</v>
      </c>
      <c r="Z33" s="11">
        <v>1.8691588785046727</v>
      </c>
      <c r="AA33" s="11">
        <v>8.1395348837209305</v>
      </c>
      <c r="AB33" s="11">
        <v>1.7543859649122806</v>
      </c>
      <c r="AC33" s="11">
        <v>3.5460992907801421</v>
      </c>
      <c r="AD33" s="11">
        <v>2.3715415019762842</v>
      </c>
      <c r="AE33" s="11">
        <v>1.4705882352941175</v>
      </c>
      <c r="AF33" s="11">
        <v>0.41666666666666669</v>
      </c>
      <c r="AG33" s="11">
        <v>3.6496350364963499</v>
      </c>
      <c r="AH33" s="11">
        <v>3.4188034188034191</v>
      </c>
      <c r="AI33" s="11">
        <v>1.0101010101010102</v>
      </c>
      <c r="AJ33" s="11">
        <v>3.3898305084745761</v>
      </c>
      <c r="AK33" s="11">
        <v>3.103448275862069</v>
      </c>
      <c r="AL33" s="11">
        <v>4.406779661016949</v>
      </c>
      <c r="AM33" s="11">
        <v>2.3890784982935154</v>
      </c>
      <c r="AN33" s="11">
        <v>2.6119402985074625</v>
      </c>
      <c r="AO33" s="11">
        <v>4.3988269794721413</v>
      </c>
      <c r="AP33" s="11">
        <v>6.666666666666667</v>
      </c>
      <c r="AQ33" s="11">
        <v>4.1401273885350314</v>
      </c>
      <c r="AR33" s="11">
        <v>8.1967213114754092</v>
      </c>
      <c r="AS33" s="11">
        <v>2.1582733812949639</v>
      </c>
      <c r="AT33" s="11">
        <v>3.0534351145038165</v>
      </c>
      <c r="AU33" s="11">
        <v>0.99009900990099009</v>
      </c>
      <c r="AV33" s="12">
        <v>2.5321888412017168</v>
      </c>
      <c r="AW33" s="11">
        <v>2.9801324503311259</v>
      </c>
      <c r="AX33" s="11">
        <v>0.34129692832764508</v>
      </c>
      <c r="AY33" s="11">
        <v>2.1604938271604937</v>
      </c>
      <c r="AZ33" s="11">
        <v>2.6402640264026402</v>
      </c>
      <c r="BA33" s="11">
        <v>0.70921985815602839</v>
      </c>
      <c r="BB33" s="11">
        <v>1.2269938650306749</v>
      </c>
      <c r="BC33" s="11">
        <v>3.3846153846153846</v>
      </c>
      <c r="BD33" s="11">
        <v>2.4922118380062304</v>
      </c>
      <c r="BE33" s="11">
        <v>6.9767441860465116</v>
      </c>
      <c r="BF33" s="11">
        <v>1.4035087719298245</v>
      </c>
      <c r="BG33" s="11">
        <v>3.1914893617021276</v>
      </c>
      <c r="BH33" s="11">
        <v>1.9762845849802373</v>
      </c>
      <c r="BI33" s="11">
        <v>1.4705882352941175</v>
      </c>
      <c r="BJ33" s="11">
        <v>1.25</v>
      </c>
      <c r="BK33" s="11">
        <v>2.9197080291970803</v>
      </c>
      <c r="BL33" s="11">
        <v>2.5641025641025639</v>
      </c>
      <c r="BM33" s="11">
        <v>0</v>
      </c>
      <c r="BN33" s="11">
        <v>3.3898305084745761</v>
      </c>
      <c r="BO33" s="11">
        <v>4.1379310344827589</v>
      </c>
      <c r="BP33" s="11">
        <v>3.050847457627119</v>
      </c>
      <c r="BQ33" s="11">
        <v>5.4607508532423212</v>
      </c>
      <c r="BR33" s="11">
        <v>1.1194029850746268</v>
      </c>
      <c r="BS33" s="11">
        <v>3.225806451612903</v>
      </c>
      <c r="BT33" s="11">
        <v>3.3333333333333335</v>
      </c>
      <c r="BU33" s="11">
        <v>2.8662420382165608</v>
      </c>
      <c r="BV33" s="11">
        <v>3.278688524590164</v>
      </c>
      <c r="BW33" s="11">
        <v>2.5179856115107913</v>
      </c>
      <c r="BX33" s="11">
        <v>3.8167938931297711</v>
      </c>
      <c r="BY33" s="11">
        <v>2.9702970297029703</v>
      </c>
    </row>
    <row r="34" spans="2:77" ht="10.35" customHeight="1" x14ac:dyDescent="0.4">
      <c r="B34" s="64"/>
      <c r="C34" s="65"/>
      <c r="D34" s="54"/>
      <c r="E34" s="54"/>
      <c r="F34" s="54"/>
      <c r="G34" s="54"/>
      <c r="H34" s="54"/>
      <c r="I34" s="54"/>
      <c r="J34" s="54"/>
      <c r="K34" s="66"/>
      <c r="L34" s="8"/>
      <c r="M34" s="43" t="s">
        <v>102</v>
      </c>
      <c r="N34" s="23">
        <f ca="1">OFFSET($R$34,0,$M4)</f>
        <v>2.0457796852646637</v>
      </c>
      <c r="O34" s="23">
        <f ca="1">OFFSET($AV$34,0,$M4)</f>
        <v>2.0028612303290414</v>
      </c>
      <c r="P34" s="23"/>
      <c r="Q34" s="24" t="s">
        <v>102</v>
      </c>
      <c r="R34" s="11">
        <v>2.0457796852646637</v>
      </c>
      <c r="S34" s="11">
        <v>2.3178807947019866</v>
      </c>
      <c r="T34" s="11">
        <v>0</v>
      </c>
      <c r="U34" s="11">
        <v>1.2345679012345678</v>
      </c>
      <c r="V34" s="11">
        <v>3.3003300330032999</v>
      </c>
      <c r="W34" s="11">
        <v>2.1276595744680851</v>
      </c>
      <c r="X34" s="11">
        <v>2.4539877300613497</v>
      </c>
      <c r="Y34" s="11">
        <v>1.5384615384615385</v>
      </c>
      <c r="Z34" s="11">
        <v>1.557632398753894</v>
      </c>
      <c r="AA34" s="11">
        <v>2.3255813953488373</v>
      </c>
      <c r="AB34" s="11">
        <v>2.807017543859649</v>
      </c>
      <c r="AC34" s="11">
        <v>0</v>
      </c>
      <c r="AD34" s="11">
        <v>3.1620553359683794</v>
      </c>
      <c r="AE34" s="11">
        <v>1.8382352941176472</v>
      </c>
      <c r="AF34" s="11">
        <v>1.25</v>
      </c>
      <c r="AG34" s="11">
        <v>2.9197080291970803</v>
      </c>
      <c r="AH34" s="11">
        <v>2.1367521367521367</v>
      </c>
      <c r="AI34" s="11">
        <v>4.0404040404040407</v>
      </c>
      <c r="AJ34" s="11">
        <v>1.6949152542372881</v>
      </c>
      <c r="AK34" s="11">
        <v>3.4482758620689653</v>
      </c>
      <c r="AL34" s="11">
        <v>1.0169491525423728</v>
      </c>
      <c r="AM34" s="11">
        <v>1.0238907849829351</v>
      </c>
      <c r="AN34" s="11">
        <v>0</v>
      </c>
      <c r="AO34" s="11">
        <v>2.9325513196480939</v>
      </c>
      <c r="AP34" s="11">
        <v>6.666666666666667</v>
      </c>
      <c r="AQ34" s="11">
        <v>2.2292993630573248</v>
      </c>
      <c r="AR34" s="11">
        <v>0</v>
      </c>
      <c r="AS34" s="11">
        <v>2.877697841726619</v>
      </c>
      <c r="AT34" s="11">
        <v>3.8167938931297711</v>
      </c>
      <c r="AU34" s="11">
        <v>3.9603960396039604</v>
      </c>
      <c r="AV34" s="11">
        <v>2.0028612303290414</v>
      </c>
      <c r="AW34" s="11">
        <v>2.6490066225165565</v>
      </c>
      <c r="AX34" s="11">
        <v>0.68259385665529015</v>
      </c>
      <c r="AY34" s="11">
        <v>2.1604938271604937</v>
      </c>
      <c r="AZ34" s="11">
        <v>3.3003300330032999</v>
      </c>
      <c r="BA34" s="11">
        <v>1.4184397163120568</v>
      </c>
      <c r="BB34" s="11">
        <v>2.4539877300613497</v>
      </c>
      <c r="BC34" s="11">
        <v>1.8461538461538463</v>
      </c>
      <c r="BD34" s="11">
        <v>1.557632398753894</v>
      </c>
      <c r="BE34" s="11">
        <v>2.3255813953488373</v>
      </c>
      <c r="BF34" s="11">
        <v>3.1578947368421053</v>
      </c>
      <c r="BG34" s="11">
        <v>1.0638297872340425</v>
      </c>
      <c r="BH34" s="11">
        <v>3.5573122529644272</v>
      </c>
      <c r="BI34" s="11">
        <v>1.8382352941176472</v>
      </c>
      <c r="BJ34" s="11">
        <v>1.25</v>
      </c>
      <c r="BK34" s="11">
        <v>3.6496350364963499</v>
      </c>
      <c r="BL34" s="11">
        <v>1.2820512820512819</v>
      </c>
      <c r="BM34" s="11">
        <v>3.0303030303030303</v>
      </c>
      <c r="BN34" s="11">
        <v>1.2711864406779663</v>
      </c>
      <c r="BO34" s="11">
        <v>1.0344827586206897</v>
      </c>
      <c r="BP34" s="11">
        <v>1.3559322033898304</v>
      </c>
      <c r="BQ34" s="11">
        <v>2.3890784982935154</v>
      </c>
      <c r="BR34" s="11">
        <v>0</v>
      </c>
      <c r="BS34" s="11">
        <v>4.3988269794721413</v>
      </c>
      <c r="BT34" s="11">
        <v>5</v>
      </c>
      <c r="BU34" s="11">
        <v>1.5923566878980893</v>
      </c>
      <c r="BV34" s="11">
        <v>0</v>
      </c>
      <c r="BW34" s="11">
        <v>0.71942446043165476</v>
      </c>
      <c r="BX34" s="11">
        <v>3.0534351145038165</v>
      </c>
      <c r="BY34" s="11">
        <v>0.99009900990099009</v>
      </c>
    </row>
    <row r="35" spans="2:77" ht="10.35" customHeight="1" x14ac:dyDescent="0.4">
      <c r="B35" s="64"/>
      <c r="C35" s="65"/>
      <c r="D35" s="54"/>
      <c r="E35" s="54"/>
      <c r="F35" s="54"/>
      <c r="G35" s="54"/>
      <c r="H35" s="54"/>
      <c r="I35" s="54"/>
      <c r="J35" s="54"/>
      <c r="K35" s="66"/>
      <c r="L35" s="67"/>
      <c r="M35" s="2" t="s">
        <v>103</v>
      </c>
      <c r="N35" s="23">
        <f ca="1">OFFSET($R$35,0,$M4)</f>
        <v>1.144492131616595</v>
      </c>
      <c r="O35" s="23">
        <f ca="1">OFFSET($AV$35,0,$M4)</f>
        <v>0.98712446351931338</v>
      </c>
      <c r="P35" s="23"/>
      <c r="Q35" s="30" t="s">
        <v>103</v>
      </c>
      <c r="R35" s="11">
        <v>1.144492131616595</v>
      </c>
      <c r="S35" s="11">
        <v>2.3178807947019866</v>
      </c>
      <c r="T35" s="11">
        <v>0</v>
      </c>
      <c r="U35" s="11">
        <v>0</v>
      </c>
      <c r="V35" s="11">
        <v>1.6501650165016499</v>
      </c>
      <c r="W35" s="11">
        <v>2.1276595744680851</v>
      </c>
      <c r="X35" s="11">
        <v>1.2269938650306749</v>
      </c>
      <c r="Y35" s="11">
        <v>2.4615384615384617</v>
      </c>
      <c r="Z35" s="11">
        <v>1.2461059190031152</v>
      </c>
      <c r="AA35" s="11">
        <v>2.3255813953488373</v>
      </c>
      <c r="AB35" s="11">
        <v>2.1052631578947367</v>
      </c>
      <c r="AC35" s="11">
        <v>1.0638297872340425</v>
      </c>
      <c r="AD35" s="11">
        <v>0.79051383399209485</v>
      </c>
      <c r="AE35" s="11">
        <v>0</v>
      </c>
      <c r="AF35" s="11">
        <v>0.41666666666666669</v>
      </c>
      <c r="AG35" s="11">
        <v>1.4598540145985401</v>
      </c>
      <c r="AH35" s="11">
        <v>0.85470085470085477</v>
      </c>
      <c r="AI35" s="11">
        <v>2.5252525252525251</v>
      </c>
      <c r="AJ35" s="11">
        <v>2.9661016949152543</v>
      </c>
      <c r="AK35" s="11">
        <v>0</v>
      </c>
      <c r="AL35" s="11">
        <v>0.67796610169491522</v>
      </c>
      <c r="AM35" s="11">
        <v>0</v>
      </c>
      <c r="AN35" s="11">
        <v>0.37313432835820892</v>
      </c>
      <c r="AO35" s="11">
        <v>1.1730205278592376</v>
      </c>
      <c r="AP35" s="11">
        <v>1.6666666666666667</v>
      </c>
      <c r="AQ35" s="11">
        <v>1.5923566878980893</v>
      </c>
      <c r="AR35" s="11">
        <v>0</v>
      </c>
      <c r="AS35" s="11">
        <v>0.71942446043165476</v>
      </c>
      <c r="AT35" s="11">
        <v>2.2900763358778624</v>
      </c>
      <c r="AU35" s="11">
        <v>0.99009900990099009</v>
      </c>
      <c r="AV35" s="11">
        <v>0.98712446351931338</v>
      </c>
      <c r="AW35" s="11">
        <v>0.99337748344370869</v>
      </c>
      <c r="AX35" s="11">
        <v>0</v>
      </c>
      <c r="AY35" s="11">
        <v>1.2345679012345678</v>
      </c>
      <c r="AZ35" s="11">
        <v>0.99009900990099009</v>
      </c>
      <c r="BA35" s="11">
        <v>2.8368794326241136</v>
      </c>
      <c r="BB35" s="11">
        <v>0.61349693251533743</v>
      </c>
      <c r="BC35" s="11">
        <v>0.92307692307692313</v>
      </c>
      <c r="BD35" s="11">
        <v>0.93457943925233633</v>
      </c>
      <c r="BE35" s="11">
        <v>1.1627906976744187</v>
      </c>
      <c r="BF35" s="11">
        <v>0.35087719298245612</v>
      </c>
      <c r="BG35" s="11">
        <v>0.3546099290780142</v>
      </c>
      <c r="BH35" s="11">
        <v>1.1857707509881421</v>
      </c>
      <c r="BI35" s="11">
        <v>0.36764705882352938</v>
      </c>
      <c r="BJ35" s="11">
        <v>2.083333333333333</v>
      </c>
      <c r="BK35" s="11">
        <v>0.72992700729927007</v>
      </c>
      <c r="BL35" s="11">
        <v>1.2820512820512819</v>
      </c>
      <c r="BM35" s="11">
        <v>1.0101010101010102</v>
      </c>
      <c r="BN35" s="11">
        <v>2.9661016949152543</v>
      </c>
      <c r="BO35" s="11">
        <v>1.0344827586206897</v>
      </c>
      <c r="BP35" s="11">
        <v>0</v>
      </c>
      <c r="BQ35" s="11">
        <v>0.68259385665529015</v>
      </c>
      <c r="BR35" s="11">
        <v>0</v>
      </c>
      <c r="BS35" s="11">
        <v>2.3460410557184752</v>
      </c>
      <c r="BT35" s="11">
        <v>3.3333333333333335</v>
      </c>
      <c r="BU35" s="11">
        <v>0.31847133757961787</v>
      </c>
      <c r="BV35" s="11">
        <v>0</v>
      </c>
      <c r="BW35" s="11">
        <v>0.71942446043165476</v>
      </c>
      <c r="BX35" s="11">
        <v>2.2900763358778624</v>
      </c>
      <c r="BY35" s="11">
        <v>0.99009900990099009</v>
      </c>
    </row>
    <row r="36" spans="2:77" ht="10.35" customHeight="1" x14ac:dyDescent="0.4">
      <c r="B36" s="64"/>
      <c r="C36" s="65"/>
      <c r="D36" s="54"/>
      <c r="E36" s="54"/>
      <c r="F36" s="54"/>
      <c r="G36" s="54"/>
      <c r="H36" s="54"/>
      <c r="I36" s="54"/>
      <c r="J36" s="54"/>
      <c r="K36" s="66"/>
      <c r="L36" s="68"/>
      <c r="M36" s="4" t="s">
        <v>104</v>
      </c>
      <c r="N36" s="23">
        <f ca="1">OFFSET($R$36,0,$M4)</f>
        <v>0.60085836909871249</v>
      </c>
      <c r="O36" s="23">
        <f ca="1">OFFSET($AV$36,0,$M4)</f>
        <v>0.54363376251788265</v>
      </c>
      <c r="P36" s="23"/>
      <c r="Q36" s="30" t="s">
        <v>104</v>
      </c>
      <c r="R36" s="11">
        <v>0.60085836909871249</v>
      </c>
      <c r="S36" s="11">
        <v>0.66225165562913912</v>
      </c>
      <c r="T36" s="11">
        <v>0</v>
      </c>
      <c r="U36" s="11">
        <v>0</v>
      </c>
      <c r="V36" s="11">
        <v>0</v>
      </c>
      <c r="W36" s="11">
        <v>1.4184397163120568</v>
      </c>
      <c r="X36" s="11">
        <v>0.61349693251533743</v>
      </c>
      <c r="Y36" s="11">
        <v>1.8461538461538463</v>
      </c>
      <c r="Z36" s="11">
        <v>0.3115264797507788</v>
      </c>
      <c r="AA36" s="11">
        <v>1.1627906976744187</v>
      </c>
      <c r="AB36" s="11">
        <v>1.0526315789473684</v>
      </c>
      <c r="AC36" s="11">
        <v>1.0638297872340425</v>
      </c>
      <c r="AD36" s="11">
        <v>1.5810276679841897</v>
      </c>
      <c r="AE36" s="11">
        <v>0</v>
      </c>
      <c r="AF36" s="11">
        <v>1.6666666666666667</v>
      </c>
      <c r="AG36" s="11">
        <v>0</v>
      </c>
      <c r="AH36" s="11">
        <v>0.42735042735042739</v>
      </c>
      <c r="AI36" s="11">
        <v>0</v>
      </c>
      <c r="AJ36" s="11">
        <v>1.2711864406779663</v>
      </c>
      <c r="AK36" s="11">
        <v>0</v>
      </c>
      <c r="AL36" s="11">
        <v>0</v>
      </c>
      <c r="AM36" s="11">
        <v>0</v>
      </c>
      <c r="AN36" s="11">
        <v>0</v>
      </c>
      <c r="AO36" s="11">
        <v>1.7595307917888565</v>
      </c>
      <c r="AP36" s="11">
        <v>5</v>
      </c>
      <c r="AQ36" s="11">
        <v>0</v>
      </c>
      <c r="AR36" s="11">
        <v>0</v>
      </c>
      <c r="AS36" s="11">
        <v>0.35971223021582738</v>
      </c>
      <c r="AT36" s="11">
        <v>0</v>
      </c>
      <c r="AU36" s="11">
        <v>0</v>
      </c>
      <c r="AV36" s="11">
        <v>0.54363376251788265</v>
      </c>
      <c r="AW36" s="11">
        <v>0.66225165562913912</v>
      </c>
      <c r="AX36" s="11">
        <v>0</v>
      </c>
      <c r="AY36" s="11">
        <v>0.30864197530864196</v>
      </c>
      <c r="AZ36" s="11">
        <v>0</v>
      </c>
      <c r="BA36" s="11">
        <v>0.70921985815602839</v>
      </c>
      <c r="BB36" s="11">
        <v>0.61349693251533743</v>
      </c>
      <c r="BC36" s="11">
        <v>1.8461538461538463</v>
      </c>
      <c r="BD36" s="11">
        <v>0.62305295950155759</v>
      </c>
      <c r="BE36" s="11">
        <v>1.1627906976744187</v>
      </c>
      <c r="BF36" s="11">
        <v>0</v>
      </c>
      <c r="BG36" s="11">
        <v>0</v>
      </c>
      <c r="BH36" s="11">
        <v>1.5810276679841897</v>
      </c>
      <c r="BI36" s="11">
        <v>0</v>
      </c>
      <c r="BJ36" s="11">
        <v>0.41666666666666669</v>
      </c>
      <c r="BK36" s="11">
        <v>0</v>
      </c>
      <c r="BL36" s="11">
        <v>0</v>
      </c>
      <c r="BM36" s="11">
        <v>3.535353535353535</v>
      </c>
      <c r="BN36" s="11">
        <v>1.2711864406779663</v>
      </c>
      <c r="BO36" s="11">
        <v>0.34482758620689657</v>
      </c>
      <c r="BP36" s="11">
        <v>0</v>
      </c>
      <c r="BQ36" s="11">
        <v>0</v>
      </c>
      <c r="BR36" s="11">
        <v>0</v>
      </c>
      <c r="BS36" s="11">
        <v>0</v>
      </c>
      <c r="BT36" s="11">
        <v>5</v>
      </c>
      <c r="BU36" s="11">
        <v>0.95541401273885351</v>
      </c>
      <c r="BV36" s="11">
        <v>0</v>
      </c>
      <c r="BW36" s="11">
        <v>0</v>
      </c>
      <c r="BX36" s="11">
        <v>0.76335877862595414</v>
      </c>
      <c r="BY36" s="11">
        <v>0</v>
      </c>
    </row>
    <row r="37" spans="2:77" ht="10.35" customHeight="1" x14ac:dyDescent="0.4">
      <c r="B37" s="64"/>
      <c r="C37" s="65"/>
      <c r="D37" s="54"/>
      <c r="E37" s="54"/>
      <c r="F37" s="54"/>
      <c r="G37" s="54"/>
      <c r="H37" s="54"/>
      <c r="I37" s="54"/>
      <c r="J37" s="54"/>
      <c r="K37" s="66"/>
      <c r="L37" s="68"/>
      <c r="M37" s="69" t="s">
        <v>105</v>
      </c>
      <c r="N37" s="23">
        <f ca="1">OFFSET($R$37,0,$M4)</f>
        <v>0.48640915593705292</v>
      </c>
      <c r="O37" s="23">
        <f ca="1">OFFSET($AV$37,0,$M4)</f>
        <v>0.38626609442060084</v>
      </c>
      <c r="P37" s="23"/>
      <c r="Q37" s="30" t="s">
        <v>105</v>
      </c>
      <c r="R37" s="11">
        <v>0.48640915593705292</v>
      </c>
      <c r="S37" s="11">
        <v>1.3245033112582782</v>
      </c>
      <c r="T37" s="11">
        <v>0.68259385665529015</v>
      </c>
      <c r="U37" s="11">
        <v>1.2345679012345678</v>
      </c>
      <c r="V37" s="11">
        <v>0</v>
      </c>
      <c r="W37" s="11">
        <v>0</v>
      </c>
      <c r="X37" s="11">
        <v>0.61349693251533743</v>
      </c>
      <c r="Y37" s="11">
        <v>0</v>
      </c>
      <c r="Z37" s="11">
        <v>0</v>
      </c>
      <c r="AA37" s="11">
        <v>0</v>
      </c>
      <c r="AB37" s="11">
        <v>0.35087719298245612</v>
      </c>
      <c r="AC37" s="11">
        <v>0.70921985815602839</v>
      </c>
      <c r="AD37" s="11">
        <v>0.79051383399209485</v>
      </c>
      <c r="AE37" s="11">
        <v>0.36764705882352938</v>
      </c>
      <c r="AF37" s="11">
        <v>0.41666666666666669</v>
      </c>
      <c r="AG37" s="11">
        <v>0.72992700729927007</v>
      </c>
      <c r="AH37" s="11">
        <v>0.42735042735042739</v>
      </c>
      <c r="AI37" s="11">
        <v>0.50505050505050508</v>
      </c>
      <c r="AJ37" s="11">
        <v>0.84745762711864403</v>
      </c>
      <c r="AK37" s="11">
        <v>0</v>
      </c>
      <c r="AL37" s="11">
        <v>0.67796610169491522</v>
      </c>
      <c r="AM37" s="11">
        <v>0.34129692832764508</v>
      </c>
      <c r="AN37" s="11">
        <v>0.37313432835820892</v>
      </c>
      <c r="AO37" s="11">
        <v>0.5865102639296188</v>
      </c>
      <c r="AP37" s="11">
        <v>1.6666666666666667</v>
      </c>
      <c r="AQ37" s="11">
        <v>0.31847133757961787</v>
      </c>
      <c r="AR37" s="11">
        <v>0</v>
      </c>
      <c r="AS37" s="11">
        <v>0.35971223021582738</v>
      </c>
      <c r="AT37" s="11">
        <v>0</v>
      </c>
      <c r="AU37" s="11">
        <v>0.99009900990099009</v>
      </c>
      <c r="AV37" s="11">
        <v>0.38626609442060084</v>
      </c>
      <c r="AW37" s="11">
        <v>0.33112582781456956</v>
      </c>
      <c r="AX37" s="11">
        <v>0</v>
      </c>
      <c r="AY37" s="11">
        <v>0.30864197530864196</v>
      </c>
      <c r="AZ37" s="11">
        <v>0.33003300330033003</v>
      </c>
      <c r="BA37" s="11">
        <v>0.70921985815602839</v>
      </c>
      <c r="BB37" s="11">
        <v>0.30674846625766872</v>
      </c>
      <c r="BC37" s="11">
        <v>0.61538461538461542</v>
      </c>
      <c r="BD37" s="11">
        <v>0.3115264797507788</v>
      </c>
      <c r="BE37" s="11">
        <v>0</v>
      </c>
      <c r="BF37" s="11">
        <v>0.70175438596491224</v>
      </c>
      <c r="BG37" s="11">
        <v>0</v>
      </c>
      <c r="BH37" s="11">
        <v>0.39525691699604742</v>
      </c>
      <c r="BI37" s="11">
        <v>0</v>
      </c>
      <c r="BJ37" s="11">
        <v>0.83333333333333337</v>
      </c>
      <c r="BK37" s="11">
        <v>0.72992700729927007</v>
      </c>
      <c r="BL37" s="11">
        <v>0.42735042735042739</v>
      </c>
      <c r="BM37" s="11">
        <v>2.0202020202020203</v>
      </c>
      <c r="BN37" s="11">
        <v>0.42372881355932202</v>
      </c>
      <c r="BO37" s="11">
        <v>0.68965517241379315</v>
      </c>
      <c r="BP37" s="11">
        <v>0</v>
      </c>
      <c r="BQ37" s="11">
        <v>0.34129692832764508</v>
      </c>
      <c r="BR37" s="11">
        <v>0</v>
      </c>
      <c r="BS37" s="11">
        <v>0.5865102639296188</v>
      </c>
      <c r="BT37" s="11">
        <v>1.6666666666666667</v>
      </c>
      <c r="BU37" s="11">
        <v>0</v>
      </c>
      <c r="BV37" s="11">
        <v>1.639344262295082</v>
      </c>
      <c r="BW37" s="11">
        <v>0</v>
      </c>
      <c r="BX37" s="11">
        <v>0</v>
      </c>
      <c r="BY37" s="11">
        <v>0</v>
      </c>
    </row>
    <row r="38" spans="2:77" ht="10.35" customHeight="1" x14ac:dyDescent="0.4">
      <c r="B38" s="64"/>
      <c r="C38" s="65"/>
      <c r="D38" s="54"/>
      <c r="E38" s="54"/>
      <c r="F38" s="54"/>
      <c r="G38" s="54"/>
      <c r="H38" s="54"/>
      <c r="I38" s="54"/>
      <c r="J38" s="54"/>
      <c r="K38" s="66"/>
      <c r="L38" s="68"/>
      <c r="M38" s="69" t="s">
        <v>106</v>
      </c>
      <c r="N38" s="23">
        <f ca="1">OFFSET($R$38,0,$M4)</f>
        <v>0.17167381974248927</v>
      </c>
      <c r="O38" s="23">
        <f ca="1">OFFSET($AV$38,0,$M4)</f>
        <v>0.34334763948497854</v>
      </c>
      <c r="P38" s="23"/>
      <c r="Q38" s="30" t="s">
        <v>106</v>
      </c>
      <c r="R38" s="11">
        <v>0.17167381974248927</v>
      </c>
      <c r="S38" s="11">
        <v>0.33112582781456956</v>
      </c>
      <c r="T38" s="11">
        <v>0</v>
      </c>
      <c r="U38" s="11">
        <v>0</v>
      </c>
      <c r="V38" s="11">
        <v>0</v>
      </c>
      <c r="W38" s="11">
        <v>0</v>
      </c>
      <c r="X38" s="11">
        <v>0</v>
      </c>
      <c r="Y38" s="11">
        <v>0</v>
      </c>
      <c r="Z38" s="11">
        <v>0</v>
      </c>
      <c r="AA38" s="11">
        <v>0</v>
      </c>
      <c r="AB38" s="11">
        <v>0.35087719298245612</v>
      </c>
      <c r="AC38" s="11">
        <v>0</v>
      </c>
      <c r="AD38" s="11">
        <v>1.1857707509881421</v>
      </c>
      <c r="AE38" s="11">
        <v>0.36764705882352938</v>
      </c>
      <c r="AF38" s="11">
        <v>0.41666666666666669</v>
      </c>
      <c r="AG38" s="11">
        <v>0</v>
      </c>
      <c r="AH38" s="11">
        <v>1.2820512820512819</v>
      </c>
      <c r="AI38" s="11">
        <v>0</v>
      </c>
      <c r="AJ38" s="11">
        <v>0</v>
      </c>
      <c r="AK38" s="11">
        <v>0</v>
      </c>
      <c r="AL38" s="11">
        <v>0</v>
      </c>
      <c r="AM38" s="11">
        <v>0</v>
      </c>
      <c r="AN38" s="11">
        <v>0.37313432835820892</v>
      </c>
      <c r="AO38" s="11">
        <v>0.2932551319648094</v>
      </c>
      <c r="AP38" s="11">
        <v>0</v>
      </c>
      <c r="AQ38" s="11">
        <v>0</v>
      </c>
      <c r="AR38" s="11">
        <v>0</v>
      </c>
      <c r="AS38" s="11">
        <v>0</v>
      </c>
      <c r="AT38" s="11">
        <v>0</v>
      </c>
      <c r="AU38" s="11">
        <v>0</v>
      </c>
      <c r="AV38" s="11">
        <v>0.34334763948497854</v>
      </c>
      <c r="AW38" s="11">
        <v>0</v>
      </c>
      <c r="AX38" s="11">
        <v>0.68259385665529015</v>
      </c>
      <c r="AY38" s="11">
        <v>0.92592592592592582</v>
      </c>
      <c r="AZ38" s="11">
        <v>0.33003300330033003</v>
      </c>
      <c r="BA38" s="11">
        <v>0</v>
      </c>
      <c r="BB38" s="11">
        <v>0</v>
      </c>
      <c r="BC38" s="11">
        <v>0.61538461538461542</v>
      </c>
      <c r="BD38" s="11">
        <v>0</v>
      </c>
      <c r="BE38" s="11">
        <v>0</v>
      </c>
      <c r="BF38" s="11">
        <v>0.35087719298245612</v>
      </c>
      <c r="BG38" s="11">
        <v>0</v>
      </c>
      <c r="BH38" s="11">
        <v>0.79051383399209485</v>
      </c>
      <c r="BI38" s="11">
        <v>0.36764705882352938</v>
      </c>
      <c r="BJ38" s="11">
        <v>0.83333333333333337</v>
      </c>
      <c r="BK38" s="11">
        <v>0.72992700729927007</v>
      </c>
      <c r="BL38" s="11">
        <v>1.2820512820512819</v>
      </c>
      <c r="BM38" s="11">
        <v>0</v>
      </c>
      <c r="BN38" s="11">
        <v>0</v>
      </c>
      <c r="BO38" s="11">
        <v>0.34482758620689657</v>
      </c>
      <c r="BP38" s="11">
        <v>0</v>
      </c>
      <c r="BQ38" s="11">
        <v>0</v>
      </c>
      <c r="BR38" s="11">
        <v>0.74626865671641784</v>
      </c>
      <c r="BS38" s="11">
        <v>0</v>
      </c>
      <c r="BT38" s="11">
        <v>1.6666666666666667</v>
      </c>
      <c r="BU38" s="11">
        <v>0.31847133757961787</v>
      </c>
      <c r="BV38" s="11">
        <v>0</v>
      </c>
      <c r="BW38" s="11">
        <v>0.35971223021582738</v>
      </c>
      <c r="BX38" s="11">
        <v>0</v>
      </c>
      <c r="BY38" s="11">
        <v>0</v>
      </c>
    </row>
    <row r="39" spans="2:77" ht="10.35" customHeight="1" x14ac:dyDescent="0.4">
      <c r="B39" s="64"/>
      <c r="C39" s="65"/>
      <c r="D39" s="54"/>
      <c r="E39" s="54"/>
      <c r="F39" s="54"/>
      <c r="G39" s="54"/>
      <c r="H39" s="54"/>
      <c r="I39" s="54"/>
      <c r="J39" s="54"/>
      <c r="K39" s="66"/>
      <c r="L39" s="68"/>
      <c r="M39" s="69" t="s">
        <v>107</v>
      </c>
      <c r="N39" s="23">
        <f ca="1">OFFSET($R$39,0,$M4)</f>
        <v>0.18597997138769673</v>
      </c>
      <c r="O39" s="23">
        <f ca="1">OFFSET($AV$39,0,$M4)</f>
        <v>0.18597997138769673</v>
      </c>
      <c r="P39" s="23"/>
      <c r="Q39" s="30" t="s">
        <v>107</v>
      </c>
      <c r="R39" s="11">
        <v>0.18597997138769673</v>
      </c>
      <c r="S39" s="11">
        <v>0.66225165562913912</v>
      </c>
      <c r="T39" s="11">
        <v>0</v>
      </c>
      <c r="U39" s="11">
        <v>0</v>
      </c>
      <c r="V39" s="11">
        <v>0</v>
      </c>
      <c r="W39" s="11">
        <v>0</v>
      </c>
      <c r="X39" s="11">
        <v>0.30674846625766872</v>
      </c>
      <c r="Y39" s="11">
        <v>0.30769230769230771</v>
      </c>
      <c r="Z39" s="11">
        <v>0</v>
      </c>
      <c r="AA39" s="11">
        <v>0</v>
      </c>
      <c r="AB39" s="11">
        <v>0.35087719298245612</v>
      </c>
      <c r="AC39" s="11">
        <v>0</v>
      </c>
      <c r="AD39" s="11">
        <v>0.39525691699604742</v>
      </c>
      <c r="AE39" s="11">
        <v>0.36764705882352938</v>
      </c>
      <c r="AF39" s="11">
        <v>0.41666666666666669</v>
      </c>
      <c r="AG39" s="11">
        <v>0</v>
      </c>
      <c r="AH39" s="11">
        <v>0.42735042735042739</v>
      </c>
      <c r="AI39" s="11">
        <v>0</v>
      </c>
      <c r="AJ39" s="11">
        <v>0.42372881355932202</v>
      </c>
      <c r="AK39" s="11">
        <v>0</v>
      </c>
      <c r="AL39" s="11">
        <v>0</v>
      </c>
      <c r="AM39" s="11">
        <v>0</v>
      </c>
      <c r="AN39" s="11">
        <v>0.37313432835820892</v>
      </c>
      <c r="AO39" s="11">
        <v>0</v>
      </c>
      <c r="AP39" s="11">
        <v>0</v>
      </c>
      <c r="AQ39" s="11">
        <v>0.31847133757961787</v>
      </c>
      <c r="AR39" s="11">
        <v>0</v>
      </c>
      <c r="AS39" s="11">
        <v>0.35971223021582738</v>
      </c>
      <c r="AT39" s="11">
        <v>0</v>
      </c>
      <c r="AU39" s="11">
        <v>0</v>
      </c>
      <c r="AV39" s="11">
        <v>0.18597997138769673</v>
      </c>
      <c r="AW39" s="11">
        <v>0</v>
      </c>
      <c r="AX39" s="11">
        <v>0.34129692832764508</v>
      </c>
      <c r="AY39" s="11">
        <v>0.30864197530864196</v>
      </c>
      <c r="AZ39" s="11">
        <v>0</v>
      </c>
      <c r="BA39" s="11">
        <v>0</v>
      </c>
      <c r="BB39" s="11">
        <v>0.30674846625766872</v>
      </c>
      <c r="BC39" s="11">
        <v>0.30769230769230771</v>
      </c>
      <c r="BD39" s="11">
        <v>0</v>
      </c>
      <c r="BE39" s="11">
        <v>0</v>
      </c>
      <c r="BF39" s="11">
        <v>0.35087719298245612</v>
      </c>
      <c r="BG39" s="11">
        <v>0</v>
      </c>
      <c r="BH39" s="11">
        <v>0</v>
      </c>
      <c r="BI39" s="11">
        <v>0</v>
      </c>
      <c r="BJ39" s="11">
        <v>0.83333333333333337</v>
      </c>
      <c r="BK39" s="11">
        <v>0.72992700729927007</v>
      </c>
      <c r="BL39" s="11">
        <v>0</v>
      </c>
      <c r="BM39" s="11">
        <v>0</v>
      </c>
      <c r="BN39" s="11">
        <v>0.84745762711864403</v>
      </c>
      <c r="BO39" s="11">
        <v>0</v>
      </c>
      <c r="BP39" s="11">
        <v>0</v>
      </c>
      <c r="BQ39" s="11">
        <v>0</v>
      </c>
      <c r="BR39" s="11">
        <v>0.37313432835820892</v>
      </c>
      <c r="BS39" s="11">
        <v>0</v>
      </c>
      <c r="BT39" s="11">
        <v>0</v>
      </c>
      <c r="BU39" s="11">
        <v>0</v>
      </c>
      <c r="BV39" s="11">
        <v>0</v>
      </c>
      <c r="BW39" s="11">
        <v>0.35971223021582738</v>
      </c>
      <c r="BX39" s="11">
        <v>0.76335877862595414</v>
      </c>
      <c r="BY39" s="11">
        <v>0</v>
      </c>
    </row>
    <row r="40" spans="2:77" ht="10.35" customHeight="1" x14ac:dyDescent="0.4">
      <c r="B40" s="64"/>
      <c r="C40" s="65"/>
      <c r="D40" s="54"/>
      <c r="E40" s="54"/>
      <c r="F40" s="54"/>
      <c r="G40" s="54"/>
      <c r="H40" s="54"/>
      <c r="I40" s="54"/>
      <c r="J40" s="54"/>
      <c r="K40" s="66"/>
      <c r="L40" s="68"/>
      <c r="M40" s="69" t="s">
        <v>108</v>
      </c>
      <c r="N40" s="23">
        <f ca="1">OFFSET($R$40,0,$M4)</f>
        <v>0.18597997138769673</v>
      </c>
      <c r="O40" s="23">
        <f ca="1">OFFSET($AV$40,0,$M4)</f>
        <v>0.18597997138769673</v>
      </c>
      <c r="P40" s="23"/>
      <c r="Q40" s="30" t="s">
        <v>108</v>
      </c>
      <c r="R40" s="11">
        <v>0.18597997138769673</v>
      </c>
      <c r="S40" s="11">
        <v>0</v>
      </c>
      <c r="T40" s="11">
        <v>0</v>
      </c>
      <c r="U40" s="11">
        <v>0.30864197530864196</v>
      </c>
      <c r="V40" s="11">
        <v>0.33003300330033003</v>
      </c>
      <c r="W40" s="11">
        <v>0</v>
      </c>
      <c r="X40" s="11">
        <v>0</v>
      </c>
      <c r="Y40" s="11">
        <v>1.5384615384615385</v>
      </c>
      <c r="Z40" s="11">
        <v>0</v>
      </c>
      <c r="AA40" s="11">
        <v>0</v>
      </c>
      <c r="AB40" s="11">
        <v>0.70175438596491224</v>
      </c>
      <c r="AC40" s="11">
        <v>0</v>
      </c>
      <c r="AD40" s="11">
        <v>0.39525691699604742</v>
      </c>
      <c r="AE40" s="11">
        <v>0</v>
      </c>
      <c r="AF40" s="11">
        <v>0</v>
      </c>
      <c r="AG40" s="11">
        <v>0</v>
      </c>
      <c r="AH40" s="11">
        <v>0</v>
      </c>
      <c r="AI40" s="11">
        <v>0.50505050505050508</v>
      </c>
      <c r="AJ40" s="11">
        <v>0</v>
      </c>
      <c r="AK40" s="11">
        <v>0</v>
      </c>
      <c r="AL40" s="11">
        <v>0</v>
      </c>
      <c r="AM40" s="11">
        <v>0</v>
      </c>
      <c r="AN40" s="11">
        <v>0.74626865671641784</v>
      </c>
      <c r="AO40" s="11">
        <v>0</v>
      </c>
      <c r="AP40" s="11">
        <v>0</v>
      </c>
      <c r="AQ40" s="11">
        <v>0</v>
      </c>
      <c r="AR40" s="11">
        <v>0</v>
      </c>
      <c r="AS40" s="11">
        <v>0</v>
      </c>
      <c r="AT40" s="11">
        <v>0</v>
      </c>
      <c r="AU40" s="11">
        <v>0</v>
      </c>
      <c r="AV40" s="11">
        <v>0.18597997138769673</v>
      </c>
      <c r="AW40" s="11">
        <v>0.33112582781456956</v>
      </c>
      <c r="AX40" s="11">
        <v>0</v>
      </c>
      <c r="AY40" s="11">
        <v>0</v>
      </c>
      <c r="AZ40" s="11">
        <v>0</v>
      </c>
      <c r="BA40" s="11">
        <v>0</v>
      </c>
      <c r="BB40" s="11">
        <v>0.30674846625766872</v>
      </c>
      <c r="BC40" s="11">
        <v>0.61538461538461542</v>
      </c>
      <c r="BD40" s="11">
        <v>0</v>
      </c>
      <c r="BE40" s="11">
        <v>0</v>
      </c>
      <c r="BF40" s="11">
        <v>0</v>
      </c>
      <c r="BG40" s="11">
        <v>0.3546099290780142</v>
      </c>
      <c r="BH40" s="11">
        <v>1.1857707509881421</v>
      </c>
      <c r="BI40" s="11">
        <v>0</v>
      </c>
      <c r="BJ40" s="11">
        <v>0</v>
      </c>
      <c r="BK40" s="11">
        <v>0</v>
      </c>
      <c r="BL40" s="11">
        <v>0.42735042735042739</v>
      </c>
      <c r="BM40" s="11">
        <v>0</v>
      </c>
      <c r="BN40" s="11">
        <v>0</v>
      </c>
      <c r="BO40" s="11">
        <v>0.68965517241379315</v>
      </c>
      <c r="BP40" s="11">
        <v>0.33898305084745761</v>
      </c>
      <c r="BQ40" s="11">
        <v>0.34129692832764508</v>
      </c>
      <c r="BR40" s="11">
        <v>0</v>
      </c>
      <c r="BS40" s="11">
        <v>0</v>
      </c>
      <c r="BT40" s="11">
        <v>0</v>
      </c>
      <c r="BU40" s="11">
        <v>0</v>
      </c>
      <c r="BV40" s="11">
        <v>0</v>
      </c>
      <c r="BW40" s="11">
        <v>0</v>
      </c>
      <c r="BX40" s="11">
        <v>0</v>
      </c>
      <c r="BY40" s="11">
        <v>0</v>
      </c>
    </row>
    <row r="41" spans="2:77" ht="10.35" customHeight="1" x14ac:dyDescent="0.4">
      <c r="B41" s="64"/>
      <c r="C41" s="65"/>
      <c r="D41" s="54"/>
      <c r="E41" s="54"/>
      <c r="F41" s="54"/>
      <c r="G41" s="54"/>
      <c r="H41" s="54"/>
      <c r="I41" s="54"/>
      <c r="J41" s="54"/>
      <c r="K41" s="66"/>
      <c r="L41" s="68"/>
      <c r="M41" s="69" t="s">
        <v>109</v>
      </c>
      <c r="N41" s="23">
        <f ca="1">OFFSET($R$41,0,$M4)</f>
        <v>0.14306151645207438</v>
      </c>
      <c r="O41" s="23">
        <f ca="1">OFFSET($AV$41,0,$M4)</f>
        <v>0.11444921316165953</v>
      </c>
      <c r="P41" s="23"/>
      <c r="Q41" s="30" t="s">
        <v>109</v>
      </c>
      <c r="R41" s="11">
        <v>0.14306151645207438</v>
      </c>
      <c r="S41" s="11">
        <v>0.66225165562913912</v>
      </c>
      <c r="T41" s="11">
        <v>0</v>
      </c>
      <c r="U41" s="11">
        <v>0.61728395061728392</v>
      </c>
      <c r="V41" s="11">
        <v>0.33003300330033003</v>
      </c>
      <c r="W41" s="11">
        <v>0</v>
      </c>
      <c r="X41" s="11">
        <v>0</v>
      </c>
      <c r="Y41" s="11">
        <v>0</v>
      </c>
      <c r="Z41" s="11">
        <v>0</v>
      </c>
      <c r="AA41" s="11">
        <v>0</v>
      </c>
      <c r="AB41" s="11">
        <v>0</v>
      </c>
      <c r="AC41" s="11">
        <v>0</v>
      </c>
      <c r="AD41" s="11">
        <v>0.39525691699604742</v>
      </c>
      <c r="AE41" s="11">
        <v>0.36764705882352938</v>
      </c>
      <c r="AF41" s="11">
        <v>0</v>
      </c>
      <c r="AG41" s="11">
        <v>0</v>
      </c>
      <c r="AH41" s="11">
        <v>0.42735042735042739</v>
      </c>
      <c r="AI41" s="11">
        <v>0</v>
      </c>
      <c r="AJ41" s="11">
        <v>0</v>
      </c>
      <c r="AK41" s="11">
        <v>0.34482758620689657</v>
      </c>
      <c r="AL41" s="11">
        <v>0</v>
      </c>
      <c r="AM41" s="11">
        <v>0</v>
      </c>
      <c r="AN41" s="11">
        <v>0</v>
      </c>
      <c r="AO41" s="11">
        <v>0</v>
      </c>
      <c r="AP41" s="11">
        <v>0</v>
      </c>
      <c r="AQ41" s="11">
        <v>0</v>
      </c>
      <c r="AR41" s="11">
        <v>0</v>
      </c>
      <c r="AS41" s="11">
        <v>0</v>
      </c>
      <c r="AT41" s="11">
        <v>0.76335877862595414</v>
      </c>
      <c r="AU41" s="11">
        <v>0</v>
      </c>
      <c r="AV41" s="11">
        <v>0.11444921316165953</v>
      </c>
      <c r="AW41" s="11">
        <v>0.66225165562913912</v>
      </c>
      <c r="AX41" s="11">
        <v>0</v>
      </c>
      <c r="AY41" s="11">
        <v>0</v>
      </c>
      <c r="AZ41" s="11">
        <v>0</v>
      </c>
      <c r="BA41" s="11">
        <v>0</v>
      </c>
      <c r="BB41" s="11">
        <v>0</v>
      </c>
      <c r="BC41" s="11">
        <v>0.30769230769230771</v>
      </c>
      <c r="BD41" s="11">
        <v>0</v>
      </c>
      <c r="BE41" s="11">
        <v>0</v>
      </c>
      <c r="BF41" s="11">
        <v>0</v>
      </c>
      <c r="BG41" s="11">
        <v>0</v>
      </c>
      <c r="BH41" s="11">
        <v>0</v>
      </c>
      <c r="BI41" s="11">
        <v>0.36764705882352938</v>
      </c>
      <c r="BJ41" s="11">
        <v>0</v>
      </c>
      <c r="BK41" s="11">
        <v>0</v>
      </c>
      <c r="BL41" s="11">
        <v>0.42735042735042739</v>
      </c>
      <c r="BM41" s="11">
        <v>0</v>
      </c>
      <c r="BN41" s="11">
        <v>0</v>
      </c>
      <c r="BO41" s="11">
        <v>0</v>
      </c>
      <c r="BP41" s="11">
        <v>0.33898305084745761</v>
      </c>
      <c r="BQ41" s="11">
        <v>0</v>
      </c>
      <c r="BR41" s="11">
        <v>0</v>
      </c>
      <c r="BS41" s="11">
        <v>0.2932551319648094</v>
      </c>
      <c r="BT41" s="11">
        <v>0</v>
      </c>
      <c r="BU41" s="11">
        <v>0</v>
      </c>
      <c r="BV41" s="11">
        <v>0</v>
      </c>
      <c r="BW41" s="11">
        <v>0</v>
      </c>
      <c r="BX41" s="11">
        <v>0.76335877862595414</v>
      </c>
      <c r="BY41" s="11">
        <v>0</v>
      </c>
    </row>
    <row r="42" spans="2:77" ht="10.35" customHeight="1" x14ac:dyDescent="0.4">
      <c r="B42" s="64"/>
      <c r="C42" s="65"/>
      <c r="D42" s="54"/>
      <c r="E42" s="54"/>
      <c r="F42" s="54"/>
      <c r="G42" s="54"/>
      <c r="H42" s="54"/>
      <c r="I42" s="54"/>
      <c r="J42" s="54"/>
      <c r="K42" s="66"/>
      <c r="L42" s="68"/>
      <c r="M42" s="69" t="s">
        <v>110</v>
      </c>
      <c r="N42" s="23">
        <f ca="1">OFFSET($R$42,0,$M4)</f>
        <v>1.4306151645207441E-2</v>
      </c>
      <c r="O42" s="23">
        <f ca="1">OFFSET($AV$42,0,$M4)</f>
        <v>7.1530758226037189E-2</v>
      </c>
      <c r="P42" s="23"/>
      <c r="Q42" s="30" t="s">
        <v>110</v>
      </c>
      <c r="R42" s="11">
        <v>1.4306151645207441E-2</v>
      </c>
      <c r="S42" s="11">
        <v>0.33112582781456956</v>
      </c>
      <c r="T42" s="11">
        <v>0</v>
      </c>
      <c r="U42" s="11">
        <v>0</v>
      </c>
      <c r="V42" s="11">
        <v>0</v>
      </c>
      <c r="W42" s="11">
        <v>0</v>
      </c>
      <c r="X42" s="11">
        <v>0</v>
      </c>
      <c r="Y42" s="11">
        <v>0</v>
      </c>
      <c r="Z42" s="11">
        <v>0</v>
      </c>
      <c r="AA42" s="11">
        <v>0</v>
      </c>
      <c r="AB42" s="11">
        <v>0</v>
      </c>
      <c r="AC42" s="11">
        <v>0</v>
      </c>
      <c r="AD42" s="11">
        <v>0</v>
      </c>
      <c r="AE42" s="11">
        <v>0</v>
      </c>
      <c r="AF42" s="11">
        <v>0</v>
      </c>
      <c r="AG42" s="11">
        <v>0</v>
      </c>
      <c r="AH42" s="11">
        <v>0</v>
      </c>
      <c r="AI42" s="11">
        <v>0</v>
      </c>
      <c r="AJ42" s="11">
        <v>0</v>
      </c>
      <c r="AK42" s="11">
        <v>0</v>
      </c>
      <c r="AL42" s="11">
        <v>0</v>
      </c>
      <c r="AM42" s="11">
        <v>0</v>
      </c>
      <c r="AN42" s="11">
        <v>0</v>
      </c>
      <c r="AO42" s="11">
        <v>0</v>
      </c>
      <c r="AP42" s="11">
        <v>0</v>
      </c>
      <c r="AQ42" s="11">
        <v>0</v>
      </c>
      <c r="AR42" s="11">
        <v>0</v>
      </c>
      <c r="AS42" s="11">
        <v>0</v>
      </c>
      <c r="AT42" s="11">
        <v>0</v>
      </c>
      <c r="AU42" s="11">
        <v>0</v>
      </c>
      <c r="AV42" s="11">
        <v>7.1530758226037189E-2</v>
      </c>
      <c r="AW42" s="11">
        <v>0</v>
      </c>
      <c r="AX42" s="11">
        <v>0</v>
      </c>
      <c r="AY42" s="11">
        <v>1.2345679012345678</v>
      </c>
      <c r="AZ42" s="11">
        <v>0</v>
      </c>
      <c r="BA42" s="11">
        <v>0</v>
      </c>
      <c r="BB42" s="11">
        <v>0</v>
      </c>
      <c r="BC42" s="11">
        <v>0</v>
      </c>
      <c r="BD42" s="11">
        <v>0</v>
      </c>
      <c r="BE42" s="11">
        <v>0</v>
      </c>
      <c r="BF42" s="11">
        <v>0</v>
      </c>
      <c r="BG42" s="11">
        <v>0</v>
      </c>
      <c r="BH42" s="11">
        <v>0</v>
      </c>
      <c r="BI42" s="11">
        <v>0</v>
      </c>
      <c r="BJ42" s="11">
        <v>0</v>
      </c>
      <c r="BK42" s="11">
        <v>0</v>
      </c>
      <c r="BL42" s="11">
        <v>0</v>
      </c>
      <c r="BM42" s="11">
        <v>0.50505050505050508</v>
      </c>
      <c r="BN42" s="11">
        <v>0</v>
      </c>
      <c r="BO42" s="11">
        <v>0</v>
      </c>
      <c r="BP42" s="11">
        <v>0</v>
      </c>
      <c r="BQ42" s="11">
        <v>0</v>
      </c>
      <c r="BR42" s="11">
        <v>0</v>
      </c>
      <c r="BS42" s="11">
        <v>0</v>
      </c>
      <c r="BT42" s="11">
        <v>0</v>
      </c>
      <c r="BU42" s="11">
        <v>0</v>
      </c>
      <c r="BV42" s="11">
        <v>0</v>
      </c>
      <c r="BW42" s="11">
        <v>0</v>
      </c>
      <c r="BX42" s="11">
        <v>0</v>
      </c>
      <c r="BY42" s="11">
        <v>0</v>
      </c>
    </row>
    <row r="43" spans="2:77" ht="10.35" customHeight="1" x14ac:dyDescent="0.4">
      <c r="B43" s="64"/>
      <c r="C43" s="65"/>
      <c r="D43" s="54"/>
      <c r="E43" s="54"/>
      <c r="F43" s="54"/>
      <c r="G43" s="54"/>
      <c r="H43" s="54"/>
      <c r="I43" s="54"/>
      <c r="J43" s="54"/>
      <c r="K43" s="66"/>
      <c r="L43" s="66"/>
      <c r="M43" s="69" t="s">
        <v>111</v>
      </c>
      <c r="N43" s="23">
        <f ca="1">OFFSET($R$43,0,$M4)</f>
        <v>0</v>
      </c>
      <c r="O43" s="23">
        <f ca="1">OFFSET($AV$43,0,$M4)</f>
        <v>0</v>
      </c>
      <c r="P43" s="23"/>
      <c r="Q43" s="30" t="s">
        <v>111</v>
      </c>
      <c r="R43" s="11">
        <v>0</v>
      </c>
      <c r="S43" s="11">
        <v>0</v>
      </c>
      <c r="T43" s="11">
        <v>0</v>
      </c>
      <c r="U43" s="11">
        <v>0</v>
      </c>
      <c r="V43" s="11">
        <v>0</v>
      </c>
      <c r="W43" s="11">
        <v>0</v>
      </c>
      <c r="X43" s="11">
        <v>0</v>
      </c>
      <c r="Y43" s="11">
        <v>0</v>
      </c>
      <c r="Z43" s="11">
        <v>0</v>
      </c>
      <c r="AA43" s="11">
        <v>0</v>
      </c>
      <c r="AB43" s="11">
        <v>0</v>
      </c>
      <c r="AC43" s="11">
        <v>0</v>
      </c>
      <c r="AD43" s="11">
        <v>0</v>
      </c>
      <c r="AE43" s="11">
        <v>0</v>
      </c>
      <c r="AF43" s="11">
        <v>0</v>
      </c>
      <c r="AG43" s="11">
        <v>0</v>
      </c>
      <c r="AH43" s="11">
        <v>0</v>
      </c>
      <c r="AI43" s="11">
        <v>0</v>
      </c>
      <c r="AJ43" s="11">
        <v>0</v>
      </c>
      <c r="AK43" s="11">
        <v>0</v>
      </c>
      <c r="AL43" s="11">
        <v>0</v>
      </c>
      <c r="AM43" s="11">
        <v>0</v>
      </c>
      <c r="AN43" s="11">
        <v>0</v>
      </c>
      <c r="AO43" s="11">
        <v>0</v>
      </c>
      <c r="AP43" s="11">
        <v>0</v>
      </c>
      <c r="AQ43" s="11">
        <v>0</v>
      </c>
      <c r="AR43" s="11">
        <v>0</v>
      </c>
      <c r="AS43" s="11">
        <v>0</v>
      </c>
      <c r="AT43" s="11">
        <v>0</v>
      </c>
      <c r="AU43" s="11">
        <v>0</v>
      </c>
      <c r="AV43" s="11">
        <v>0</v>
      </c>
      <c r="AW43" s="11">
        <v>0</v>
      </c>
      <c r="AX43" s="11">
        <v>0</v>
      </c>
      <c r="AY43" s="11">
        <v>0</v>
      </c>
      <c r="AZ43" s="11">
        <v>0</v>
      </c>
      <c r="BA43" s="11">
        <v>0</v>
      </c>
      <c r="BB43" s="11">
        <v>0</v>
      </c>
      <c r="BC43" s="11">
        <v>0</v>
      </c>
      <c r="BD43" s="11">
        <v>0</v>
      </c>
      <c r="BE43" s="11">
        <v>0</v>
      </c>
      <c r="BF43" s="11">
        <v>0</v>
      </c>
      <c r="BG43" s="11">
        <v>0</v>
      </c>
      <c r="BH43" s="11">
        <v>0</v>
      </c>
      <c r="BI43" s="11">
        <v>0</v>
      </c>
      <c r="BJ43" s="11">
        <v>0</v>
      </c>
      <c r="BK43" s="11">
        <v>0</v>
      </c>
      <c r="BL43" s="11">
        <v>0</v>
      </c>
      <c r="BM43" s="11">
        <v>0</v>
      </c>
      <c r="BN43" s="11">
        <v>0</v>
      </c>
      <c r="BO43" s="11">
        <v>0</v>
      </c>
      <c r="BP43" s="11">
        <v>0</v>
      </c>
      <c r="BQ43" s="11">
        <v>0</v>
      </c>
      <c r="BR43" s="11">
        <v>0</v>
      </c>
      <c r="BS43" s="11">
        <v>0</v>
      </c>
      <c r="BT43" s="11">
        <v>0</v>
      </c>
      <c r="BU43" s="11">
        <v>0</v>
      </c>
      <c r="BV43" s="11">
        <v>0</v>
      </c>
      <c r="BW43" s="11">
        <v>0</v>
      </c>
      <c r="BX43" s="11">
        <v>0</v>
      </c>
      <c r="BY43" s="11">
        <v>0</v>
      </c>
    </row>
    <row r="44" spans="2:77" ht="10.35" customHeight="1" x14ac:dyDescent="0.4">
      <c r="B44" s="64"/>
      <c r="C44" s="65"/>
      <c r="D44" s="54"/>
      <c r="E44" s="54"/>
      <c r="F44" s="54"/>
      <c r="G44" s="54"/>
      <c r="H44" s="54"/>
      <c r="I44" s="54"/>
      <c r="J44" s="54"/>
      <c r="K44" s="66"/>
      <c r="L44" s="66"/>
      <c r="M44" s="69" t="s">
        <v>112</v>
      </c>
      <c r="N44" s="23">
        <f ca="1">OFFSET($R$44,0,$M4)</f>
        <v>0</v>
      </c>
      <c r="O44" s="23">
        <f ca="1">OFFSET($AV$44,0,$M4)</f>
        <v>0</v>
      </c>
      <c r="P44" s="23"/>
      <c r="Q44" s="30" t="s">
        <v>112</v>
      </c>
      <c r="R44" s="11">
        <v>0</v>
      </c>
      <c r="S44" s="11">
        <v>0</v>
      </c>
      <c r="T44" s="11">
        <v>0</v>
      </c>
      <c r="U44" s="11">
        <v>0</v>
      </c>
      <c r="V44" s="11">
        <v>0</v>
      </c>
      <c r="W44" s="11">
        <v>0</v>
      </c>
      <c r="X44" s="11">
        <v>0</v>
      </c>
      <c r="Y44" s="11">
        <v>0</v>
      </c>
      <c r="Z44" s="11">
        <v>0</v>
      </c>
      <c r="AA44" s="11">
        <v>0</v>
      </c>
      <c r="AB44" s="11">
        <v>0</v>
      </c>
      <c r="AC44" s="11">
        <v>0</v>
      </c>
      <c r="AD44" s="11">
        <v>0</v>
      </c>
      <c r="AE44" s="11">
        <v>0</v>
      </c>
      <c r="AF44" s="11">
        <v>0</v>
      </c>
      <c r="AG44" s="11">
        <v>0</v>
      </c>
      <c r="AH44" s="11">
        <v>0</v>
      </c>
      <c r="AI44" s="11">
        <v>0</v>
      </c>
      <c r="AJ44" s="11">
        <v>0</v>
      </c>
      <c r="AK44" s="11">
        <v>0</v>
      </c>
      <c r="AL44" s="11">
        <v>0</v>
      </c>
      <c r="AM44" s="11">
        <v>0</v>
      </c>
      <c r="AN44" s="11">
        <v>0</v>
      </c>
      <c r="AO44" s="11">
        <v>0</v>
      </c>
      <c r="AP44" s="11">
        <v>0</v>
      </c>
      <c r="AQ44" s="11">
        <v>0</v>
      </c>
      <c r="AR44" s="11">
        <v>0</v>
      </c>
      <c r="AS44" s="11">
        <v>0</v>
      </c>
      <c r="AT44" s="11">
        <v>0</v>
      </c>
      <c r="AU44" s="11">
        <v>0</v>
      </c>
      <c r="AV44" s="11">
        <v>0</v>
      </c>
      <c r="AW44" s="11">
        <v>0</v>
      </c>
      <c r="AX44" s="11">
        <v>0</v>
      </c>
      <c r="AY44" s="11">
        <v>0</v>
      </c>
      <c r="AZ44" s="11">
        <v>0</v>
      </c>
      <c r="BA44" s="11">
        <v>0</v>
      </c>
      <c r="BB44" s="11">
        <v>0</v>
      </c>
      <c r="BC44" s="11">
        <v>0</v>
      </c>
      <c r="BD44" s="11">
        <v>0</v>
      </c>
      <c r="BE44" s="11">
        <v>0</v>
      </c>
      <c r="BF44" s="11">
        <v>0</v>
      </c>
      <c r="BG44" s="11">
        <v>0</v>
      </c>
      <c r="BH44" s="11">
        <v>0</v>
      </c>
      <c r="BI44" s="11">
        <v>0</v>
      </c>
      <c r="BJ44" s="11">
        <v>0</v>
      </c>
      <c r="BK44" s="11">
        <v>0</v>
      </c>
      <c r="BL44" s="11">
        <v>0</v>
      </c>
      <c r="BM44" s="11">
        <v>0</v>
      </c>
      <c r="BN44" s="11">
        <v>0</v>
      </c>
      <c r="BO44" s="11">
        <v>0</v>
      </c>
      <c r="BP44" s="11">
        <v>0</v>
      </c>
      <c r="BQ44" s="11">
        <v>0</v>
      </c>
      <c r="BR44" s="11">
        <v>0</v>
      </c>
      <c r="BS44" s="11">
        <v>0</v>
      </c>
      <c r="BT44" s="11">
        <v>0</v>
      </c>
      <c r="BU44" s="11">
        <v>0</v>
      </c>
      <c r="BV44" s="11">
        <v>0</v>
      </c>
      <c r="BW44" s="11">
        <v>0</v>
      </c>
      <c r="BX44" s="11">
        <v>0</v>
      </c>
      <c r="BY44" s="11">
        <v>0</v>
      </c>
    </row>
    <row r="45" spans="2:77" ht="10.35" customHeight="1" x14ac:dyDescent="0.4">
      <c r="B45" s="64"/>
      <c r="C45" s="65"/>
      <c r="D45" s="54"/>
      <c r="E45" s="54"/>
      <c r="F45" s="54"/>
      <c r="G45" s="54"/>
      <c r="H45" s="54"/>
      <c r="I45" s="54"/>
      <c r="J45" s="54"/>
      <c r="K45" s="66"/>
      <c r="L45" s="66"/>
      <c r="M45" s="70"/>
      <c r="N45" s="70"/>
      <c r="O45" s="71"/>
      <c r="P45" s="71"/>
      <c r="R45" s="4">
        <v>0</v>
      </c>
      <c r="S45" s="4">
        <v>0</v>
      </c>
      <c r="T45" s="4">
        <v>0</v>
      </c>
      <c r="U45" s="4">
        <v>0</v>
      </c>
      <c r="V45" s="4">
        <v>0</v>
      </c>
      <c r="W45" s="4">
        <v>0</v>
      </c>
      <c r="X45" s="4">
        <v>0</v>
      </c>
      <c r="Y45" s="4">
        <v>0</v>
      </c>
      <c r="Z45" s="4">
        <v>0</v>
      </c>
      <c r="AA45" s="4">
        <v>0</v>
      </c>
      <c r="AB45" s="4">
        <v>0</v>
      </c>
      <c r="AC45" s="4">
        <v>0</v>
      </c>
      <c r="AD45" s="4">
        <v>0</v>
      </c>
      <c r="AE45" s="4">
        <v>0</v>
      </c>
      <c r="AF45" s="4">
        <v>0</v>
      </c>
      <c r="AG45" s="4">
        <v>0</v>
      </c>
      <c r="AH45" s="4">
        <v>0</v>
      </c>
      <c r="AI45" s="4">
        <v>0</v>
      </c>
      <c r="AJ45" s="4">
        <v>0</v>
      </c>
      <c r="AK45" s="4">
        <v>0</v>
      </c>
      <c r="AL45" s="4">
        <v>0</v>
      </c>
      <c r="AM45" s="4">
        <v>0</v>
      </c>
      <c r="AN45" s="4">
        <v>0</v>
      </c>
      <c r="AO45" s="4">
        <v>0</v>
      </c>
      <c r="AP45" s="4">
        <v>0</v>
      </c>
      <c r="AQ45" s="4">
        <v>0</v>
      </c>
      <c r="AR45" s="4">
        <v>0</v>
      </c>
      <c r="AS45" s="4">
        <v>0</v>
      </c>
      <c r="AT45" s="4">
        <v>0</v>
      </c>
      <c r="AU45" s="4">
        <v>0</v>
      </c>
      <c r="AV45" s="11">
        <v>0</v>
      </c>
      <c r="AW45" s="11">
        <v>0</v>
      </c>
      <c r="AX45" s="4">
        <v>0</v>
      </c>
      <c r="AY45" s="4">
        <v>0</v>
      </c>
      <c r="AZ45" s="4">
        <v>0</v>
      </c>
      <c r="BA45" s="4">
        <v>0</v>
      </c>
      <c r="BB45" s="4">
        <v>0</v>
      </c>
      <c r="BC45" s="4">
        <v>0</v>
      </c>
      <c r="BD45" s="4">
        <v>0</v>
      </c>
      <c r="BE45" s="4">
        <v>0</v>
      </c>
      <c r="BF45" s="4">
        <v>0</v>
      </c>
      <c r="BG45" s="4">
        <v>0</v>
      </c>
      <c r="BH45" s="4">
        <v>0</v>
      </c>
      <c r="BI45" s="4">
        <v>0</v>
      </c>
      <c r="BJ45" s="4">
        <v>0</v>
      </c>
      <c r="BK45" s="4">
        <v>0</v>
      </c>
      <c r="BL45" s="4">
        <v>0</v>
      </c>
      <c r="BM45" s="4">
        <v>0</v>
      </c>
      <c r="BN45" s="4">
        <v>0</v>
      </c>
      <c r="BO45" s="4">
        <v>0</v>
      </c>
      <c r="BP45" s="4">
        <v>0</v>
      </c>
      <c r="BQ45" s="4">
        <v>0</v>
      </c>
      <c r="BR45" s="4">
        <v>0</v>
      </c>
      <c r="BS45" s="4">
        <v>0</v>
      </c>
      <c r="BT45" s="4">
        <v>0</v>
      </c>
      <c r="BU45" s="4">
        <v>0</v>
      </c>
      <c r="BV45" s="4">
        <v>0</v>
      </c>
      <c r="BW45" s="4">
        <v>0</v>
      </c>
      <c r="BX45" s="4">
        <v>0</v>
      </c>
      <c r="BY45" s="4">
        <v>0</v>
      </c>
    </row>
    <row r="46" spans="2:77" ht="10.35" customHeight="1" x14ac:dyDescent="0.4">
      <c r="B46" s="64"/>
      <c r="C46" s="65"/>
      <c r="D46" s="54"/>
      <c r="E46" s="54"/>
      <c r="F46" s="54"/>
      <c r="G46" s="54"/>
      <c r="H46" s="54"/>
      <c r="I46" s="54"/>
      <c r="J46" s="54"/>
      <c r="K46" s="66"/>
      <c r="L46" s="66"/>
      <c r="M46" s="70"/>
      <c r="N46" s="70"/>
      <c r="Q46" s="70"/>
      <c r="AV46" s="11"/>
      <c r="AW46" s="11"/>
    </row>
    <row r="47" spans="2:77" ht="16.5" customHeight="1" x14ac:dyDescent="0.4">
      <c r="B47" s="9" t="str">
        <f>"第2表　居宅介護　１施設・事業所当たりの収支額，収支等の科目"</f>
        <v>第2表　居宅介護　１施設・事業所当たりの収支額，収支等の科目</v>
      </c>
      <c r="J47" s="72"/>
      <c r="K47" s="73"/>
      <c r="L47" s="66"/>
      <c r="M47" s="70"/>
      <c r="N47" s="70"/>
      <c r="O47" s="23"/>
      <c r="P47" s="23"/>
      <c r="Q47" s="70"/>
    </row>
    <row r="48" spans="2:77" ht="10.35" customHeight="1" x14ac:dyDescent="0.4">
      <c r="C48" s="7"/>
      <c r="D48" s="8"/>
      <c r="E48" s="8"/>
      <c r="F48" s="8"/>
      <c r="G48" s="8"/>
      <c r="H48" s="8"/>
      <c r="I48" s="8"/>
      <c r="J48" s="8"/>
      <c r="K48" s="10" t="s">
        <v>33</v>
      </c>
      <c r="L48" s="66"/>
      <c r="M48" s="4">
        <v>1</v>
      </c>
      <c r="N48" s="4" t="s">
        <v>113</v>
      </c>
      <c r="O48" s="4" t="s">
        <v>114</v>
      </c>
      <c r="P48" s="25"/>
      <c r="Q48" s="70"/>
    </row>
    <row r="49" spans="2:17" ht="10.35" customHeight="1" x14ac:dyDescent="0.4">
      <c r="B49" s="17"/>
      <c r="C49" s="18"/>
      <c r="D49" s="19"/>
      <c r="E49" s="105" t="s">
        <v>36</v>
      </c>
      <c r="F49" s="106"/>
      <c r="G49" s="106"/>
      <c r="H49" s="107"/>
      <c r="I49" s="20"/>
      <c r="J49" s="105" t="s">
        <v>37</v>
      </c>
      <c r="K49" s="107"/>
      <c r="L49" s="68"/>
      <c r="M49" s="22" t="s">
        <v>38</v>
      </c>
      <c r="N49" s="23">
        <f ca="1">OFFSET($R$5,0,$M48)</f>
        <v>0</v>
      </c>
      <c r="O49" s="23">
        <f ca="1">OFFSET($AV$5,0,$M48)</f>
        <v>0</v>
      </c>
      <c r="P49" s="23"/>
      <c r="Q49" s="70"/>
    </row>
    <row r="50" spans="2:17" ht="10.35" customHeight="1" x14ac:dyDescent="0.4">
      <c r="B50" s="26"/>
      <c r="C50" s="27"/>
      <c r="D50" s="28"/>
      <c r="E50" s="105" t="s">
        <v>39</v>
      </c>
      <c r="F50" s="107"/>
      <c r="G50" s="105" t="s">
        <v>40</v>
      </c>
      <c r="H50" s="107"/>
      <c r="I50" s="20"/>
      <c r="J50" s="105" t="s">
        <v>41</v>
      </c>
      <c r="K50" s="107"/>
      <c r="L50" s="68"/>
      <c r="M50" s="29" t="s">
        <v>42</v>
      </c>
      <c r="N50" s="23">
        <f ca="1">OFFSET($R$6,0,$M48)</f>
        <v>0</v>
      </c>
      <c r="O50" s="23">
        <f ca="1">OFFSET($AV$6,0,$M48)</f>
        <v>0</v>
      </c>
      <c r="P50" s="23"/>
      <c r="Q50" s="74"/>
    </row>
    <row r="51" spans="2:17" ht="10.35" customHeight="1" x14ac:dyDescent="0.4">
      <c r="B51" s="31" t="s">
        <v>43</v>
      </c>
      <c r="C51" s="100" t="s">
        <v>44</v>
      </c>
      <c r="D51" s="101"/>
      <c r="E51" s="32">
        <v>11610.867549668874</v>
      </c>
      <c r="F51" s="33">
        <f>E51/E64</f>
        <v>0.93031033762757842</v>
      </c>
      <c r="G51" s="32">
        <v>10570.51655629139</v>
      </c>
      <c r="H51" s="33">
        <f>G51/G64</f>
        <v>0.92876141133042056</v>
      </c>
      <c r="I51" s="34"/>
      <c r="J51" s="32">
        <v>11912.710462287105</v>
      </c>
      <c r="K51" s="33">
        <v>0.93389894843657906</v>
      </c>
      <c r="L51" s="68"/>
      <c r="M51" s="35" t="s">
        <v>45</v>
      </c>
      <c r="N51" s="23">
        <f ca="1">OFFSET($R$7,0,$M48)</f>
        <v>0</v>
      </c>
      <c r="O51" s="23">
        <f ca="1">OFFSET($AV$7,0,$M48)</f>
        <v>0</v>
      </c>
      <c r="P51" s="23"/>
    </row>
    <row r="52" spans="2:17" ht="10.35" customHeight="1" x14ac:dyDescent="0.4">
      <c r="B52" s="36"/>
      <c r="C52" s="100" t="s">
        <v>46</v>
      </c>
      <c r="D52" s="101"/>
      <c r="E52" s="32">
        <v>329.4701986754967</v>
      </c>
      <c r="F52" s="33">
        <f>E52/E64</f>
        <v>2.6398503854844844E-2</v>
      </c>
      <c r="G52" s="32">
        <v>309.13907284768214</v>
      </c>
      <c r="H52" s="33">
        <f>G52/G64</f>
        <v>2.7162006706711431E-2</v>
      </c>
      <c r="I52" s="34"/>
      <c r="J52" s="32">
        <v>219.24330900243308</v>
      </c>
      <c r="K52" s="33">
        <v>1.7187616233712972E-2</v>
      </c>
      <c r="L52" s="75"/>
      <c r="M52" s="35" t="s">
        <v>47</v>
      </c>
      <c r="N52" s="23">
        <f ca="1">OFFSET($R$8,0,$M48)</f>
        <v>0</v>
      </c>
      <c r="O52" s="23">
        <f ca="1">OFFSET($AV$8,0,$M48)</f>
        <v>0</v>
      </c>
      <c r="P52" s="23"/>
    </row>
    <row r="53" spans="2:17" ht="10.35" customHeight="1" x14ac:dyDescent="0.4">
      <c r="B53" s="36"/>
      <c r="C53" s="100" t="s">
        <v>48</v>
      </c>
      <c r="D53" s="101"/>
      <c r="E53" s="32">
        <v>43.798013245033111</v>
      </c>
      <c r="F53" s="33">
        <f>E53/E64</f>
        <v>3.5092764873169116E-3</v>
      </c>
      <c r="G53" s="32">
        <v>29.877483443708609</v>
      </c>
      <c r="H53" s="33">
        <f>G53/G64</f>
        <v>2.6251369592401159E-3</v>
      </c>
      <c r="I53" s="34"/>
      <c r="J53" s="32">
        <v>30.936739659367397</v>
      </c>
      <c r="K53" s="33">
        <v>2.4252909300032234E-3</v>
      </c>
      <c r="L53" s="76"/>
      <c r="M53" s="35" t="s">
        <v>49</v>
      </c>
      <c r="N53" s="23">
        <f ca="1">OFFSET($R$9,0,$M48)</f>
        <v>0</v>
      </c>
      <c r="O53" s="23">
        <f ca="1">OFFSET($AV$9,0,$M48)</f>
        <v>0</v>
      </c>
      <c r="P53" s="23"/>
    </row>
    <row r="54" spans="2:17" ht="10.35" customHeight="1" x14ac:dyDescent="0.4">
      <c r="B54" s="38"/>
      <c r="C54" s="100" t="s">
        <v>50</v>
      </c>
      <c r="D54" s="101"/>
      <c r="E54" s="32">
        <v>470.5496688741722</v>
      </c>
      <c r="F54" s="33">
        <f>E54/E64</f>
        <v>3.7702369736649061E-2</v>
      </c>
      <c r="G54" s="32">
        <v>443.56953642384104</v>
      </c>
      <c r="H54" s="33">
        <f>G54/G64</f>
        <v>3.8973522862228466E-2</v>
      </c>
      <c r="I54" s="34"/>
      <c r="J54" s="32">
        <v>531.34549878345501</v>
      </c>
      <c r="K54" s="33">
        <v>4.1654920107502477E-2</v>
      </c>
      <c r="L54" s="76"/>
      <c r="M54" s="35" t="s">
        <v>51</v>
      </c>
      <c r="N54" s="23">
        <f ca="1">OFFSET($R$10,0,$M48)</f>
        <v>0</v>
      </c>
      <c r="O54" s="23">
        <f ca="1">OFFSET($AV$10,0,$M48)</f>
        <v>0</v>
      </c>
      <c r="P54" s="23"/>
    </row>
    <row r="55" spans="2:17" ht="10.35" customHeight="1" x14ac:dyDescent="0.4">
      <c r="B55" s="31" t="s">
        <v>52</v>
      </c>
      <c r="C55" s="100" t="s">
        <v>53</v>
      </c>
      <c r="D55" s="101"/>
      <c r="E55" s="32">
        <v>9270.9668874172185</v>
      </c>
      <c r="F55" s="33">
        <f>E55/E64</f>
        <v>0.74282789793887383</v>
      </c>
      <c r="G55" s="32">
        <v>8429.6423841059604</v>
      </c>
      <c r="H55" s="33">
        <f>G55/G64</f>
        <v>0.74065695048868929</v>
      </c>
      <c r="I55" s="34"/>
      <c r="J55" s="32">
        <v>9107.094890510949</v>
      </c>
      <c r="K55" s="33">
        <v>0.71395224189201301</v>
      </c>
      <c r="L55" s="76"/>
      <c r="M55" s="35" t="s">
        <v>54</v>
      </c>
      <c r="N55" s="23">
        <f ca="1">OFFSET($R$11,0,$M48)</f>
        <v>0</v>
      </c>
      <c r="O55" s="23">
        <f ca="1">OFFSET($AV$11,0,$M48)</f>
        <v>0</v>
      </c>
      <c r="P55" s="23"/>
    </row>
    <row r="56" spans="2:17" ht="10.35" customHeight="1" x14ac:dyDescent="0.4">
      <c r="B56" s="36"/>
      <c r="C56" s="100" t="s">
        <v>55</v>
      </c>
      <c r="D56" s="101"/>
      <c r="E56" s="32">
        <v>112.99337748344371</v>
      </c>
      <c r="F56" s="33">
        <f>E56/E64</f>
        <v>9.0534929200273909E-3</v>
      </c>
      <c r="G56" s="32">
        <v>94.715231788079464</v>
      </c>
      <c r="H56" s="33">
        <f>G56/G64</f>
        <v>8.3220012836201125E-3</v>
      </c>
      <c r="I56" s="34"/>
      <c r="J56" s="32">
        <v>181.95133819951337</v>
      </c>
      <c r="K56" s="33">
        <v>1.4264105884978454E-2</v>
      </c>
      <c r="L56" s="76"/>
      <c r="M56" s="35" t="s">
        <v>56</v>
      </c>
      <c r="N56" s="23">
        <f ca="1">OFFSET($R$12,0,$M48)</f>
        <v>0.33112582781456956</v>
      </c>
      <c r="O56" s="23">
        <f ca="1">OFFSET($AV$12,0,$M48)</f>
        <v>0.66225165562913912</v>
      </c>
      <c r="P56" s="23"/>
    </row>
    <row r="57" spans="2:17" ht="10.35" customHeight="1" x14ac:dyDescent="0.4">
      <c r="B57" s="36"/>
      <c r="C57" s="100" t="s">
        <v>57</v>
      </c>
      <c r="D57" s="101"/>
      <c r="E57" s="39">
        <v>-1.9536423841059603</v>
      </c>
      <c r="F57" s="33">
        <f>E57/E64</f>
        <v>-1.5653384195335132E-4</v>
      </c>
      <c r="G57" s="39">
        <v>-2.6953642384105962</v>
      </c>
      <c r="H57" s="33">
        <f>G57/G64</f>
        <v>-2.3682383739570591E-4</v>
      </c>
      <c r="I57" s="34"/>
      <c r="J57" s="39">
        <v>-4.4549878345498781</v>
      </c>
      <c r="K57" s="33">
        <v>-3.4924952362059788E-4</v>
      </c>
      <c r="L57" s="76"/>
      <c r="M57" s="35" t="s">
        <v>58</v>
      </c>
      <c r="N57" s="23">
        <f ca="1">OFFSET($R$13,0,$M48)</f>
        <v>0.33112582781456956</v>
      </c>
      <c r="O57" s="23">
        <f ca="1">OFFSET($AV$13,0,$M48)</f>
        <v>0.33112582781456956</v>
      </c>
      <c r="P57" s="23"/>
    </row>
    <row r="58" spans="2:17" ht="10.35" customHeight="1" x14ac:dyDescent="0.4">
      <c r="B58" s="36"/>
      <c r="C58" s="100" t="s">
        <v>59</v>
      </c>
      <c r="D58" s="101"/>
      <c r="E58" s="40">
        <v>37.943708609271525</v>
      </c>
      <c r="F58" s="33">
        <f>E58/E64</f>
        <v>3.0402055846499203E-3</v>
      </c>
      <c r="G58" s="40">
        <v>36.264900662251655</v>
      </c>
      <c r="H58" s="33">
        <f>G58/G64</f>
        <v>3.1863570849604067E-3</v>
      </c>
      <c r="I58" s="34"/>
      <c r="J58" s="40">
        <v>120.16788321167883</v>
      </c>
      <c r="K58" s="33">
        <v>9.4205814975956894E-3</v>
      </c>
      <c r="L58" s="76"/>
      <c r="M58" s="35" t="s">
        <v>60</v>
      </c>
      <c r="N58" s="23">
        <f ca="1">OFFSET($R$14,0,$M48)</f>
        <v>0.33112582781456956</v>
      </c>
      <c r="O58" s="23">
        <f ca="1">OFFSET($AV$14,0,$M48)</f>
        <v>0.66225165562913912</v>
      </c>
      <c r="P58" s="23"/>
    </row>
    <row r="59" spans="2:17" ht="10.35" customHeight="1" x14ac:dyDescent="0.4">
      <c r="B59" s="38"/>
      <c r="C59" s="100" t="s">
        <v>61</v>
      </c>
      <c r="D59" s="101"/>
      <c r="E59" s="40">
        <v>1745.635761589404</v>
      </c>
      <c r="F59" s="33">
        <f>E59/E64</f>
        <v>0.13986749808246043</v>
      </c>
      <c r="G59" s="40">
        <v>1569.3278145695365</v>
      </c>
      <c r="H59" s="33">
        <f>G59/G64</f>
        <v>0.13788646071720967</v>
      </c>
      <c r="I59" s="34"/>
      <c r="J59" s="40">
        <v>2195.7396593673966</v>
      </c>
      <c r="K59" s="33">
        <v>0.17213538139917256</v>
      </c>
      <c r="L59" s="76"/>
      <c r="M59" s="35" t="s">
        <v>62</v>
      </c>
      <c r="N59" s="23">
        <f ca="1">OFFSET($R$15,0,$M48)</f>
        <v>1.3245033112582782</v>
      </c>
      <c r="O59" s="23">
        <f ca="1">OFFSET($AV$15,0,$M48)</f>
        <v>1.6556291390728477</v>
      </c>
      <c r="P59" s="23"/>
    </row>
    <row r="60" spans="2:17" ht="10.35" customHeight="1" x14ac:dyDescent="0.4">
      <c r="B60" s="31" t="s">
        <v>63</v>
      </c>
      <c r="C60" s="100" t="s">
        <v>64</v>
      </c>
      <c r="D60" s="101"/>
      <c r="E60" s="40">
        <v>1.2615894039735098</v>
      </c>
      <c r="F60" s="33">
        <f>E60/E64</f>
        <v>1.010837182783506E-4</v>
      </c>
      <c r="G60" s="40">
        <v>2.0960264900662251</v>
      </c>
      <c r="H60" s="33">
        <f>G60/G64</f>
        <v>1.8416399148830692E-4</v>
      </c>
      <c r="I60" s="34"/>
      <c r="J60" s="40">
        <v>2.3406326034063261</v>
      </c>
      <c r="K60" s="33">
        <v>1.8349428821573741E-4</v>
      </c>
      <c r="L60" s="76"/>
      <c r="M60" s="35" t="s">
        <v>65</v>
      </c>
      <c r="N60" s="23">
        <f ca="1">OFFSET($R$16,0,$M48)</f>
        <v>1.3245033112582782</v>
      </c>
      <c r="O60" s="23">
        <f ca="1">OFFSET($AV$16,0,$M48)</f>
        <v>2.6490066225165565</v>
      </c>
      <c r="P60" s="23"/>
    </row>
    <row r="61" spans="2:17" ht="10.35" customHeight="1" x14ac:dyDescent="0.4">
      <c r="B61" s="41" t="s">
        <v>66</v>
      </c>
      <c r="C61" s="100" t="s">
        <v>67</v>
      </c>
      <c r="D61" s="101"/>
      <c r="E61" s="40">
        <v>12.920529801324504</v>
      </c>
      <c r="F61" s="33">
        <f>E61/E64</f>
        <v>1.0352458496643677E-3</v>
      </c>
      <c r="G61" s="40">
        <v>20.476821192052981</v>
      </c>
      <c r="H61" s="33">
        <f>G61/G64</f>
        <v>1.7991629121069353E-3</v>
      </c>
      <c r="I61" s="34"/>
      <c r="J61" s="40">
        <v>22.121654501216543</v>
      </c>
      <c r="K61" s="33">
        <v>1.7342308403923952E-3</v>
      </c>
      <c r="L61" s="76"/>
      <c r="M61" s="35" t="s">
        <v>68</v>
      </c>
      <c r="N61" s="23">
        <f ca="1">OFFSET($R$17,0,$M48)</f>
        <v>3.3112582781456954</v>
      </c>
      <c r="O61" s="23">
        <f ca="1">OFFSET($AV$17,0,$M48)</f>
        <v>2.9801324503311259</v>
      </c>
      <c r="P61" s="23"/>
    </row>
    <row r="62" spans="2:17" ht="10.35" customHeight="1" x14ac:dyDescent="0.4">
      <c r="B62" s="31" t="s">
        <v>69</v>
      </c>
      <c r="C62" s="100" t="s">
        <v>70</v>
      </c>
      <c r="D62" s="101"/>
      <c r="E62" s="40">
        <v>24.692052980132452</v>
      </c>
      <c r="F62" s="33">
        <f>E62/E64</f>
        <v>1.9784285753324422E-3</v>
      </c>
      <c r="G62" s="40">
        <v>26.105960264900663</v>
      </c>
      <c r="H62" s="33">
        <f>G62/G64</f>
        <v>2.2937581499112352E-3</v>
      </c>
      <c r="I62" s="34"/>
      <c r="J62" s="40">
        <v>59.311435523114355</v>
      </c>
      <c r="K62" s="33">
        <v>4.6497300039865181E-3</v>
      </c>
      <c r="L62" s="76"/>
      <c r="M62" s="35" t="s">
        <v>71</v>
      </c>
      <c r="N62" s="23">
        <f ca="1">OFFSET($R$18,0,$M48)</f>
        <v>0.99337748344370869</v>
      </c>
      <c r="O62" s="23">
        <f ca="1">OFFSET($AV$18,0,$M48)</f>
        <v>1.3245033112582782</v>
      </c>
      <c r="P62" s="23"/>
    </row>
    <row r="63" spans="2:17" ht="10.35" customHeight="1" x14ac:dyDescent="0.4">
      <c r="B63" s="41" t="s">
        <v>72</v>
      </c>
      <c r="C63" s="100" t="s">
        <v>73</v>
      </c>
      <c r="D63" s="101"/>
      <c r="E63" s="40">
        <v>270.9006622516556</v>
      </c>
      <c r="F63" s="33">
        <f>E63/E64</f>
        <v>2.1705672335402673E-2</v>
      </c>
      <c r="G63" s="40">
        <v>278.01324503311258</v>
      </c>
      <c r="H63" s="33">
        <f>G63/G64</f>
        <v>2.4427185980028829E-2</v>
      </c>
      <c r="I63" s="34"/>
      <c r="J63" s="40">
        <v>459.82725060827249</v>
      </c>
      <c r="K63" s="33">
        <v>3.6048234964245314E-2</v>
      </c>
      <c r="L63" s="76"/>
      <c r="M63" s="35" t="s">
        <v>74</v>
      </c>
      <c r="N63" s="23">
        <f ca="1">OFFSET($R$19,0,$M48)</f>
        <v>0.99337748344370869</v>
      </c>
      <c r="O63" s="23">
        <f ca="1">OFFSET($AV$19,0,$M48)</f>
        <v>1.3245033112582782</v>
      </c>
      <c r="P63" s="23"/>
    </row>
    <row r="64" spans="2:17" ht="10.35" customHeight="1" x14ac:dyDescent="0.4">
      <c r="B64" s="94" t="s">
        <v>75</v>
      </c>
      <c r="C64" s="95"/>
      <c r="D64" s="96"/>
      <c r="E64" s="42">
        <f>SUM(E51:E54,E60,E62)</f>
        <v>12480.639072847682</v>
      </c>
      <c r="F64" s="33">
        <f>E64/E64</f>
        <v>1</v>
      </c>
      <c r="G64" s="42">
        <f>SUM(G51:G54,G60,G62)</f>
        <v>11381.304635761588</v>
      </c>
      <c r="H64" s="33">
        <f>G64/G64</f>
        <v>1</v>
      </c>
      <c r="I64" s="34"/>
      <c r="J64" s="42">
        <v>12755.888077858881</v>
      </c>
      <c r="K64" s="33">
        <v>1</v>
      </c>
      <c r="L64" s="76"/>
      <c r="M64" s="35" t="s">
        <v>76</v>
      </c>
      <c r="N64" s="23">
        <f ca="1">OFFSET($R$20,0,$M48)</f>
        <v>2.6490066225165565</v>
      </c>
      <c r="O64" s="23">
        <f ca="1">OFFSET($AV$20,0,$M48)</f>
        <v>1.6556291390728477</v>
      </c>
      <c r="P64" s="23"/>
    </row>
    <row r="65" spans="2:49" ht="10.35" customHeight="1" x14ac:dyDescent="0.4">
      <c r="B65" s="94" t="s">
        <v>77</v>
      </c>
      <c r="C65" s="95"/>
      <c r="D65" s="96"/>
      <c r="E65" s="42">
        <f>SUM(E55:E59,E61,E63)</f>
        <v>11449.407284768211</v>
      </c>
      <c r="F65" s="33">
        <f>E65/E64</f>
        <v>0.91737347886912524</v>
      </c>
      <c r="G65" s="42">
        <f>SUM(G55:G59,G61,G63)</f>
        <v>10425.745033112584</v>
      </c>
      <c r="H65" s="33">
        <f>G65/G64</f>
        <v>0.91604129462921968</v>
      </c>
      <c r="I65" s="34"/>
      <c r="J65" s="42">
        <v>12082.447688564476</v>
      </c>
      <c r="K65" s="33">
        <v>0.94720552695477678</v>
      </c>
      <c r="L65" s="76"/>
      <c r="M65" s="43" t="s">
        <v>78</v>
      </c>
      <c r="N65" s="23">
        <f ca="1">OFFSET($R$21,0,$M48)</f>
        <v>1.6556291390728477</v>
      </c>
      <c r="O65" s="23">
        <f ca="1">OFFSET($AV$21,0,$M48)</f>
        <v>1.6556291390728477</v>
      </c>
      <c r="P65" s="23"/>
      <c r="Q65" s="30"/>
      <c r="R65" s="30"/>
      <c r="S65" s="30"/>
      <c r="T65" s="30"/>
      <c r="U65" s="30"/>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row>
    <row r="66" spans="2:49" ht="10.35" customHeight="1" x14ac:dyDescent="0.4">
      <c r="B66" s="94" t="s">
        <v>79</v>
      </c>
      <c r="C66" s="95"/>
      <c r="D66" s="96"/>
      <c r="E66" s="42">
        <f>E64-E65</f>
        <v>1031.2317880794708</v>
      </c>
      <c r="F66" s="33">
        <f>E66/E64</f>
        <v>8.2626521130874805E-2</v>
      </c>
      <c r="G66" s="42">
        <f>G64-G65</f>
        <v>955.55960264900386</v>
      </c>
      <c r="H66" s="33">
        <f>G66/G64</f>
        <v>8.3958705370780359E-2</v>
      </c>
      <c r="I66" s="34"/>
      <c r="J66" s="42">
        <v>673.44038929440467</v>
      </c>
      <c r="K66" s="33">
        <v>5.2794473045223202E-2</v>
      </c>
      <c r="L66" s="76"/>
      <c r="M66" s="43" t="s">
        <v>80</v>
      </c>
      <c r="N66" s="23">
        <f ca="1">OFFSET($R$22,0,$M48)</f>
        <v>2.3178807947019866</v>
      </c>
      <c r="O66" s="23">
        <f ca="1">OFFSET($AV$22,0,$M48)</f>
        <v>1.3245033112582782</v>
      </c>
      <c r="P66" s="23"/>
      <c r="Q66" s="30"/>
      <c r="R66" s="30"/>
      <c r="S66" s="30"/>
      <c r="T66" s="30"/>
      <c r="U66" s="30"/>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row>
    <row r="67" spans="2:49" ht="10.35" customHeight="1" x14ac:dyDescent="0.4">
      <c r="B67" s="102" t="s">
        <v>81</v>
      </c>
      <c r="C67" s="103"/>
      <c r="D67" s="104"/>
      <c r="E67" s="44">
        <v>4.9966887417218544</v>
      </c>
      <c r="F67" s="45">
        <f>E67/E64</f>
        <v>4.0035519916543585E-4</v>
      </c>
      <c r="G67" s="44">
        <v>10.83774834437086</v>
      </c>
      <c r="H67" s="45">
        <f>G67/G64</f>
        <v>9.5224130196086651E-4</v>
      </c>
      <c r="I67" s="77"/>
      <c r="J67" s="47" t="s">
        <v>82</v>
      </c>
      <c r="K67" s="48" t="s">
        <v>83</v>
      </c>
      <c r="L67" s="1"/>
      <c r="M67" s="43" t="s">
        <v>84</v>
      </c>
      <c r="N67" s="23">
        <f ca="1">OFFSET($R$23,0,$M48)</f>
        <v>2.6490066225165565</v>
      </c>
      <c r="O67" s="23">
        <f ca="1">OFFSET($AV$23,0,$M48)</f>
        <v>2.9801324503311259</v>
      </c>
      <c r="P67" s="23"/>
      <c r="AV67" s="11"/>
      <c r="AW67" s="11"/>
    </row>
    <row r="68" spans="2:49" ht="10.35" customHeight="1" x14ac:dyDescent="0.4">
      <c r="B68" s="102" t="s">
        <v>85</v>
      </c>
      <c r="C68" s="103"/>
      <c r="D68" s="104"/>
      <c r="E68" s="44">
        <f>E66+E67</f>
        <v>1036.2284768211925</v>
      </c>
      <c r="F68" s="45">
        <f>E68/(E64+E67)</f>
        <v>8.2993649391008839E-2</v>
      </c>
      <c r="G68" s="44">
        <f>G66+G67</f>
        <v>966.39735099337474</v>
      </c>
      <c r="H68" s="45">
        <f>G68/(G64+G67)</f>
        <v>8.4830167883230542E-2</v>
      </c>
      <c r="I68" s="77"/>
      <c r="J68" s="47" t="s">
        <v>83</v>
      </c>
      <c r="K68" s="48" t="s">
        <v>83</v>
      </c>
      <c r="L68" s="1"/>
      <c r="M68" s="43" t="s">
        <v>86</v>
      </c>
      <c r="N68" s="23">
        <f ca="1">OFFSET($R$24,0,$M48)</f>
        <v>2.3178807947019866</v>
      </c>
      <c r="O68" s="23">
        <f ca="1">OFFSET($AV$24,0,$M48)</f>
        <v>2.9801324503311259</v>
      </c>
      <c r="P68" s="23"/>
      <c r="AV68" s="11"/>
      <c r="AW68" s="11"/>
    </row>
    <row r="69" spans="2:49" ht="10.35" customHeight="1" x14ac:dyDescent="0.4">
      <c r="B69" s="94" t="s">
        <v>87</v>
      </c>
      <c r="C69" s="95"/>
      <c r="D69" s="96"/>
      <c r="E69" s="49">
        <v>302</v>
      </c>
      <c r="F69" s="50"/>
      <c r="G69" s="49">
        <v>302</v>
      </c>
      <c r="H69" s="50"/>
      <c r="I69" s="51"/>
      <c r="J69" s="49">
        <v>411</v>
      </c>
      <c r="K69" s="50"/>
      <c r="L69" s="76"/>
      <c r="M69" s="2" t="s">
        <v>88</v>
      </c>
      <c r="N69" s="23">
        <f ca="1">OFFSET($R$25,0,$M48)</f>
        <v>3.3112582781456954</v>
      </c>
      <c r="O69" s="23">
        <f ca="1">OFFSET($AV$25,0,$M48)</f>
        <v>3.6423841059602649</v>
      </c>
      <c r="P69" s="23"/>
    </row>
    <row r="70" spans="2:49" ht="10.35" customHeight="1" x14ac:dyDescent="0.4">
      <c r="B70" s="52"/>
      <c r="C70" s="53"/>
      <c r="D70" s="54"/>
      <c r="E70" s="55"/>
      <c r="F70" s="55"/>
      <c r="G70" s="55"/>
      <c r="H70" s="55"/>
      <c r="I70" s="51"/>
      <c r="J70" s="55"/>
      <c r="K70" s="55"/>
      <c r="L70" s="76"/>
      <c r="M70" s="4" t="s">
        <v>89</v>
      </c>
      <c r="N70" s="23">
        <f ca="1">OFFSET($R$26,0,$M48)</f>
        <v>8.6092715231788084</v>
      </c>
      <c r="O70" s="23">
        <f ca="1">OFFSET($AV$26,0,$M48)</f>
        <v>10.927152317880795</v>
      </c>
      <c r="P70" s="23"/>
    </row>
    <row r="71" spans="2:49" ht="10.35" customHeight="1" x14ac:dyDescent="0.4">
      <c r="B71" s="56" t="s">
        <v>90</v>
      </c>
      <c r="C71" s="57"/>
      <c r="D71" s="58"/>
      <c r="E71" s="49">
        <v>60.367549668874169</v>
      </c>
      <c r="F71" s="50"/>
      <c r="G71" s="49">
        <v>59.380794701986758</v>
      </c>
      <c r="H71" s="50"/>
      <c r="I71" s="51"/>
      <c r="J71" s="49">
        <v>63.593521013657679</v>
      </c>
      <c r="K71" s="50"/>
      <c r="L71" s="76"/>
      <c r="M71" s="43" t="s">
        <v>91</v>
      </c>
      <c r="N71" s="23">
        <f ca="1">OFFSET($R$27,0,$M48)</f>
        <v>15.894039735099339</v>
      </c>
      <c r="O71" s="23">
        <f ca="1">OFFSET($AV$27,0,$M48)</f>
        <v>21.192052980132452</v>
      </c>
      <c r="P71" s="23"/>
    </row>
    <row r="72" spans="2:49" ht="10.35" customHeight="1" x14ac:dyDescent="0.4">
      <c r="B72" s="59" t="s">
        <v>92</v>
      </c>
      <c r="C72" s="60"/>
      <c r="D72" s="61"/>
      <c r="E72" s="49">
        <v>83.993377483443709</v>
      </c>
      <c r="F72" s="50"/>
      <c r="G72" s="49">
        <v>74.536423841059602</v>
      </c>
      <c r="H72" s="50"/>
      <c r="I72" s="51"/>
      <c r="J72" s="49">
        <v>102.05600218645972</v>
      </c>
      <c r="K72" s="50"/>
      <c r="L72" s="76"/>
      <c r="M72" s="43" t="s">
        <v>93</v>
      </c>
      <c r="N72" s="23">
        <f ca="1">OFFSET($R$28,0,$M48)</f>
        <v>16.225165562913908</v>
      </c>
      <c r="O72" s="23">
        <f ca="1">OFFSET($AV$28,0,$M48)</f>
        <v>15.231788079470199</v>
      </c>
      <c r="P72" s="23"/>
    </row>
    <row r="73" spans="2:49" ht="10.35" customHeight="1" x14ac:dyDescent="0.4">
      <c r="B73" s="56" t="s">
        <v>94</v>
      </c>
      <c r="C73" s="57"/>
      <c r="D73" s="58"/>
      <c r="E73" s="49">
        <v>12.993377483443709</v>
      </c>
      <c r="F73" s="50"/>
      <c r="G73" s="49">
        <v>4.6655629139072845</v>
      </c>
      <c r="H73" s="50"/>
      <c r="I73" s="51"/>
      <c r="J73" s="49">
        <v>57.930366015176524</v>
      </c>
      <c r="K73" s="50"/>
      <c r="L73" s="76"/>
      <c r="M73" s="43" t="s">
        <v>95</v>
      </c>
      <c r="N73" s="23">
        <f ca="1">OFFSET($R$29,0,$M48)</f>
        <v>12.913907284768211</v>
      </c>
      <c r="O73" s="23">
        <f ca="1">OFFSET($AV$29,0,$M48)</f>
        <v>8.9403973509933774</v>
      </c>
      <c r="P73" s="23"/>
    </row>
    <row r="74" spans="2:49" ht="10.35" customHeight="1" x14ac:dyDescent="0.4">
      <c r="B74" s="56" t="s">
        <v>96</v>
      </c>
      <c r="C74" s="57"/>
      <c r="D74" s="58"/>
      <c r="E74" s="49">
        <f>E66+E56+E57-SUM(E71:E73)</f>
        <v>984.91721854304706</v>
      </c>
      <c r="F74" s="50"/>
      <c r="G74" s="49">
        <f>G66+G56+G57-SUM(G71:G73)</f>
        <v>908.99668874171925</v>
      </c>
      <c r="H74" s="50"/>
      <c r="I74" s="51"/>
      <c r="J74" s="49">
        <v>627.35685044407421</v>
      </c>
      <c r="K74" s="50"/>
      <c r="L74" s="76"/>
      <c r="M74" s="43" t="s">
        <v>97</v>
      </c>
      <c r="N74" s="23">
        <f ca="1">OFFSET($R$30,0,$M48)</f>
        <v>4.6357615894039732</v>
      </c>
      <c r="O74" s="23">
        <f ca="1">OFFSET($AV$30,0,$M48)</f>
        <v>4.3046357615894042</v>
      </c>
      <c r="P74" s="23"/>
    </row>
    <row r="75" spans="2:49" ht="10.35" customHeight="1" x14ac:dyDescent="0.4">
      <c r="C75" s="65"/>
      <c r="D75" s="54"/>
      <c r="E75" s="54"/>
      <c r="F75" s="54"/>
      <c r="G75" s="54"/>
      <c r="H75" s="54"/>
      <c r="I75" s="54"/>
      <c r="J75" s="54"/>
      <c r="K75" s="66"/>
      <c r="M75" s="43" t="s">
        <v>99</v>
      </c>
      <c r="N75" s="23">
        <f ca="1">OFFSET($R$31,0,$M48)</f>
        <v>4.3046357615894042</v>
      </c>
      <c r="O75" s="23">
        <f ca="1">OFFSET($AV$31,0,$M48)</f>
        <v>2.9801324503311259</v>
      </c>
      <c r="P75" s="23"/>
    </row>
    <row r="76" spans="2:49" ht="10.35" customHeight="1" x14ac:dyDescent="0.4">
      <c r="B76" s="56" t="s">
        <v>115</v>
      </c>
      <c r="C76" s="57"/>
      <c r="D76" s="58"/>
      <c r="E76" s="78">
        <v>205.41610738255034</v>
      </c>
      <c r="F76" s="50"/>
      <c r="G76" s="78" t="s">
        <v>116</v>
      </c>
      <c r="H76" s="50"/>
      <c r="I76" s="51"/>
      <c r="J76" s="79">
        <v>163.88578680203045</v>
      </c>
      <c r="K76" s="80"/>
      <c r="M76" s="43" t="s">
        <v>100</v>
      </c>
      <c r="N76" s="23">
        <f ca="1">OFFSET($R$32,0,$M48)</f>
        <v>1.9867549668874174</v>
      </c>
      <c r="O76" s="23">
        <f ca="1">OFFSET($AV$32,0,$M48)</f>
        <v>1.9867549668874174</v>
      </c>
      <c r="P76" s="23"/>
    </row>
    <row r="77" spans="2:49" ht="10.35" customHeight="1" x14ac:dyDescent="0.4">
      <c r="B77" s="56" t="s">
        <v>117</v>
      </c>
      <c r="C77" s="57"/>
      <c r="D77" s="58"/>
      <c r="E77" s="78">
        <f>E64/E76</f>
        <v>60.757840423899914</v>
      </c>
      <c r="F77" s="50"/>
      <c r="G77" s="78" t="s">
        <v>116</v>
      </c>
      <c r="H77" s="50"/>
      <c r="I77" s="51"/>
      <c r="J77" s="78">
        <v>77.83401066541326</v>
      </c>
      <c r="K77" s="80"/>
      <c r="M77" s="43" t="s">
        <v>101</v>
      </c>
      <c r="N77" s="23">
        <f ca="1">OFFSET($R$33,0,$M48)</f>
        <v>2.9801324503311259</v>
      </c>
      <c r="O77" s="23">
        <f ca="1">OFFSET($AV$33,0,$M48)</f>
        <v>2.9801324503311259</v>
      </c>
      <c r="P77" s="23"/>
    </row>
    <row r="78" spans="2:49" ht="10.35" customHeight="1" x14ac:dyDescent="0.4">
      <c r="B78" s="97" t="s">
        <v>118</v>
      </c>
      <c r="C78" s="98"/>
      <c r="D78" s="99"/>
      <c r="E78" s="81">
        <f>(E64+E67)/E76</f>
        <v>60.782165141203677</v>
      </c>
      <c r="F78" s="82"/>
      <c r="G78" s="81" t="s">
        <v>119</v>
      </c>
      <c r="H78" s="82"/>
      <c r="I78" s="83"/>
      <c r="J78" s="81" t="s">
        <v>119</v>
      </c>
      <c r="K78" s="84"/>
      <c r="M78" s="43" t="s">
        <v>102</v>
      </c>
      <c r="N78" s="23">
        <f ca="1">OFFSET($R$34,0,$M48)</f>
        <v>2.3178807947019866</v>
      </c>
      <c r="O78" s="23">
        <f ca="1">OFFSET($AV$34,0,$M48)</f>
        <v>2.6490066225165565</v>
      </c>
      <c r="P78" s="23"/>
    </row>
    <row r="79" spans="2:49" ht="10.35" customHeight="1" x14ac:dyDescent="0.4">
      <c r="B79" s="56" t="s">
        <v>120</v>
      </c>
      <c r="C79" s="57"/>
      <c r="D79" s="58"/>
      <c r="E79" s="78">
        <f>E65/E76</f>
        <v>55.737631438248222</v>
      </c>
      <c r="F79" s="50"/>
      <c r="G79" s="78" t="s">
        <v>116</v>
      </c>
      <c r="H79" s="50"/>
      <c r="I79" s="51"/>
      <c r="J79" s="78">
        <v>73.724805087336478</v>
      </c>
      <c r="K79" s="80"/>
      <c r="M79" s="2" t="s">
        <v>103</v>
      </c>
      <c r="N79" s="23">
        <f ca="1">OFFSET($R$35,0,$M48)</f>
        <v>2.3178807947019866</v>
      </c>
      <c r="O79" s="23">
        <f ca="1">OFFSET($AV$35,0,$M48)</f>
        <v>0.99337748344370869</v>
      </c>
      <c r="P79" s="23"/>
    </row>
    <row r="80" spans="2:49" ht="10.35" customHeight="1" x14ac:dyDescent="0.4">
      <c r="B80" s="56" t="s">
        <v>121</v>
      </c>
      <c r="C80" s="57"/>
      <c r="D80" s="58"/>
      <c r="E80" s="78">
        <v>3.0879012681159423</v>
      </c>
      <c r="F80" s="50"/>
      <c r="G80" s="78" t="s">
        <v>116</v>
      </c>
      <c r="H80" s="50"/>
      <c r="I80" s="51"/>
      <c r="J80" s="78">
        <v>4.0132029339853323</v>
      </c>
      <c r="K80" s="80"/>
      <c r="M80" s="4" t="s">
        <v>104</v>
      </c>
      <c r="N80" s="23">
        <f ca="1">OFFSET($R$36,0,$M48)</f>
        <v>0.66225165562913912</v>
      </c>
      <c r="O80" s="23">
        <f ca="1">OFFSET($AV$36,0,$M48)</f>
        <v>0.66225165562913912</v>
      </c>
      <c r="P80" s="23"/>
    </row>
    <row r="81" spans="2:18" ht="10.35" customHeight="1" x14ac:dyDescent="0.4">
      <c r="B81" s="56" t="s">
        <v>122</v>
      </c>
      <c r="C81" s="57"/>
      <c r="D81" s="58"/>
      <c r="E81" s="78">
        <f>E55/E80</f>
        <v>3002.3521098761757</v>
      </c>
      <c r="F81" s="50"/>
      <c r="G81" s="78" t="s">
        <v>116</v>
      </c>
      <c r="H81" s="50"/>
      <c r="I81" s="51"/>
      <c r="J81" s="78">
        <v>2269.2834228213574</v>
      </c>
      <c r="K81" s="80"/>
      <c r="M81" s="69" t="s">
        <v>105</v>
      </c>
      <c r="N81" s="23">
        <f ca="1">OFFSET($R$37,0,$M48)</f>
        <v>1.3245033112582782</v>
      </c>
      <c r="O81" s="23">
        <f ca="1">OFFSET($AV$37,0,$M48)</f>
        <v>0.33112582781456956</v>
      </c>
      <c r="P81" s="23"/>
    </row>
    <row r="82" spans="2:18" ht="10.35" customHeight="1" x14ac:dyDescent="0.4">
      <c r="B82" s="64" t="s">
        <v>98</v>
      </c>
      <c r="C82" s="65"/>
      <c r="D82" s="54"/>
      <c r="E82" s="54"/>
      <c r="F82" s="54"/>
      <c r="G82" s="54"/>
      <c r="H82" s="54"/>
      <c r="I82" s="54"/>
      <c r="J82" s="54"/>
      <c r="K82" s="66"/>
      <c r="M82" s="69" t="s">
        <v>106</v>
      </c>
      <c r="N82" s="23">
        <f ca="1">OFFSET($R$38,0,$M48)</f>
        <v>0.33112582781456956</v>
      </c>
      <c r="O82" s="23">
        <f ca="1">OFFSET($AV$38,0,$M48)</f>
        <v>0</v>
      </c>
      <c r="P82" s="23"/>
    </row>
    <row r="83" spans="2:18" ht="10.35" customHeight="1" x14ac:dyDescent="0.4">
      <c r="B83" s="64" t="s">
        <v>123</v>
      </c>
      <c r="C83" s="65"/>
      <c r="D83" s="54"/>
      <c r="E83" s="54"/>
      <c r="F83" s="54"/>
      <c r="G83" s="54"/>
      <c r="H83" s="54"/>
      <c r="I83" s="54"/>
      <c r="J83" s="54"/>
      <c r="K83" s="66"/>
      <c r="L83" s="63"/>
      <c r="M83" s="69" t="s">
        <v>107</v>
      </c>
      <c r="N83" s="23">
        <f ca="1">OFFSET($R$39,0,$M48)</f>
        <v>0.66225165562913912</v>
      </c>
      <c r="O83" s="23">
        <f ca="1">OFFSET($AV$39,0,$M48)</f>
        <v>0</v>
      </c>
      <c r="P83" s="23"/>
    </row>
    <row r="84" spans="2:18" ht="10.35" customHeight="1" x14ac:dyDescent="0.4">
      <c r="B84" s="64"/>
      <c r="C84" s="65"/>
      <c r="D84" s="54"/>
      <c r="E84" s="54"/>
      <c r="F84" s="54"/>
      <c r="G84" s="54"/>
      <c r="H84" s="54"/>
      <c r="I84" s="54"/>
      <c r="J84" s="54"/>
      <c r="K84" s="66"/>
      <c r="L84" s="1"/>
      <c r="M84" s="69" t="s">
        <v>108</v>
      </c>
      <c r="N84" s="23">
        <f ca="1">OFFSET($R$40,0,$M48)</f>
        <v>0</v>
      </c>
      <c r="O84" s="23">
        <f ca="1">OFFSET($AV$40,0,$M48)</f>
        <v>0.33112582781456956</v>
      </c>
      <c r="P84" s="23"/>
      <c r="R84" s="85"/>
    </row>
    <row r="85" spans="2:18" ht="10.35" customHeight="1" x14ac:dyDescent="0.4">
      <c r="B85" s="64"/>
      <c r="C85" s="65"/>
      <c r="D85" s="54"/>
      <c r="E85" s="54"/>
      <c r="F85" s="54"/>
      <c r="G85" s="54"/>
      <c r="H85" s="54"/>
      <c r="I85" s="54"/>
      <c r="J85" s="54"/>
      <c r="K85" s="66"/>
      <c r="M85" s="69" t="s">
        <v>109</v>
      </c>
      <c r="N85" s="23">
        <f ca="1">OFFSET($R$41,0,$M48)</f>
        <v>0.66225165562913912</v>
      </c>
      <c r="O85" s="23">
        <f ca="1">OFFSET($AV$41,0,$M48)</f>
        <v>0.66225165562913912</v>
      </c>
      <c r="P85" s="23"/>
      <c r="R85" s="85"/>
    </row>
    <row r="86" spans="2:18" ht="10.35" customHeight="1" x14ac:dyDescent="0.4">
      <c r="B86" s="64"/>
      <c r="C86" s="65"/>
      <c r="D86" s="54"/>
      <c r="E86" s="54"/>
      <c r="F86" s="54"/>
      <c r="G86" s="54"/>
      <c r="H86" s="54"/>
      <c r="I86" s="54"/>
      <c r="J86" s="54"/>
      <c r="K86" s="66"/>
      <c r="L86" s="8"/>
      <c r="M86" s="69" t="s">
        <v>110</v>
      </c>
      <c r="N86" s="23">
        <f ca="1">OFFSET($R$42,0,$M48)</f>
        <v>0.33112582781456956</v>
      </c>
      <c r="O86" s="23">
        <f ca="1">OFFSET($AV$42,0,$M48)</f>
        <v>0</v>
      </c>
      <c r="P86" s="23"/>
      <c r="Q86" s="86"/>
    </row>
    <row r="87" spans="2:18" ht="10.35" customHeight="1" x14ac:dyDescent="0.4">
      <c r="B87" s="64"/>
      <c r="C87" s="65"/>
      <c r="D87" s="54"/>
      <c r="E87" s="54"/>
      <c r="F87" s="54"/>
      <c r="G87" s="54"/>
      <c r="H87" s="54"/>
      <c r="I87" s="54"/>
      <c r="J87" s="54"/>
      <c r="K87" s="66"/>
      <c r="L87" s="8"/>
      <c r="M87" s="69" t="s">
        <v>111</v>
      </c>
      <c r="N87" s="23">
        <f ca="1">OFFSET($R$43,0,$M48)</f>
        <v>0</v>
      </c>
      <c r="O87" s="23">
        <f ca="1">OFFSET($AV$43,0,$M48)</f>
        <v>0</v>
      </c>
      <c r="P87" s="23"/>
      <c r="Q87" s="70"/>
    </row>
    <row r="88" spans="2:18" ht="10.35" customHeight="1" x14ac:dyDescent="0.4">
      <c r="B88" s="64"/>
      <c r="C88" s="65"/>
      <c r="D88" s="54"/>
      <c r="E88" s="54"/>
      <c r="F88" s="54"/>
      <c r="G88" s="54"/>
      <c r="H88" s="54"/>
      <c r="I88" s="54"/>
      <c r="J88" s="54"/>
      <c r="K88" s="66"/>
      <c r="L88" s="67"/>
      <c r="M88" s="69" t="s">
        <v>112</v>
      </c>
      <c r="N88" s="23">
        <f ca="1">OFFSET($R$44,0,$M48)</f>
        <v>0</v>
      </c>
      <c r="O88" s="23">
        <f ca="1">OFFSET($AV$44,0,$M48)</f>
        <v>0</v>
      </c>
      <c r="P88" s="23"/>
      <c r="Q88" s="70"/>
    </row>
    <row r="89" spans="2:18" ht="10.35" customHeight="1" x14ac:dyDescent="0.4">
      <c r="B89" s="64"/>
      <c r="C89" s="65"/>
      <c r="D89" s="54"/>
      <c r="E89" s="54"/>
      <c r="F89" s="54"/>
      <c r="G89" s="54"/>
      <c r="H89" s="54"/>
      <c r="I89" s="54"/>
      <c r="J89" s="54"/>
      <c r="K89" s="66"/>
      <c r="L89" s="68"/>
      <c r="O89" s="87"/>
      <c r="P89" s="87"/>
      <c r="Q89" s="70"/>
    </row>
    <row r="90" spans="2:18" ht="10.35" customHeight="1" x14ac:dyDescent="0.4">
      <c r="B90" s="64"/>
      <c r="C90" s="65"/>
      <c r="D90" s="54"/>
      <c r="E90" s="54"/>
      <c r="F90" s="54"/>
      <c r="G90" s="54"/>
      <c r="H90" s="54"/>
      <c r="I90" s="54"/>
      <c r="J90" s="54"/>
      <c r="K90" s="66"/>
      <c r="L90" s="68"/>
      <c r="O90" s="87"/>
      <c r="P90" s="87"/>
      <c r="Q90" s="70"/>
    </row>
    <row r="91" spans="2:18" ht="10.35" customHeight="1" x14ac:dyDescent="0.4">
      <c r="B91" s="64"/>
      <c r="C91" s="65"/>
      <c r="D91" s="54"/>
      <c r="E91" s="54"/>
      <c r="F91" s="54"/>
      <c r="G91" s="54"/>
      <c r="H91" s="54"/>
      <c r="I91" s="54"/>
      <c r="J91" s="54"/>
      <c r="K91" s="66"/>
      <c r="L91" s="68"/>
      <c r="M91" s="69"/>
      <c r="N91" s="87"/>
      <c r="O91" s="87"/>
      <c r="P91" s="87"/>
      <c r="Q91" s="70"/>
    </row>
    <row r="92" spans="2:18" ht="10.35" customHeight="1" x14ac:dyDescent="0.4">
      <c r="B92" s="64"/>
      <c r="C92" s="65"/>
      <c r="D92" s="54"/>
      <c r="E92" s="54"/>
      <c r="F92" s="54"/>
      <c r="G92" s="54"/>
      <c r="H92" s="54"/>
      <c r="I92" s="54"/>
      <c r="J92" s="54"/>
      <c r="K92" s="66"/>
      <c r="L92" s="68"/>
      <c r="M92" s="69"/>
      <c r="N92" s="87"/>
      <c r="O92" s="87"/>
      <c r="P92" s="87"/>
      <c r="Q92" s="70"/>
    </row>
    <row r="93" spans="2:18" ht="10.35" customHeight="1" x14ac:dyDescent="0.4">
      <c r="B93" s="64"/>
      <c r="C93" s="65"/>
      <c r="D93" s="54"/>
      <c r="E93" s="54"/>
      <c r="F93" s="54"/>
      <c r="G93" s="54"/>
      <c r="H93" s="54"/>
      <c r="I93" s="54"/>
      <c r="J93" s="54"/>
      <c r="K93" s="66"/>
      <c r="L93" s="68"/>
      <c r="M93" s="69"/>
      <c r="N93" s="87"/>
      <c r="O93" s="87"/>
      <c r="P93" s="87"/>
      <c r="Q93" s="70"/>
    </row>
    <row r="94" spans="2:18" ht="10.35" customHeight="1" x14ac:dyDescent="0.4">
      <c r="B94" s="64"/>
      <c r="C94" s="65"/>
      <c r="D94" s="54"/>
      <c r="E94" s="54"/>
      <c r="F94" s="54"/>
      <c r="G94" s="54"/>
      <c r="H94" s="54"/>
      <c r="I94" s="54"/>
      <c r="J94" s="54"/>
      <c r="K94" s="66"/>
      <c r="L94" s="68"/>
      <c r="M94" s="69"/>
      <c r="N94" s="87"/>
      <c r="R94" s="85"/>
    </row>
    <row r="95" spans="2:18" ht="10.35" customHeight="1" x14ac:dyDescent="0.4">
      <c r="B95" s="64"/>
      <c r="C95" s="65"/>
      <c r="D95" s="54"/>
      <c r="E95" s="54"/>
      <c r="F95" s="54"/>
      <c r="G95" s="54"/>
      <c r="H95" s="54"/>
      <c r="I95" s="54"/>
      <c r="J95" s="54"/>
      <c r="K95" s="66"/>
      <c r="L95" s="68"/>
      <c r="M95" s="69"/>
      <c r="N95" s="87"/>
      <c r="Q95" s="86"/>
    </row>
    <row r="96" spans="2:18" ht="10.35" customHeight="1" x14ac:dyDescent="0.4">
      <c r="B96" s="64"/>
      <c r="C96" s="65"/>
      <c r="D96" s="54"/>
      <c r="E96" s="54"/>
      <c r="F96" s="54"/>
      <c r="G96" s="54"/>
      <c r="H96" s="54"/>
      <c r="I96" s="54"/>
      <c r="J96" s="54"/>
      <c r="K96" s="66"/>
      <c r="L96" s="8"/>
      <c r="O96" s="23"/>
      <c r="P96" s="23"/>
      <c r="Q96" s="70"/>
    </row>
    <row r="97" spans="2:18" ht="16.5" customHeight="1" x14ac:dyDescent="0.4">
      <c r="B97" s="9" t="str">
        <f>"第3表　重度訪問介護　１施設・事業所当たりの収支額，収支等の科目"</f>
        <v>第3表　重度訪問介護　１施設・事業所当たりの収支額，収支等の科目</v>
      </c>
      <c r="C97" s="65"/>
      <c r="D97" s="54"/>
      <c r="E97" s="54"/>
      <c r="F97" s="54"/>
      <c r="G97" s="54"/>
      <c r="H97" s="54"/>
      <c r="I97" s="54"/>
      <c r="J97" s="54"/>
      <c r="K97" s="66"/>
      <c r="L97" s="67"/>
      <c r="M97" s="4">
        <v>2</v>
      </c>
      <c r="N97" s="4" t="s">
        <v>113</v>
      </c>
      <c r="O97" s="4" t="s">
        <v>114</v>
      </c>
      <c r="P97" s="25"/>
      <c r="Q97" s="70"/>
    </row>
    <row r="98" spans="2:18" ht="10.35" customHeight="1" x14ac:dyDescent="0.4">
      <c r="C98" s="7"/>
      <c r="D98" s="8"/>
      <c r="E98" s="8"/>
      <c r="F98" s="8"/>
      <c r="G98" s="8"/>
      <c r="H98" s="8"/>
      <c r="I98" s="8"/>
      <c r="J98" s="8"/>
      <c r="K98" s="10" t="s">
        <v>33</v>
      </c>
      <c r="L98" s="68"/>
      <c r="M98" s="22" t="s">
        <v>38</v>
      </c>
      <c r="N98" s="23">
        <f ca="1">OFFSET($R$5,0,$M97)</f>
        <v>0</v>
      </c>
      <c r="O98" s="23">
        <f ca="1">OFFSET($AV$5,0,$M97)</f>
        <v>0</v>
      </c>
      <c r="P98" s="23"/>
      <c r="Q98" s="70"/>
    </row>
    <row r="99" spans="2:18" ht="10.35" customHeight="1" x14ac:dyDescent="0.4">
      <c r="B99" s="17"/>
      <c r="C99" s="18"/>
      <c r="D99" s="19"/>
      <c r="E99" s="105" t="s">
        <v>36</v>
      </c>
      <c r="F99" s="106"/>
      <c r="G99" s="106"/>
      <c r="H99" s="107"/>
      <c r="I99" s="20"/>
      <c r="J99" s="105" t="s">
        <v>37</v>
      </c>
      <c r="K99" s="107"/>
      <c r="L99" s="68"/>
      <c r="M99" s="29" t="s">
        <v>42</v>
      </c>
      <c r="N99" s="23">
        <f ca="1">OFFSET($R$6,0,$M97)</f>
        <v>0</v>
      </c>
      <c r="O99" s="23">
        <f ca="1">OFFSET($AV$6,0,$M97)</f>
        <v>0</v>
      </c>
      <c r="P99" s="23"/>
      <c r="Q99" s="70"/>
    </row>
    <row r="100" spans="2:18" ht="10.35" customHeight="1" x14ac:dyDescent="0.4">
      <c r="B100" s="26"/>
      <c r="C100" s="27"/>
      <c r="D100" s="28"/>
      <c r="E100" s="105" t="s">
        <v>39</v>
      </c>
      <c r="F100" s="107"/>
      <c r="G100" s="105" t="s">
        <v>40</v>
      </c>
      <c r="H100" s="107"/>
      <c r="I100" s="20"/>
      <c r="J100" s="105" t="s">
        <v>41</v>
      </c>
      <c r="K100" s="107"/>
      <c r="L100" s="68"/>
      <c r="M100" s="35" t="s">
        <v>45</v>
      </c>
      <c r="N100" s="23">
        <f ca="1">OFFSET($R$7,0,$M97)</f>
        <v>0</v>
      </c>
      <c r="O100" s="23">
        <f ca="1">OFFSET($AV$7,0,$M97)</f>
        <v>0</v>
      </c>
      <c r="P100" s="23"/>
      <c r="Q100" s="70"/>
    </row>
    <row r="101" spans="2:18" ht="10.35" customHeight="1" x14ac:dyDescent="0.4">
      <c r="B101" s="31" t="s">
        <v>43</v>
      </c>
      <c r="C101" s="100" t="s">
        <v>44</v>
      </c>
      <c r="D101" s="101"/>
      <c r="E101" s="32">
        <v>12278.986348122868</v>
      </c>
      <c r="F101" s="33">
        <f>E101/E114</f>
        <v>0.97006156744890093</v>
      </c>
      <c r="G101" s="32">
        <v>10808.081911262798</v>
      </c>
      <c r="H101" s="33">
        <f>G101/G114</f>
        <v>0.96628996803411638</v>
      </c>
      <c r="I101" s="34"/>
      <c r="J101" s="32">
        <v>12999.054631828978</v>
      </c>
      <c r="K101" s="33">
        <v>0.9639405755141992</v>
      </c>
      <c r="L101" s="68"/>
      <c r="M101" s="35" t="s">
        <v>47</v>
      </c>
      <c r="N101" s="23">
        <f ca="1">OFFSET($R$8,0,$M97)</f>
        <v>0</v>
      </c>
      <c r="O101" s="23">
        <f ca="1">OFFSET($AV$8,0,$M97)</f>
        <v>0</v>
      </c>
      <c r="P101" s="23"/>
      <c r="Q101" s="70"/>
    </row>
    <row r="102" spans="2:18" ht="10.35" customHeight="1" x14ac:dyDescent="0.4">
      <c r="B102" s="36"/>
      <c r="C102" s="100" t="s">
        <v>46</v>
      </c>
      <c r="D102" s="101"/>
      <c r="E102" s="32">
        <v>118.93856655290102</v>
      </c>
      <c r="F102" s="33">
        <f>E102/E114</f>
        <v>9.3963564279123737E-3</v>
      </c>
      <c r="G102" s="32">
        <v>112.7235494880546</v>
      </c>
      <c r="H102" s="33">
        <f>G102/G114</f>
        <v>1.0077980156497348E-2</v>
      </c>
      <c r="I102" s="34"/>
      <c r="J102" s="32">
        <v>94.669833729216151</v>
      </c>
      <c r="K102" s="33">
        <v>7.0202100532240283E-3</v>
      </c>
      <c r="L102" s="68"/>
      <c r="M102" s="35" t="s">
        <v>49</v>
      </c>
      <c r="N102" s="23">
        <f ca="1">OFFSET($R$9,0,$M97)</f>
        <v>0</v>
      </c>
      <c r="O102" s="23">
        <f ca="1">OFFSET($AV$9,0,$M97)</f>
        <v>0</v>
      </c>
      <c r="P102" s="23"/>
      <c r="Q102" s="70"/>
    </row>
    <row r="103" spans="2:18" ht="10.35" customHeight="1" x14ac:dyDescent="0.4">
      <c r="B103" s="36"/>
      <c r="C103" s="100" t="s">
        <v>48</v>
      </c>
      <c r="D103" s="101"/>
      <c r="E103" s="32">
        <v>84.522184300341294</v>
      </c>
      <c r="F103" s="33">
        <f>E103/E114</f>
        <v>6.6774015592197741E-3</v>
      </c>
      <c r="G103" s="32">
        <v>51.68600682593857</v>
      </c>
      <c r="H103" s="33">
        <f>G103/G114</f>
        <v>4.620955900750753E-3</v>
      </c>
      <c r="I103" s="34"/>
      <c r="J103" s="32">
        <v>76.5083135391924</v>
      </c>
      <c r="K103" s="33">
        <v>5.6734485601752796E-3</v>
      </c>
      <c r="L103" s="68"/>
      <c r="M103" s="35" t="s">
        <v>51</v>
      </c>
      <c r="N103" s="23">
        <f ca="1">OFFSET($R$10,0,$M97)</f>
        <v>0</v>
      </c>
      <c r="O103" s="23">
        <f ca="1">OFFSET($AV$10,0,$M97)</f>
        <v>0.34129692832764508</v>
      </c>
      <c r="P103" s="23"/>
      <c r="Q103" s="70"/>
    </row>
    <row r="104" spans="2:18" ht="10.35" customHeight="1" x14ac:dyDescent="0.4">
      <c r="B104" s="38"/>
      <c r="C104" s="100" t="s">
        <v>50</v>
      </c>
      <c r="D104" s="101"/>
      <c r="E104" s="32">
        <v>164.66894197952217</v>
      </c>
      <c r="F104" s="33">
        <f>E104/E114</f>
        <v>1.3009136702169823E-2</v>
      </c>
      <c r="G104" s="32">
        <v>193.89419795221843</v>
      </c>
      <c r="H104" s="33">
        <f>G104/G114</f>
        <v>1.733499245097405E-2</v>
      </c>
      <c r="I104" s="34"/>
      <c r="J104" s="32">
        <v>293.78384798099762</v>
      </c>
      <c r="K104" s="33">
        <v>2.1785443597272868E-2</v>
      </c>
      <c r="L104" s="68"/>
      <c r="M104" s="35" t="s">
        <v>54</v>
      </c>
      <c r="N104" s="23">
        <f ca="1">OFFSET($R$11,0,$M97)</f>
        <v>0</v>
      </c>
      <c r="O104" s="23">
        <f ca="1">OFFSET($AV$11,0,$M97)</f>
        <v>2.3890784982935154</v>
      </c>
      <c r="P104" s="23"/>
      <c r="Q104" s="70"/>
    </row>
    <row r="105" spans="2:18" ht="10.35" customHeight="1" x14ac:dyDescent="0.4">
      <c r="B105" s="31" t="s">
        <v>52</v>
      </c>
      <c r="C105" s="100" t="s">
        <v>53</v>
      </c>
      <c r="D105" s="101"/>
      <c r="E105" s="32">
        <v>9928.8976109215018</v>
      </c>
      <c r="F105" s="33">
        <f>E105/E114</f>
        <v>0.78440041436829055</v>
      </c>
      <c r="G105" s="32">
        <v>8729.8634812286691</v>
      </c>
      <c r="H105" s="33">
        <f>G105/G114</f>
        <v>0.7804881174547883</v>
      </c>
      <c r="I105" s="34"/>
      <c r="J105" s="32">
        <v>9702.5605700712586</v>
      </c>
      <c r="K105" s="33">
        <v>0.71949015407437622</v>
      </c>
      <c r="L105" s="66"/>
      <c r="M105" s="35" t="s">
        <v>56</v>
      </c>
      <c r="N105" s="23">
        <f ca="1">OFFSET($R$12,0,$M97)</f>
        <v>1.0238907849829351</v>
      </c>
      <c r="O105" s="23">
        <f ca="1">OFFSET($AV$12,0,$M97)</f>
        <v>0.68259385665529015</v>
      </c>
      <c r="P105" s="23"/>
      <c r="Q105" s="70"/>
    </row>
    <row r="106" spans="2:18" ht="10.35" customHeight="1" x14ac:dyDescent="0.4">
      <c r="B106" s="36"/>
      <c r="C106" s="100" t="s">
        <v>55</v>
      </c>
      <c r="D106" s="101"/>
      <c r="E106" s="32">
        <v>118.66894197952219</v>
      </c>
      <c r="F106" s="33">
        <f>E106/E114</f>
        <v>9.3750556113091684E-3</v>
      </c>
      <c r="G106" s="32">
        <v>91.358361774744026</v>
      </c>
      <c r="H106" s="33">
        <f>G106/G114</f>
        <v>8.1678385863243625E-3</v>
      </c>
      <c r="I106" s="34"/>
      <c r="J106" s="32">
        <v>287.11163895486936</v>
      </c>
      <c r="K106" s="33">
        <v>2.1290668154691921E-2</v>
      </c>
      <c r="L106" s="66"/>
      <c r="M106" s="35" t="s">
        <v>58</v>
      </c>
      <c r="N106" s="23">
        <f ca="1">OFFSET($R$13,0,$M97)</f>
        <v>1.0238907849829351</v>
      </c>
      <c r="O106" s="23">
        <f ca="1">OFFSET($AV$13,0,$M97)</f>
        <v>0.34129692832764508</v>
      </c>
      <c r="P106" s="23"/>
      <c r="Q106" s="70"/>
    </row>
    <row r="107" spans="2:18" ht="10.35" customHeight="1" x14ac:dyDescent="0.4">
      <c r="B107" s="36"/>
      <c r="C107" s="100" t="s">
        <v>57</v>
      </c>
      <c r="D107" s="101"/>
      <c r="E107" s="39">
        <v>-3.9897610921501707</v>
      </c>
      <c r="F107" s="33">
        <f>E107/E114</f>
        <v>-3.1519815960944544E-4</v>
      </c>
      <c r="G107" s="39">
        <v>-3.4129692832764507</v>
      </c>
      <c r="H107" s="33">
        <f>G107/G114</f>
        <v>-3.051344361298701E-4</v>
      </c>
      <c r="I107" s="34"/>
      <c r="J107" s="39">
        <v>-3.8052256532066506</v>
      </c>
      <c r="K107" s="33">
        <v>-2.8217524350825204E-4</v>
      </c>
      <c r="L107" s="66"/>
      <c r="M107" s="35" t="s">
        <v>60</v>
      </c>
      <c r="N107" s="23">
        <f ca="1">OFFSET($R$14,0,$M97)</f>
        <v>0.68259385665529015</v>
      </c>
      <c r="O107" s="23">
        <f ca="1">OFFSET($AV$14,0,$M97)</f>
        <v>0.68259385665529015</v>
      </c>
      <c r="P107" s="23"/>
      <c r="Q107" s="70"/>
    </row>
    <row r="108" spans="2:18" ht="10.35" customHeight="1" x14ac:dyDescent="0.4">
      <c r="B108" s="36"/>
      <c r="C108" s="100" t="s">
        <v>59</v>
      </c>
      <c r="D108" s="101"/>
      <c r="E108" s="40">
        <v>69.692832764505113</v>
      </c>
      <c r="F108" s="33">
        <f>E108/E114</f>
        <v>5.5058566460435207E-3</v>
      </c>
      <c r="G108" s="40">
        <v>91.535836177474408</v>
      </c>
      <c r="H108" s="33">
        <f>G108/G114</f>
        <v>8.1837055770031166E-3</v>
      </c>
      <c r="I108" s="34"/>
      <c r="J108" s="40">
        <v>184.22327790973873</v>
      </c>
      <c r="K108" s="33">
        <v>1.3661015940083029E-2</v>
      </c>
      <c r="L108" s="66"/>
      <c r="M108" s="35" t="s">
        <v>62</v>
      </c>
      <c r="N108" s="23">
        <f ca="1">OFFSET($R$15,0,$M97)</f>
        <v>0.68259385665529015</v>
      </c>
      <c r="O108" s="23">
        <f ca="1">OFFSET($AV$15,0,$M97)</f>
        <v>1.3651877133105803</v>
      </c>
      <c r="P108" s="23"/>
    </row>
    <row r="109" spans="2:18" ht="10.35" customHeight="1" x14ac:dyDescent="0.4">
      <c r="B109" s="38"/>
      <c r="C109" s="100" t="s">
        <v>61</v>
      </c>
      <c r="D109" s="101"/>
      <c r="E109" s="40">
        <v>1635.0170648464164</v>
      </c>
      <c r="F109" s="33">
        <f>E109/E114</f>
        <v>0.12916923040419243</v>
      </c>
      <c r="G109" s="40">
        <v>1331.8293515358362</v>
      </c>
      <c r="H109" s="33">
        <f>G109/G114</f>
        <v>0.11907139047321469</v>
      </c>
      <c r="I109" s="34"/>
      <c r="J109" s="40">
        <v>2210.1306413301663</v>
      </c>
      <c r="K109" s="33">
        <v>0.16389150309045303</v>
      </c>
      <c r="L109" s="66"/>
      <c r="M109" s="35" t="s">
        <v>65</v>
      </c>
      <c r="N109" s="23">
        <f ca="1">OFFSET($R$16,0,$M97)</f>
        <v>0.68259385665529015</v>
      </c>
      <c r="O109" s="23">
        <f ca="1">OFFSET($AV$16,0,$M97)</f>
        <v>1.3651877133105803</v>
      </c>
      <c r="P109" s="23"/>
      <c r="R109" s="85"/>
    </row>
    <row r="110" spans="2:18" ht="10.35" customHeight="1" x14ac:dyDescent="0.4">
      <c r="B110" s="31" t="s">
        <v>63</v>
      </c>
      <c r="C110" s="100" t="s">
        <v>64</v>
      </c>
      <c r="D110" s="101"/>
      <c r="E110" s="40">
        <v>0.74402730375426618</v>
      </c>
      <c r="F110" s="33">
        <f>E110/E114</f>
        <v>5.8779468601248165E-5</v>
      </c>
      <c r="G110" s="40">
        <v>1.3686006825938566</v>
      </c>
      <c r="H110" s="33">
        <f>G110/G114</f>
        <v>1.223589088880779E-4</v>
      </c>
      <c r="I110" s="34"/>
      <c r="J110" s="40">
        <v>1.997624703087886</v>
      </c>
      <c r="K110" s="33">
        <v>1.4813319587418224E-4</v>
      </c>
      <c r="M110" s="35" t="s">
        <v>68</v>
      </c>
      <c r="N110" s="23">
        <f ca="1">OFFSET($R$17,0,$M97)</f>
        <v>0.34129692832764508</v>
      </c>
      <c r="O110" s="23">
        <f ca="1">OFFSET($AV$17,0,$M97)</f>
        <v>1.7064846416382253</v>
      </c>
      <c r="P110" s="23"/>
      <c r="R110" s="85"/>
    </row>
    <row r="111" spans="2:18" ht="10.35" customHeight="1" x14ac:dyDescent="0.4">
      <c r="B111" s="41" t="s">
        <v>66</v>
      </c>
      <c r="C111" s="100" t="s">
        <v>67</v>
      </c>
      <c r="D111" s="101"/>
      <c r="E111" s="40">
        <v>9.8054607508532428</v>
      </c>
      <c r="F111" s="33">
        <f>E111/E114</f>
        <v>7.7464868482287155E-4</v>
      </c>
      <c r="G111" s="40">
        <v>10.559726962457338</v>
      </c>
      <c r="H111" s="33">
        <f>G111/G114</f>
        <v>9.4408594538581813E-4</v>
      </c>
      <c r="I111" s="34"/>
      <c r="J111" s="40">
        <v>17.066508313539192</v>
      </c>
      <c r="K111" s="33">
        <v>1.2655612513151004E-3</v>
      </c>
      <c r="L111" s="8"/>
      <c r="M111" s="35" t="s">
        <v>71</v>
      </c>
      <c r="N111" s="23">
        <f ca="1">OFFSET($R$18,0,$M97)</f>
        <v>0.68259385665529015</v>
      </c>
      <c r="O111" s="23">
        <f ca="1">OFFSET($AV$18,0,$M97)</f>
        <v>0.68259385665529015</v>
      </c>
      <c r="P111" s="23"/>
      <c r="Q111" s="70"/>
    </row>
    <row r="112" spans="2:18" ht="10.35" customHeight="1" x14ac:dyDescent="0.4">
      <c r="B112" s="31" t="s">
        <v>69</v>
      </c>
      <c r="C112" s="100" t="s">
        <v>70</v>
      </c>
      <c r="D112" s="101"/>
      <c r="E112" s="40">
        <v>10.085324232081911</v>
      </c>
      <c r="F112" s="33">
        <f>E112/E114</f>
        <v>7.9675839319581809E-4</v>
      </c>
      <c r="G112" s="40">
        <v>17.378839590443686</v>
      </c>
      <c r="H112" s="33">
        <f>G112/G114</f>
        <v>1.5537445487732986E-3</v>
      </c>
      <c r="I112" s="34"/>
      <c r="J112" s="40">
        <v>19.313539192399048</v>
      </c>
      <c r="K112" s="33">
        <v>1.4321890792544302E-3</v>
      </c>
      <c r="L112" s="8"/>
      <c r="M112" s="35" t="s">
        <v>74</v>
      </c>
      <c r="N112" s="23">
        <f ca="1">OFFSET($R$19,0,$M97)</f>
        <v>1.0238907849829351</v>
      </c>
      <c r="O112" s="23">
        <f ca="1">OFFSET($AV$19,0,$M97)</f>
        <v>1.3651877133105803</v>
      </c>
      <c r="P112" s="23"/>
      <c r="Q112" s="70"/>
    </row>
    <row r="113" spans="2:49" ht="10.35" customHeight="1" x14ac:dyDescent="0.4">
      <c r="B113" s="41" t="s">
        <v>72</v>
      </c>
      <c r="C113" s="100" t="s">
        <v>73</v>
      </c>
      <c r="D113" s="101"/>
      <c r="E113" s="40">
        <v>190.05802047781569</v>
      </c>
      <c r="F113" s="33">
        <f>E113/E114</f>
        <v>1.5014918660539939E-2</v>
      </c>
      <c r="G113" s="40">
        <v>167.68941979522185</v>
      </c>
      <c r="H113" s="33">
        <f>G113/G114</f>
        <v>1.4992170250368909E-2</v>
      </c>
      <c r="I113" s="34"/>
      <c r="J113" s="40">
        <v>288.85510688836104</v>
      </c>
      <c r="K113" s="33">
        <v>2.1419954439794952E-2</v>
      </c>
      <c r="L113" s="66"/>
      <c r="M113" s="35" t="s">
        <v>76</v>
      </c>
      <c r="N113" s="23">
        <f ca="1">OFFSET($R$20,0,$M97)</f>
        <v>0.68259385665529015</v>
      </c>
      <c r="O113" s="23">
        <f ca="1">OFFSET($AV$20,0,$M97)</f>
        <v>1.3651877133105803</v>
      </c>
      <c r="P113" s="23"/>
      <c r="Q113" s="70"/>
    </row>
    <row r="114" spans="2:49" ht="10.35" customHeight="1" x14ac:dyDescent="0.4">
      <c r="B114" s="94" t="s">
        <v>75</v>
      </c>
      <c r="C114" s="95"/>
      <c r="D114" s="96"/>
      <c r="E114" s="42">
        <f>SUM(E101:E104,E110,E112)</f>
        <v>12657.945392491469</v>
      </c>
      <c r="F114" s="33">
        <f>E114/E114</f>
        <v>1</v>
      </c>
      <c r="G114" s="42">
        <f>SUM(G101:G104,G110,G112)</f>
        <v>11185.133105802048</v>
      </c>
      <c r="H114" s="33">
        <f>G114/G114</f>
        <v>1</v>
      </c>
      <c r="I114" s="34"/>
      <c r="J114" s="42">
        <v>13485.327790973872</v>
      </c>
      <c r="K114" s="33">
        <v>1</v>
      </c>
      <c r="L114" s="68"/>
      <c r="M114" s="43" t="s">
        <v>78</v>
      </c>
      <c r="N114" s="23">
        <f ca="1">OFFSET($R$21,0,$M97)</f>
        <v>1.0238907849829351</v>
      </c>
      <c r="O114" s="23">
        <f ca="1">OFFSET($AV$21,0,$M97)</f>
        <v>1.3651877133105803</v>
      </c>
      <c r="P114" s="23"/>
      <c r="Q114" s="30"/>
      <c r="R114" s="30"/>
      <c r="S114" s="30"/>
      <c r="T114" s="30"/>
      <c r="U114" s="30"/>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row>
    <row r="115" spans="2:49" ht="10.35" customHeight="1" x14ac:dyDescent="0.4">
      <c r="B115" s="94" t="s">
        <v>77</v>
      </c>
      <c r="C115" s="95"/>
      <c r="D115" s="96"/>
      <c r="E115" s="42">
        <f>SUM(E105:E109,E111,E113)</f>
        <v>11948.150170648463</v>
      </c>
      <c r="F115" s="33">
        <f>E115/E114</f>
        <v>0.94392492621558888</v>
      </c>
      <c r="G115" s="42">
        <f>SUM(G105:G109,G111,G113)</f>
        <v>10419.423208191129</v>
      </c>
      <c r="H115" s="33">
        <f>G115/G114</f>
        <v>0.9315421738509555</v>
      </c>
      <c r="I115" s="34"/>
      <c r="J115" s="42">
        <v>12686.142517814727</v>
      </c>
      <c r="K115" s="33">
        <v>0.94073668170720603</v>
      </c>
      <c r="L115" s="68"/>
      <c r="M115" s="43" t="s">
        <v>80</v>
      </c>
      <c r="N115" s="23">
        <f ca="1">OFFSET($R$22,0,$M97)</f>
        <v>2.3890784982935154</v>
      </c>
      <c r="O115" s="23">
        <f ca="1">OFFSET($AV$22,0,$M97)</f>
        <v>2.0477815699658701</v>
      </c>
      <c r="P115" s="23"/>
      <c r="Q115" s="30"/>
      <c r="R115" s="30"/>
      <c r="S115" s="30"/>
      <c r="T115" s="30"/>
      <c r="U115" s="30"/>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row>
    <row r="116" spans="2:49" ht="10.35" customHeight="1" x14ac:dyDescent="0.4">
      <c r="B116" s="94" t="s">
        <v>79</v>
      </c>
      <c r="C116" s="95"/>
      <c r="D116" s="96"/>
      <c r="E116" s="42">
        <f>E114-E115</f>
        <v>709.79522184300549</v>
      </c>
      <c r="F116" s="33">
        <f>E116/E114</f>
        <v>5.6075073784411088E-2</v>
      </c>
      <c r="G116" s="42">
        <f>G114-G115</f>
        <v>765.70989761091914</v>
      </c>
      <c r="H116" s="33">
        <f>G116/G114</f>
        <v>6.845782614904454E-2</v>
      </c>
      <c r="I116" s="34"/>
      <c r="J116" s="42">
        <v>799.18527315914434</v>
      </c>
      <c r="K116" s="33">
        <v>5.9263318292793937E-2</v>
      </c>
      <c r="L116" s="1"/>
      <c r="M116" s="43" t="s">
        <v>84</v>
      </c>
      <c r="N116" s="23">
        <f ca="1">OFFSET($R$23,0,$M97)</f>
        <v>2.7303754266211606</v>
      </c>
      <c r="O116" s="23">
        <f ca="1">OFFSET($AV$23,0,$M97)</f>
        <v>1.0238907849829351</v>
      </c>
      <c r="P116" s="23"/>
      <c r="Q116" s="70"/>
      <c r="AV116" s="11"/>
      <c r="AW116" s="11"/>
    </row>
    <row r="117" spans="2:49" ht="10.35" customHeight="1" x14ac:dyDescent="0.4">
      <c r="B117" s="102" t="s">
        <v>81</v>
      </c>
      <c r="C117" s="103"/>
      <c r="D117" s="104"/>
      <c r="E117" s="44">
        <v>3.802047781569966</v>
      </c>
      <c r="F117" s="45">
        <f>E117/E114</f>
        <v>3.0036847716417641E-4</v>
      </c>
      <c r="G117" s="44">
        <v>6.2184300341296925</v>
      </c>
      <c r="H117" s="45">
        <f>G117/G114</f>
        <v>5.5595494262862327E-4</v>
      </c>
      <c r="I117" s="77"/>
      <c r="J117" s="47" t="s">
        <v>82</v>
      </c>
      <c r="K117" s="48" t="s">
        <v>83</v>
      </c>
      <c r="L117" s="1"/>
      <c r="M117" s="43" t="s">
        <v>86</v>
      </c>
      <c r="N117" s="23">
        <f ca="1">OFFSET($R$24,0,$M97)</f>
        <v>3.4129692832764507</v>
      </c>
      <c r="O117" s="23">
        <f ca="1">OFFSET($AV$24,0,$M97)</f>
        <v>3.4129692832764507</v>
      </c>
      <c r="P117" s="23"/>
      <c r="Q117" s="74"/>
      <c r="AV117" s="11"/>
      <c r="AW117" s="11"/>
    </row>
    <row r="118" spans="2:49" ht="10.35" customHeight="1" x14ac:dyDescent="0.4">
      <c r="B118" s="102" t="s">
        <v>85</v>
      </c>
      <c r="C118" s="103"/>
      <c r="D118" s="104"/>
      <c r="E118" s="44">
        <f>E116+E117</f>
        <v>713.59726962457546</v>
      </c>
      <c r="F118" s="45">
        <f>E118/(E114+E117)</f>
        <v>5.6358513940567699E-2</v>
      </c>
      <c r="G118" s="44">
        <f>G116+G117</f>
        <v>771.92832764504885</v>
      </c>
      <c r="H118" s="45">
        <f>G118/(G114+G117)</f>
        <v>6.8975433858299684E-2</v>
      </c>
      <c r="I118" s="77"/>
      <c r="J118" s="47" t="s">
        <v>83</v>
      </c>
      <c r="K118" s="48" t="s">
        <v>83</v>
      </c>
      <c r="L118" s="68"/>
      <c r="M118" s="2" t="s">
        <v>88</v>
      </c>
      <c r="N118" s="23">
        <f ca="1">OFFSET($R$25,0,$M97)</f>
        <v>4.0955631399317403</v>
      </c>
      <c r="O118" s="23">
        <f ca="1">OFFSET($AV$25,0,$M97)</f>
        <v>6.1433447098976108</v>
      </c>
      <c r="P118" s="23"/>
    </row>
    <row r="119" spans="2:49" ht="10.35" customHeight="1" x14ac:dyDescent="0.4">
      <c r="B119" s="94" t="s">
        <v>87</v>
      </c>
      <c r="C119" s="95"/>
      <c r="D119" s="96"/>
      <c r="E119" s="49">
        <v>293</v>
      </c>
      <c r="F119" s="50"/>
      <c r="G119" s="49">
        <v>293</v>
      </c>
      <c r="H119" s="50"/>
      <c r="I119" s="51"/>
      <c r="J119" s="49">
        <v>421</v>
      </c>
      <c r="K119" s="50"/>
      <c r="L119" s="75"/>
      <c r="M119" s="4" t="s">
        <v>89</v>
      </c>
      <c r="N119" s="23">
        <f ca="1">OFFSET($R$26,0,$M97)</f>
        <v>12.627986348122866</v>
      </c>
      <c r="O119" s="23">
        <f ca="1">OFFSET($AV$26,0,$M97)</f>
        <v>9.5563139931740615</v>
      </c>
      <c r="P119" s="23"/>
    </row>
    <row r="120" spans="2:49" ht="10.35" customHeight="1" x14ac:dyDescent="0.4">
      <c r="B120" s="52"/>
      <c r="C120" s="53"/>
      <c r="D120" s="54"/>
      <c r="E120" s="55"/>
      <c r="F120" s="55"/>
      <c r="G120" s="55"/>
      <c r="H120" s="55"/>
      <c r="I120" s="51"/>
      <c r="J120" s="55"/>
      <c r="K120" s="55"/>
      <c r="L120" s="76"/>
      <c r="M120" s="43" t="s">
        <v>91</v>
      </c>
      <c r="N120" s="23">
        <f ca="1">OFFSET($R$27,0,$M97)</f>
        <v>32.081911262798634</v>
      </c>
      <c r="O120" s="23">
        <f ca="1">OFFSET($AV$27,0,$M97)</f>
        <v>20.819112627986346</v>
      </c>
      <c r="P120" s="23"/>
    </row>
    <row r="121" spans="2:49" ht="10.35" customHeight="1" x14ac:dyDescent="0.4">
      <c r="B121" s="56" t="s">
        <v>90</v>
      </c>
      <c r="C121" s="57"/>
      <c r="D121" s="58"/>
      <c r="E121" s="49">
        <v>45.757679180887372</v>
      </c>
      <c r="F121" s="50"/>
      <c r="G121" s="49">
        <v>52.030716723549489</v>
      </c>
      <c r="H121" s="50"/>
      <c r="I121" s="51"/>
      <c r="J121" s="49">
        <v>27.270831879271217</v>
      </c>
      <c r="K121" s="50"/>
      <c r="L121" s="76"/>
      <c r="M121" s="43" t="s">
        <v>93</v>
      </c>
      <c r="N121" s="23">
        <f ca="1">OFFSET($R$28,0,$M97)</f>
        <v>20.136518771331058</v>
      </c>
      <c r="O121" s="23">
        <f ca="1">OFFSET($AV$28,0,$M97)</f>
        <v>20.819112627986346</v>
      </c>
      <c r="P121" s="23"/>
    </row>
    <row r="122" spans="2:49" ht="10.35" customHeight="1" x14ac:dyDescent="0.4">
      <c r="B122" s="59" t="s">
        <v>92</v>
      </c>
      <c r="C122" s="60"/>
      <c r="D122" s="61"/>
      <c r="E122" s="49">
        <v>48.938566552901023</v>
      </c>
      <c r="F122" s="50"/>
      <c r="G122" s="49">
        <v>37.450511945392492</v>
      </c>
      <c r="H122" s="50"/>
      <c r="I122" s="51"/>
      <c r="J122" s="49">
        <v>86.374513681003066</v>
      </c>
      <c r="K122" s="50"/>
      <c r="L122" s="76"/>
      <c r="M122" s="43" t="s">
        <v>95</v>
      </c>
      <c r="N122" s="23">
        <f ca="1">OFFSET($R$29,0,$M97)</f>
        <v>6.4846416382252556</v>
      </c>
      <c r="O122" s="23">
        <f ca="1">OFFSET($AV$29,0,$M97)</f>
        <v>15.358361774744028</v>
      </c>
      <c r="P122" s="23"/>
    </row>
    <row r="123" spans="2:49" ht="10.35" customHeight="1" x14ac:dyDescent="0.4">
      <c r="B123" s="56" t="s">
        <v>94</v>
      </c>
      <c r="C123" s="57"/>
      <c r="D123" s="58"/>
      <c r="E123" s="49">
        <v>0.20477815699658702</v>
      </c>
      <c r="F123" s="50"/>
      <c r="G123" s="49">
        <v>0.23549488054607509</v>
      </c>
      <c r="H123" s="50"/>
      <c r="I123" s="51"/>
      <c r="J123" s="49">
        <v>41.261737224603102</v>
      </c>
      <c r="K123" s="50"/>
      <c r="L123" s="76"/>
      <c r="M123" s="43" t="s">
        <v>97</v>
      </c>
      <c r="N123" s="23">
        <f ca="1">OFFSET($R$30,0,$M97)</f>
        <v>5.1194539249146755</v>
      </c>
      <c r="O123" s="23">
        <f ca="1">OFFSET($AV$30,0,$M97)</f>
        <v>3.0716723549488054</v>
      </c>
      <c r="P123" s="23"/>
    </row>
    <row r="124" spans="2:49" ht="10.35" customHeight="1" x14ac:dyDescent="0.4">
      <c r="B124" s="56" t="s">
        <v>96</v>
      </c>
      <c r="C124" s="57"/>
      <c r="D124" s="58"/>
      <c r="E124" s="49">
        <f>E116+E106+E107-SUM(E121:E123)</f>
        <v>729.57337883959258</v>
      </c>
      <c r="F124" s="50"/>
      <c r="G124" s="49">
        <f>G116+G106+G107-SUM(G121:G123)</f>
        <v>763.93856655289869</v>
      </c>
      <c r="H124" s="50"/>
      <c r="I124" s="51"/>
      <c r="J124" s="49">
        <v>927.58460367592954</v>
      </c>
      <c r="K124" s="50"/>
      <c r="L124" s="76"/>
      <c r="M124" s="43" t="s">
        <v>99</v>
      </c>
      <c r="N124" s="23">
        <f ca="1">OFFSET($R$31,0,$M97)</f>
        <v>1.7064846416382253</v>
      </c>
      <c r="O124" s="23">
        <f ca="1">OFFSET($AV$31,0,$M97)</f>
        <v>1.3651877133105803</v>
      </c>
      <c r="P124" s="23"/>
    </row>
    <row r="125" spans="2:49" ht="10.35" customHeight="1" x14ac:dyDescent="0.4">
      <c r="C125" s="65"/>
      <c r="D125" s="54"/>
      <c r="E125" s="54"/>
      <c r="F125" s="54"/>
      <c r="G125" s="54"/>
      <c r="H125" s="54"/>
      <c r="I125" s="54"/>
      <c r="J125" s="54"/>
      <c r="K125" s="66"/>
      <c r="L125" s="76"/>
      <c r="M125" s="43" t="s">
        <v>100</v>
      </c>
      <c r="N125" s="23">
        <f ca="1">OFFSET($R$32,0,$M97)</f>
        <v>0.34129692832764508</v>
      </c>
      <c r="O125" s="23">
        <f ca="1">OFFSET($AV$32,0,$M97)</f>
        <v>0.68259385665529015</v>
      </c>
      <c r="P125" s="23"/>
    </row>
    <row r="126" spans="2:49" ht="10.35" customHeight="1" x14ac:dyDescent="0.4">
      <c r="B126" s="56" t="s">
        <v>115</v>
      </c>
      <c r="C126" s="57"/>
      <c r="D126" s="58"/>
      <c r="E126" s="78">
        <v>308.77580071174378</v>
      </c>
      <c r="F126" s="50"/>
      <c r="G126" s="78" t="s">
        <v>116</v>
      </c>
      <c r="H126" s="50"/>
      <c r="I126" s="51"/>
      <c r="J126" s="79">
        <v>132.27109974424553</v>
      </c>
      <c r="K126" s="80"/>
      <c r="L126" s="76"/>
      <c r="M126" s="43" t="s">
        <v>101</v>
      </c>
      <c r="N126" s="23">
        <f ca="1">OFFSET($R$33,0,$M97)</f>
        <v>0.34129692832764508</v>
      </c>
      <c r="O126" s="23">
        <f ca="1">OFFSET($AV$33,0,$M97)</f>
        <v>0.34129692832764508</v>
      </c>
      <c r="P126" s="23"/>
    </row>
    <row r="127" spans="2:49" ht="10.35" customHeight="1" x14ac:dyDescent="0.4">
      <c r="B127" s="56" t="s">
        <v>117</v>
      </c>
      <c r="C127" s="57"/>
      <c r="D127" s="58"/>
      <c r="E127" s="78">
        <f>E114/E126</f>
        <v>40.993968320426234</v>
      </c>
      <c r="F127" s="50"/>
      <c r="G127" s="78" t="s">
        <v>116</v>
      </c>
      <c r="H127" s="50"/>
      <c r="I127" s="51"/>
      <c r="J127" s="78">
        <v>101.95218620733175</v>
      </c>
      <c r="K127" s="80"/>
      <c r="L127" s="76"/>
      <c r="M127" s="43" t="s">
        <v>102</v>
      </c>
      <c r="N127" s="23">
        <f ca="1">OFFSET($R$34,0,$M97)</f>
        <v>0</v>
      </c>
      <c r="O127" s="23">
        <f ca="1">OFFSET($AV$34,0,$M97)</f>
        <v>0.68259385665529015</v>
      </c>
      <c r="P127" s="23"/>
    </row>
    <row r="128" spans="2:49" ht="10.35" customHeight="1" x14ac:dyDescent="0.4">
      <c r="B128" s="97" t="s">
        <v>118</v>
      </c>
      <c r="C128" s="98"/>
      <c r="D128" s="99"/>
      <c r="E128" s="81">
        <f>(E114+E117)/E126</f>
        <v>41.006281616263557</v>
      </c>
      <c r="F128" s="82"/>
      <c r="G128" s="81" t="s">
        <v>119</v>
      </c>
      <c r="H128" s="82"/>
      <c r="I128" s="83"/>
      <c r="J128" s="81" t="s">
        <v>119</v>
      </c>
      <c r="K128" s="84"/>
      <c r="L128" s="76"/>
      <c r="M128" s="2" t="s">
        <v>103</v>
      </c>
      <c r="N128" s="23">
        <f ca="1">OFFSET($R$35,0,$M97)</f>
        <v>0</v>
      </c>
      <c r="O128" s="23">
        <f ca="1">OFFSET($AV$35,0,$M97)</f>
        <v>0</v>
      </c>
      <c r="P128" s="23"/>
    </row>
    <row r="129" spans="2:18" ht="10.35" customHeight="1" x14ac:dyDescent="0.4">
      <c r="B129" s="56" t="s">
        <v>120</v>
      </c>
      <c r="C129" s="57"/>
      <c r="D129" s="58"/>
      <c r="E129" s="78">
        <f>E115/E126</f>
        <v>38.695228522142521</v>
      </c>
      <c r="F129" s="50"/>
      <c r="G129" s="78" t="s">
        <v>116</v>
      </c>
      <c r="H129" s="50"/>
      <c r="I129" s="51"/>
      <c r="J129" s="78">
        <v>95.910161345480461</v>
      </c>
      <c r="K129" s="80"/>
      <c r="L129" s="76"/>
      <c r="M129" s="4" t="s">
        <v>104</v>
      </c>
      <c r="N129" s="23">
        <f ca="1">OFFSET($R$36,0,$M97)</f>
        <v>0</v>
      </c>
      <c r="O129" s="23">
        <f ca="1">OFFSET($AV$36,0,$M97)</f>
        <v>0</v>
      </c>
      <c r="P129" s="23"/>
    </row>
    <row r="130" spans="2:18" ht="10.35" customHeight="1" x14ac:dyDescent="0.4">
      <c r="B130" s="56" t="s">
        <v>121</v>
      </c>
      <c r="C130" s="57"/>
      <c r="D130" s="58"/>
      <c r="E130" s="78">
        <v>3.5497046413502105</v>
      </c>
      <c r="F130" s="50"/>
      <c r="G130" s="78" t="s">
        <v>116</v>
      </c>
      <c r="H130" s="50"/>
      <c r="I130" s="51"/>
      <c r="J130" s="78">
        <v>4.5940191387559812</v>
      </c>
      <c r="K130" s="80"/>
      <c r="L130" s="76"/>
      <c r="M130" s="69" t="s">
        <v>105</v>
      </c>
      <c r="N130" s="23">
        <f ca="1">OFFSET($R$37,0,$M97)</f>
        <v>0.68259385665529015</v>
      </c>
      <c r="O130" s="23">
        <f ca="1">OFFSET($AV$37,0,$M97)</f>
        <v>0</v>
      </c>
      <c r="P130" s="23"/>
    </row>
    <row r="131" spans="2:18" ht="10.35" customHeight="1" x14ac:dyDescent="0.4">
      <c r="B131" s="56" t="s">
        <v>122</v>
      </c>
      <c r="C131" s="57"/>
      <c r="D131" s="58"/>
      <c r="E131" s="78">
        <f>E105/E130</f>
        <v>2797.1052845525819</v>
      </c>
      <c r="F131" s="50"/>
      <c r="G131" s="78" t="s">
        <v>116</v>
      </c>
      <c r="H131" s="50"/>
      <c r="I131" s="51"/>
      <c r="J131" s="78">
        <v>2111.9982910429544</v>
      </c>
      <c r="K131" s="80"/>
      <c r="L131" s="76"/>
      <c r="M131" s="69" t="s">
        <v>106</v>
      </c>
      <c r="N131" s="23">
        <f ca="1">OFFSET($R$38,0,$M97)</f>
        <v>0</v>
      </c>
      <c r="O131" s="23">
        <f ca="1">OFFSET($AV$38,0,$M97)</f>
        <v>0.68259385665529015</v>
      </c>
      <c r="P131" s="23"/>
    </row>
    <row r="132" spans="2:18" ht="9" customHeight="1" x14ac:dyDescent="0.4">
      <c r="B132" s="64" t="s">
        <v>98</v>
      </c>
      <c r="C132" s="65"/>
      <c r="D132" s="54"/>
      <c r="E132" s="54"/>
      <c r="F132" s="54"/>
      <c r="G132" s="54"/>
      <c r="H132" s="54"/>
      <c r="I132" s="54"/>
      <c r="J132" s="54"/>
      <c r="K132" s="66"/>
      <c r="L132" s="63"/>
      <c r="M132" s="69" t="s">
        <v>107</v>
      </c>
      <c r="N132" s="23">
        <f ca="1">OFFSET($R$39,0,$M97)</f>
        <v>0</v>
      </c>
      <c r="O132" s="23">
        <f ca="1">OFFSET($AV$39,0,$M97)</f>
        <v>0.34129692832764508</v>
      </c>
      <c r="P132" s="23"/>
    </row>
    <row r="133" spans="2:18" ht="9" customHeight="1" x14ac:dyDescent="0.4">
      <c r="B133" s="64" t="s">
        <v>123</v>
      </c>
      <c r="C133" s="65"/>
      <c r="D133" s="54"/>
      <c r="E133" s="54"/>
      <c r="F133" s="54"/>
      <c r="G133" s="54"/>
      <c r="H133" s="54"/>
      <c r="I133" s="54"/>
      <c r="J133" s="54"/>
      <c r="K133" s="66"/>
      <c r="L133" s="1"/>
      <c r="M133" s="69" t="s">
        <v>108</v>
      </c>
      <c r="N133" s="23">
        <f ca="1">OFFSET($R$40,0,$M97)</f>
        <v>0</v>
      </c>
      <c r="O133" s="23">
        <f ca="1">OFFSET($AV$40,0,$M97)</f>
        <v>0</v>
      </c>
      <c r="P133" s="23"/>
      <c r="R133" s="85"/>
    </row>
    <row r="134" spans="2:18" ht="10.35" customHeight="1" x14ac:dyDescent="0.4">
      <c r="B134" s="64"/>
      <c r="C134" s="65"/>
      <c r="D134" s="54"/>
      <c r="E134" s="54"/>
      <c r="F134" s="54"/>
      <c r="G134" s="54"/>
      <c r="H134" s="54"/>
      <c r="I134" s="54"/>
      <c r="J134" s="54"/>
      <c r="K134" s="66"/>
      <c r="M134" s="69" t="s">
        <v>109</v>
      </c>
      <c r="N134" s="23">
        <f ca="1">OFFSET($R$41,0,$M97)</f>
        <v>0</v>
      </c>
      <c r="O134" s="23">
        <f ca="1">OFFSET($AV$41,0,$M97)</f>
        <v>0</v>
      </c>
      <c r="P134" s="23"/>
      <c r="R134" s="85"/>
    </row>
    <row r="135" spans="2:18" ht="10.35" customHeight="1" x14ac:dyDescent="0.4">
      <c r="B135" s="64"/>
      <c r="C135" s="65"/>
      <c r="D135" s="54"/>
      <c r="E135" s="54"/>
      <c r="F135" s="54"/>
      <c r="G135" s="54"/>
      <c r="H135" s="54"/>
      <c r="I135" s="54"/>
      <c r="J135" s="54"/>
      <c r="K135" s="66"/>
      <c r="L135" s="8"/>
      <c r="M135" s="69" t="s">
        <v>110</v>
      </c>
      <c r="N135" s="23">
        <f ca="1">OFFSET($R$42,0,$M97)</f>
        <v>0</v>
      </c>
      <c r="O135" s="23">
        <f ca="1">OFFSET($AV$42,0,$M97)</f>
        <v>0</v>
      </c>
      <c r="P135" s="23"/>
      <c r="Q135" s="86"/>
    </row>
    <row r="136" spans="2:18" ht="10.35" customHeight="1" x14ac:dyDescent="0.4">
      <c r="B136" s="64"/>
      <c r="C136" s="65"/>
      <c r="D136" s="54"/>
      <c r="E136" s="54"/>
      <c r="F136" s="54"/>
      <c r="G136" s="54"/>
      <c r="H136" s="54"/>
      <c r="I136" s="54"/>
      <c r="J136" s="54"/>
      <c r="K136" s="66"/>
      <c r="L136" s="8"/>
      <c r="M136" s="69" t="s">
        <v>111</v>
      </c>
      <c r="N136" s="23">
        <f ca="1">OFFSET($R$43,0,$M97)</f>
        <v>0</v>
      </c>
      <c r="O136" s="23">
        <f ca="1">OFFSET($AV$43,0,$M97)</f>
        <v>0</v>
      </c>
      <c r="P136" s="23"/>
      <c r="Q136" s="70"/>
    </row>
    <row r="137" spans="2:18" ht="10.35" customHeight="1" x14ac:dyDescent="0.4">
      <c r="B137" s="64"/>
      <c r="C137" s="65"/>
      <c r="D137" s="54"/>
      <c r="E137" s="54"/>
      <c r="F137" s="54"/>
      <c r="G137" s="54"/>
      <c r="H137" s="54"/>
      <c r="I137" s="54"/>
      <c r="J137" s="54"/>
      <c r="K137" s="66"/>
      <c r="L137" s="67"/>
      <c r="M137" s="69" t="s">
        <v>112</v>
      </c>
      <c r="N137" s="23">
        <f ca="1">OFFSET($R$44,0,$M97)</f>
        <v>0</v>
      </c>
      <c r="O137" s="23">
        <f ca="1">OFFSET($AV$44,0,$M97)</f>
        <v>0</v>
      </c>
      <c r="P137" s="23"/>
      <c r="Q137" s="70"/>
    </row>
    <row r="138" spans="2:18" ht="10.35" customHeight="1" x14ac:dyDescent="0.4">
      <c r="B138" s="64"/>
      <c r="C138" s="65"/>
      <c r="D138" s="54"/>
      <c r="E138" s="54"/>
      <c r="F138" s="54"/>
      <c r="G138" s="54"/>
      <c r="H138" s="54"/>
      <c r="I138" s="54"/>
      <c r="J138" s="54"/>
      <c r="K138" s="66"/>
      <c r="L138" s="68"/>
      <c r="O138" s="87"/>
      <c r="P138" s="87"/>
      <c r="Q138" s="70"/>
    </row>
    <row r="139" spans="2:18" ht="10.35" customHeight="1" x14ac:dyDescent="0.4">
      <c r="B139" s="64"/>
      <c r="C139" s="65"/>
      <c r="D139" s="54"/>
      <c r="E139" s="54"/>
      <c r="F139" s="54"/>
      <c r="G139" s="54"/>
      <c r="H139" s="54"/>
      <c r="I139" s="54"/>
      <c r="J139" s="54"/>
      <c r="K139" s="66"/>
      <c r="L139" s="68"/>
      <c r="O139" s="87"/>
      <c r="P139" s="87"/>
      <c r="Q139" s="70"/>
    </row>
    <row r="140" spans="2:18" ht="10.35" customHeight="1" x14ac:dyDescent="0.4">
      <c r="B140" s="64"/>
      <c r="C140" s="65"/>
      <c r="D140" s="54"/>
      <c r="E140" s="54"/>
      <c r="F140" s="54"/>
      <c r="G140" s="54"/>
      <c r="H140" s="54"/>
      <c r="I140" s="54"/>
      <c r="J140" s="54"/>
      <c r="K140" s="66"/>
      <c r="L140" s="68"/>
      <c r="M140" s="69"/>
      <c r="N140" s="87"/>
      <c r="O140" s="87"/>
      <c r="P140" s="87"/>
      <c r="Q140" s="70"/>
    </row>
    <row r="141" spans="2:18" ht="10.35" customHeight="1" x14ac:dyDescent="0.4">
      <c r="B141" s="64"/>
      <c r="C141" s="65"/>
      <c r="D141" s="54"/>
      <c r="E141" s="54"/>
      <c r="F141" s="54"/>
      <c r="G141" s="54"/>
      <c r="H141" s="54"/>
      <c r="I141" s="54"/>
      <c r="J141" s="54"/>
      <c r="K141" s="66"/>
      <c r="L141" s="68"/>
      <c r="M141" s="69"/>
      <c r="N141" s="87"/>
      <c r="O141" s="87"/>
      <c r="P141" s="87"/>
      <c r="Q141" s="70"/>
    </row>
    <row r="142" spans="2:18" ht="10.35" customHeight="1" x14ac:dyDescent="0.4">
      <c r="B142" s="64"/>
      <c r="C142" s="65"/>
      <c r="D142" s="54"/>
      <c r="E142" s="54"/>
      <c r="F142" s="54"/>
      <c r="G142" s="54"/>
      <c r="H142" s="54"/>
      <c r="I142" s="54"/>
      <c r="J142" s="54"/>
      <c r="K142" s="66"/>
      <c r="L142" s="68"/>
      <c r="M142" s="69"/>
      <c r="N142" s="87"/>
      <c r="O142" s="87"/>
      <c r="P142" s="87"/>
      <c r="Q142" s="70"/>
    </row>
    <row r="143" spans="2:18" ht="10.35" customHeight="1" x14ac:dyDescent="0.4">
      <c r="B143" s="64"/>
      <c r="C143" s="65"/>
      <c r="D143" s="54"/>
      <c r="E143" s="54"/>
      <c r="F143" s="54"/>
      <c r="G143" s="54"/>
      <c r="H143" s="54"/>
      <c r="I143" s="54"/>
      <c r="J143" s="54"/>
      <c r="K143" s="66"/>
      <c r="L143" s="68"/>
      <c r="M143" s="69"/>
      <c r="N143" s="87"/>
    </row>
    <row r="144" spans="2:18" ht="10.35" customHeight="1" x14ac:dyDescent="0.4">
      <c r="B144" s="64"/>
      <c r="C144" s="65"/>
      <c r="D144" s="54"/>
      <c r="E144" s="54"/>
      <c r="F144" s="54"/>
      <c r="G144" s="54"/>
      <c r="H144" s="54"/>
      <c r="I144" s="54"/>
      <c r="J144" s="54"/>
      <c r="K144" s="66"/>
      <c r="L144" s="68"/>
      <c r="M144" s="69"/>
      <c r="N144" s="87"/>
    </row>
    <row r="145" spans="2:18" ht="10.35" customHeight="1" x14ac:dyDescent="0.4">
      <c r="B145" s="64"/>
      <c r="C145" s="65"/>
      <c r="D145" s="54"/>
      <c r="E145" s="54"/>
      <c r="F145" s="54"/>
      <c r="G145" s="54"/>
      <c r="H145" s="54"/>
      <c r="I145" s="54"/>
      <c r="J145" s="54"/>
      <c r="K145" s="66"/>
      <c r="L145" s="76"/>
      <c r="O145" s="23"/>
      <c r="P145" s="23"/>
    </row>
    <row r="146" spans="2:18" ht="6.4" customHeight="1" x14ac:dyDescent="0.4">
      <c r="B146" s="64"/>
      <c r="C146" s="65"/>
      <c r="D146" s="54"/>
      <c r="E146" s="54"/>
      <c r="F146" s="54"/>
      <c r="G146" s="54"/>
      <c r="H146" s="54"/>
      <c r="I146" s="54"/>
      <c r="J146" s="54"/>
      <c r="K146" s="66"/>
      <c r="L146" s="76"/>
      <c r="M146" s="4">
        <v>3</v>
      </c>
      <c r="N146" s="4" t="s">
        <v>113</v>
      </c>
      <c r="O146" s="4" t="s">
        <v>114</v>
      </c>
    </row>
    <row r="147" spans="2:18" ht="16.5" customHeight="1" x14ac:dyDescent="0.4">
      <c r="B147" s="9" t="str">
        <f>"第4表　同行援護　１施設・事業所当たりの収支額，収支等の科目"</f>
        <v>第4表　同行援護　１施設・事業所当たりの収支額，収支等の科目</v>
      </c>
      <c r="C147" s="65"/>
      <c r="D147" s="54"/>
      <c r="E147" s="54"/>
      <c r="F147" s="54"/>
      <c r="G147" s="54"/>
      <c r="H147" s="54"/>
      <c r="I147" s="54"/>
      <c r="J147" s="54"/>
      <c r="K147" s="66"/>
      <c r="L147" s="76"/>
      <c r="M147" s="22" t="s">
        <v>38</v>
      </c>
      <c r="N147" s="23">
        <f ca="1">OFFSET($R$5,0,$M146)</f>
        <v>0</v>
      </c>
      <c r="O147" s="23">
        <f ca="1">OFFSET($AV$5,0,$M146)</f>
        <v>0</v>
      </c>
      <c r="P147" s="23"/>
    </row>
    <row r="148" spans="2:18" ht="10.35" customHeight="1" x14ac:dyDescent="0.4">
      <c r="C148" s="7"/>
      <c r="D148" s="8"/>
      <c r="E148" s="8"/>
      <c r="F148" s="8"/>
      <c r="G148" s="8"/>
      <c r="H148" s="8"/>
      <c r="I148" s="8"/>
      <c r="J148" s="8"/>
      <c r="K148" s="10" t="s">
        <v>33</v>
      </c>
      <c r="L148" s="76"/>
      <c r="M148" s="29" t="s">
        <v>42</v>
      </c>
      <c r="N148" s="23">
        <f ca="1">OFFSET($R$6,0,$M146)</f>
        <v>0</v>
      </c>
      <c r="O148" s="23">
        <f ca="1">OFFSET($AV$6,0,$M146)</f>
        <v>0</v>
      </c>
      <c r="P148" s="23"/>
    </row>
    <row r="149" spans="2:18" ht="10.35" customHeight="1" x14ac:dyDescent="0.4">
      <c r="B149" s="17"/>
      <c r="C149" s="18"/>
      <c r="D149" s="19"/>
      <c r="E149" s="105" t="s">
        <v>36</v>
      </c>
      <c r="F149" s="106"/>
      <c r="G149" s="106"/>
      <c r="H149" s="107"/>
      <c r="I149" s="20"/>
      <c r="J149" s="105" t="s">
        <v>37</v>
      </c>
      <c r="K149" s="107"/>
      <c r="L149" s="76"/>
      <c r="M149" s="35" t="s">
        <v>45</v>
      </c>
      <c r="N149" s="23">
        <f ca="1">OFFSET($R$7,0,$M146)</f>
        <v>0</v>
      </c>
      <c r="O149" s="23">
        <f ca="1">OFFSET($AV$7,0,$M146)</f>
        <v>0</v>
      </c>
      <c r="P149" s="23"/>
    </row>
    <row r="150" spans="2:18" ht="10.35" customHeight="1" x14ac:dyDescent="0.4">
      <c r="B150" s="26"/>
      <c r="C150" s="27"/>
      <c r="D150" s="28"/>
      <c r="E150" s="105" t="s">
        <v>39</v>
      </c>
      <c r="F150" s="107"/>
      <c r="G150" s="105" t="s">
        <v>40</v>
      </c>
      <c r="H150" s="107"/>
      <c r="I150" s="20"/>
      <c r="J150" s="105" t="s">
        <v>41</v>
      </c>
      <c r="K150" s="107"/>
      <c r="L150" s="76"/>
      <c r="M150" s="35" t="s">
        <v>47</v>
      </c>
      <c r="N150" s="23">
        <f ca="1">OFFSET($R$8,0,$M146)</f>
        <v>0</v>
      </c>
      <c r="O150" s="23">
        <f ca="1">OFFSET($AV$8,0,$M146)</f>
        <v>0</v>
      </c>
      <c r="P150" s="23"/>
    </row>
    <row r="151" spans="2:18" ht="10.35" customHeight="1" x14ac:dyDescent="0.4">
      <c r="B151" s="31" t="s">
        <v>43</v>
      </c>
      <c r="C151" s="100" t="s">
        <v>44</v>
      </c>
      <c r="D151" s="101"/>
      <c r="E151" s="32">
        <v>5181.0617283950614</v>
      </c>
      <c r="F151" s="33">
        <f>E151/E164</f>
        <v>0.95228111019967299</v>
      </c>
      <c r="G151" s="32">
        <v>5190.7160493827159</v>
      </c>
      <c r="H151" s="33">
        <f>G151/G164</f>
        <v>0.95411132713330093</v>
      </c>
      <c r="I151" s="34"/>
      <c r="J151" s="32">
        <v>5249.0626349892009</v>
      </c>
      <c r="K151" s="33">
        <v>0.92591403072644329</v>
      </c>
      <c r="L151" s="76"/>
      <c r="M151" s="35" t="s">
        <v>49</v>
      </c>
      <c r="N151" s="23">
        <f ca="1">OFFSET($R$9,0,$M146)</f>
        <v>0</v>
      </c>
      <c r="O151" s="23">
        <f ca="1">OFFSET($AV$9,0,$M146)</f>
        <v>0</v>
      </c>
      <c r="P151" s="23"/>
    </row>
    <row r="152" spans="2:18" ht="10.35" customHeight="1" x14ac:dyDescent="0.4">
      <c r="B152" s="36"/>
      <c r="C152" s="100" t="s">
        <v>46</v>
      </c>
      <c r="D152" s="101"/>
      <c r="E152" s="32">
        <v>117.66049382716049</v>
      </c>
      <c r="F152" s="33">
        <f>E152/E164</f>
        <v>2.1626043379158626E-2</v>
      </c>
      <c r="G152" s="32">
        <v>100.70987654320987</v>
      </c>
      <c r="H152" s="33">
        <f>G152/G164</f>
        <v>1.8511595134451591E-2</v>
      </c>
      <c r="I152" s="34"/>
      <c r="J152" s="32">
        <v>122.59827213822894</v>
      </c>
      <c r="K152" s="33">
        <v>2.1625853644598108E-2</v>
      </c>
      <c r="L152" s="76"/>
      <c r="M152" s="35" t="s">
        <v>51</v>
      </c>
      <c r="N152" s="23">
        <f ca="1">OFFSET($R$10,0,$M146)</f>
        <v>0</v>
      </c>
      <c r="O152" s="23">
        <f ca="1">OFFSET($AV$10,0,$M146)</f>
        <v>0</v>
      </c>
      <c r="P152" s="23"/>
    </row>
    <row r="153" spans="2:18" ht="10.35" customHeight="1" x14ac:dyDescent="0.4">
      <c r="B153" s="36"/>
      <c r="C153" s="100" t="s">
        <v>48</v>
      </c>
      <c r="D153" s="101"/>
      <c r="E153" s="32">
        <v>16.944444444444443</v>
      </c>
      <c r="F153" s="33">
        <f>E153/E164</f>
        <v>3.1143953137710728E-3</v>
      </c>
      <c r="G153" s="32">
        <v>22.055555555555557</v>
      </c>
      <c r="H153" s="33">
        <f>G153/G164</f>
        <v>4.0540563539929846E-3</v>
      </c>
      <c r="I153" s="34"/>
      <c r="J153" s="32">
        <v>42.833693304535636</v>
      </c>
      <c r="K153" s="33">
        <v>7.5556952500690534E-3</v>
      </c>
      <c r="L153" s="76"/>
      <c r="M153" s="35" t="s">
        <v>54</v>
      </c>
      <c r="N153" s="23">
        <f ca="1">OFFSET($R$11,0,$M146)</f>
        <v>0</v>
      </c>
      <c r="O153" s="23">
        <f ca="1">OFFSET($AV$11,0,$M146)</f>
        <v>0</v>
      </c>
      <c r="P153" s="23"/>
    </row>
    <row r="154" spans="2:18" ht="10.35" customHeight="1" x14ac:dyDescent="0.4">
      <c r="B154" s="38"/>
      <c r="C154" s="100" t="s">
        <v>50</v>
      </c>
      <c r="D154" s="101"/>
      <c r="E154" s="32">
        <v>118.12962962962963</v>
      </c>
      <c r="F154" s="33">
        <f>E154/E164</f>
        <v>2.1712270717536258E-2</v>
      </c>
      <c r="G154" s="32">
        <v>110.8858024691358</v>
      </c>
      <c r="H154" s="33">
        <f>G154/G164</f>
        <v>2.0382043469060442E-2</v>
      </c>
      <c r="I154" s="34"/>
      <c r="J154" s="32">
        <v>232.56803455723542</v>
      </c>
      <c r="K154" s="33">
        <v>4.1024087778952487E-2</v>
      </c>
      <c r="L154" s="76"/>
      <c r="M154" s="35" t="s">
        <v>56</v>
      </c>
      <c r="N154" s="23">
        <f ca="1">OFFSET($R$12,0,$M146)</f>
        <v>0</v>
      </c>
      <c r="O154" s="23">
        <f ca="1">OFFSET($AV$12,0,$M146)</f>
        <v>0</v>
      </c>
      <c r="P154" s="23"/>
    </row>
    <row r="155" spans="2:18" ht="10.35" customHeight="1" x14ac:dyDescent="0.4">
      <c r="B155" s="31" t="s">
        <v>52</v>
      </c>
      <c r="C155" s="100" t="s">
        <v>53</v>
      </c>
      <c r="D155" s="101"/>
      <c r="E155" s="32">
        <v>4213.2438271604942</v>
      </c>
      <c r="F155" s="33">
        <f>E155/E164</f>
        <v>0.77439581298197968</v>
      </c>
      <c r="G155" s="32">
        <v>4125.9938271604942</v>
      </c>
      <c r="H155" s="33">
        <f>G155/G164</f>
        <v>0.75840354369683871</v>
      </c>
      <c r="I155" s="34"/>
      <c r="J155" s="32">
        <v>4268.9157667386607</v>
      </c>
      <c r="K155" s="33">
        <v>0.75301997314055491</v>
      </c>
      <c r="M155" s="35" t="s">
        <v>58</v>
      </c>
      <c r="N155" s="23">
        <f ca="1">OFFSET($R$13,0,$M146)</f>
        <v>2.1604938271604937</v>
      </c>
      <c r="O155" s="23">
        <f ca="1">OFFSET($AV$13,0,$M146)</f>
        <v>1.8518518518518516</v>
      </c>
      <c r="P155" s="23"/>
    </row>
    <row r="156" spans="2:18" ht="10.35" customHeight="1" x14ac:dyDescent="0.4">
      <c r="B156" s="36"/>
      <c r="C156" s="100" t="s">
        <v>55</v>
      </c>
      <c r="D156" s="101"/>
      <c r="E156" s="32">
        <v>39.441358024691361</v>
      </c>
      <c r="F156" s="33">
        <f>E156/E164</f>
        <v>7.2493365600511013E-3</v>
      </c>
      <c r="G156" s="32">
        <v>43.061728395061728</v>
      </c>
      <c r="H156" s="33">
        <f>G156/G164</f>
        <v>7.9152244963490229E-3</v>
      </c>
      <c r="I156" s="34"/>
      <c r="J156" s="32">
        <v>76.419006479481638</v>
      </c>
      <c r="K156" s="33">
        <v>1.3480012572506216E-2</v>
      </c>
      <c r="M156" s="35" t="s">
        <v>60</v>
      </c>
      <c r="N156" s="23">
        <f ca="1">OFFSET($R$14,0,$M146)</f>
        <v>1.8518518518518516</v>
      </c>
      <c r="O156" s="23">
        <f ca="1">OFFSET($AV$14,0,$M146)</f>
        <v>1.2345679012345678</v>
      </c>
      <c r="P156" s="23"/>
    </row>
    <row r="157" spans="2:18" ht="10.35" customHeight="1" x14ac:dyDescent="0.4">
      <c r="B157" s="36"/>
      <c r="C157" s="100" t="s">
        <v>57</v>
      </c>
      <c r="D157" s="101"/>
      <c r="E157" s="39">
        <v>-1.3858024691358024</v>
      </c>
      <c r="F157" s="33">
        <f>E157/E164</f>
        <v>-2.5471101928655951E-4</v>
      </c>
      <c r="G157" s="39">
        <v>-1.2962962962962963</v>
      </c>
      <c r="H157" s="33">
        <f>G157/G164</f>
        <v>-2.3827367319858008E-4</v>
      </c>
      <c r="I157" s="34"/>
      <c r="J157" s="39">
        <v>-0.92656587473002161</v>
      </c>
      <c r="K157" s="33">
        <v>-1.6344258079263938E-4</v>
      </c>
      <c r="M157" s="35" t="s">
        <v>62</v>
      </c>
      <c r="N157" s="23">
        <f ca="1">OFFSET($R$15,0,$M146)</f>
        <v>0.92592592592592582</v>
      </c>
      <c r="O157" s="23">
        <f ca="1">OFFSET($AV$15,0,$M146)</f>
        <v>2.1604938271604937</v>
      </c>
      <c r="P157" s="23"/>
    </row>
    <row r="158" spans="2:18" ht="10.35" customHeight="1" x14ac:dyDescent="0.4">
      <c r="B158" s="36"/>
      <c r="C158" s="100" t="s">
        <v>59</v>
      </c>
      <c r="D158" s="101"/>
      <c r="E158" s="40">
        <v>42.089506172839506</v>
      </c>
      <c r="F158" s="33">
        <f>E158/E164</f>
        <v>7.7360671937880014E-3</v>
      </c>
      <c r="G158" s="40">
        <v>27.617283950617285</v>
      </c>
      <c r="H158" s="33">
        <f>G158/G164</f>
        <v>5.0763638756687966E-3</v>
      </c>
      <c r="I158" s="34"/>
      <c r="J158" s="40">
        <v>36.073434125269976</v>
      </c>
      <c r="K158" s="33">
        <v>6.3632120848453677E-3</v>
      </c>
      <c r="M158" s="35" t="s">
        <v>65</v>
      </c>
      <c r="N158" s="23">
        <f ca="1">OFFSET($R$16,0,$M146)</f>
        <v>1.5432098765432098</v>
      </c>
      <c r="O158" s="23">
        <f ca="1">OFFSET($AV$16,0,$M146)</f>
        <v>0.61728395061728392</v>
      </c>
      <c r="P158" s="23"/>
      <c r="R158" s="85"/>
    </row>
    <row r="159" spans="2:18" ht="10.35" customHeight="1" x14ac:dyDescent="0.4">
      <c r="B159" s="38"/>
      <c r="C159" s="100" t="s">
        <v>61</v>
      </c>
      <c r="D159" s="101"/>
      <c r="E159" s="40">
        <v>701.52469135802471</v>
      </c>
      <c r="F159" s="33">
        <f>E159/E164</f>
        <v>0.12894050427108969</v>
      </c>
      <c r="G159" s="40">
        <v>692.66358024691363</v>
      </c>
      <c r="H159" s="33">
        <f>G159/G164</f>
        <v>0.12731926800058319</v>
      </c>
      <c r="I159" s="34"/>
      <c r="J159" s="40">
        <v>899.73218142548592</v>
      </c>
      <c r="K159" s="33">
        <v>0.15870922269527865</v>
      </c>
      <c r="M159" s="35" t="s">
        <v>68</v>
      </c>
      <c r="N159" s="23">
        <f ca="1">OFFSET($R$17,0,$M146)</f>
        <v>0.30864197530864196</v>
      </c>
      <c r="O159" s="23">
        <f ca="1">OFFSET($AV$17,0,$M146)</f>
        <v>0.61728395061728392</v>
      </c>
      <c r="P159" s="23"/>
      <c r="R159" s="85"/>
    </row>
    <row r="160" spans="2:18" ht="10.35" customHeight="1" x14ac:dyDescent="0.4">
      <c r="B160" s="31" t="s">
        <v>63</v>
      </c>
      <c r="C160" s="100" t="s">
        <v>64</v>
      </c>
      <c r="D160" s="101"/>
      <c r="E160" s="40">
        <v>0.18827160493827161</v>
      </c>
      <c r="F160" s="33">
        <f>E160/E164</f>
        <v>3.4604392375234147E-5</v>
      </c>
      <c r="G160" s="40">
        <v>0.77777777777777779</v>
      </c>
      <c r="H160" s="33">
        <f>G160/G164</f>
        <v>1.4296420391914804E-4</v>
      </c>
      <c r="I160" s="34"/>
      <c r="J160" s="40">
        <v>0.25917926565874733</v>
      </c>
      <c r="K160" s="33">
        <v>4.571820441752151E-5</v>
      </c>
      <c r="L160" s="8"/>
      <c r="M160" s="35" t="s">
        <v>71</v>
      </c>
      <c r="N160" s="23">
        <f ca="1">OFFSET($R$18,0,$M146)</f>
        <v>0.92592592592592582</v>
      </c>
      <c r="O160" s="23">
        <f ca="1">OFFSET($AV$18,0,$M146)</f>
        <v>0.92592592592592582</v>
      </c>
      <c r="P160" s="23"/>
      <c r="Q160" s="86"/>
    </row>
    <row r="161" spans="2:49" ht="10.35" customHeight="1" x14ac:dyDescent="0.4">
      <c r="B161" s="41" t="s">
        <v>66</v>
      </c>
      <c r="C161" s="100" t="s">
        <v>67</v>
      </c>
      <c r="D161" s="101"/>
      <c r="E161" s="40">
        <v>3.6851851851851851</v>
      </c>
      <c r="F161" s="33">
        <f>E161/E164</f>
        <v>6.7733843436114047E-4</v>
      </c>
      <c r="G161" s="40">
        <v>4.4012345679012341</v>
      </c>
      <c r="H161" s="33">
        <f>G161/G164</f>
        <v>8.0899585233613132E-4</v>
      </c>
      <c r="I161" s="34"/>
      <c r="J161" s="40">
        <v>9.9568034557235414</v>
      </c>
      <c r="K161" s="33">
        <v>1.7563410197064511E-3</v>
      </c>
      <c r="L161" s="8"/>
      <c r="M161" s="35" t="s">
        <v>74</v>
      </c>
      <c r="N161" s="23">
        <f ca="1">OFFSET($R$19,0,$M146)</f>
        <v>0</v>
      </c>
      <c r="O161" s="23">
        <f ca="1">OFFSET($AV$19,0,$M146)</f>
        <v>0.92592592592592582</v>
      </c>
      <c r="P161" s="23"/>
      <c r="Q161" s="70"/>
    </row>
    <row r="162" spans="2:49" ht="10.35" customHeight="1" x14ac:dyDescent="0.4">
      <c r="B162" s="31" t="s">
        <v>69</v>
      </c>
      <c r="C162" s="100" t="s">
        <v>70</v>
      </c>
      <c r="D162" s="101"/>
      <c r="E162" s="40">
        <v>6.7006172839506171</v>
      </c>
      <c r="F162" s="33">
        <f>E162/E164</f>
        <v>1.2315759974857923E-3</v>
      </c>
      <c r="G162" s="40">
        <v>15.222222222222221</v>
      </c>
      <c r="H162" s="33">
        <f>G162/G164</f>
        <v>2.7980137052747546E-3</v>
      </c>
      <c r="I162" s="34"/>
      <c r="J162" s="40">
        <v>21.738660907127429</v>
      </c>
      <c r="K162" s="33">
        <v>3.8346143955196158E-3</v>
      </c>
      <c r="L162" s="67"/>
      <c r="M162" s="35" t="s">
        <v>76</v>
      </c>
      <c r="N162" s="23">
        <f ca="1">OFFSET($R$20,0,$M146)</f>
        <v>1.2345679012345678</v>
      </c>
      <c r="O162" s="23">
        <f ca="1">OFFSET($AV$20,0,$M146)</f>
        <v>0.92592592592592582</v>
      </c>
      <c r="P162" s="23"/>
      <c r="Q162" s="70"/>
    </row>
    <row r="163" spans="2:49" ht="10.35" customHeight="1" x14ac:dyDescent="0.4">
      <c r="B163" s="41" t="s">
        <v>72</v>
      </c>
      <c r="C163" s="100" t="s">
        <v>73</v>
      </c>
      <c r="D163" s="101"/>
      <c r="E163" s="40">
        <v>106.25308641975309</v>
      </c>
      <c r="F163" s="33">
        <f>E163/E164</f>
        <v>1.9529357572291978E-2</v>
      </c>
      <c r="G163" s="40">
        <v>76.21913580246914</v>
      </c>
      <c r="H163" s="33">
        <f>G163/G164</f>
        <v>1.4009924665806989E-2</v>
      </c>
      <c r="I163" s="34"/>
      <c r="J163" s="40">
        <v>91.403887688984881</v>
      </c>
      <c r="K163" s="33">
        <v>1.6123286757912584E-2</v>
      </c>
      <c r="L163" s="68"/>
      <c r="M163" s="43" t="s">
        <v>78</v>
      </c>
      <c r="N163" s="23">
        <f ca="1">OFFSET($R$21,0,$M146)</f>
        <v>1.8518518518518516</v>
      </c>
      <c r="O163" s="23">
        <f ca="1">OFFSET($AV$21,0,$M146)</f>
        <v>0.61728395061728392</v>
      </c>
      <c r="P163" s="23"/>
      <c r="Q163" s="30"/>
      <c r="R163" s="30"/>
      <c r="S163" s="30"/>
      <c r="T163" s="30"/>
      <c r="U163" s="30"/>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row>
    <row r="164" spans="2:49" ht="10.35" customHeight="1" x14ac:dyDescent="0.4">
      <c r="B164" s="94" t="s">
        <v>75</v>
      </c>
      <c r="C164" s="95"/>
      <c r="D164" s="96"/>
      <c r="E164" s="42">
        <f>SUM(E151:E154,E160,E162)</f>
        <v>5440.6851851851852</v>
      </c>
      <c r="F164" s="33">
        <f>E164/E164</f>
        <v>1</v>
      </c>
      <c r="G164" s="42">
        <f>SUM(G151:G154,G160,G162)</f>
        <v>5440.367283950618</v>
      </c>
      <c r="H164" s="33">
        <f>G164/G164</f>
        <v>1</v>
      </c>
      <c r="I164" s="34"/>
      <c r="J164" s="42">
        <v>5669.0604751619867</v>
      </c>
      <c r="K164" s="33">
        <v>1</v>
      </c>
      <c r="L164" s="68"/>
      <c r="M164" s="43" t="s">
        <v>80</v>
      </c>
      <c r="N164" s="23">
        <f ca="1">OFFSET($R$22,0,$M146)</f>
        <v>0.30864197530864196</v>
      </c>
      <c r="O164" s="23">
        <f ca="1">OFFSET($AV$22,0,$M146)</f>
        <v>1.8518518518518516</v>
      </c>
      <c r="P164" s="23"/>
      <c r="Q164" s="30"/>
      <c r="R164" s="30"/>
      <c r="S164" s="30"/>
      <c r="T164" s="30"/>
      <c r="U164" s="30"/>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row>
    <row r="165" spans="2:49" ht="10.35" customHeight="1" x14ac:dyDescent="0.4">
      <c r="B165" s="94" t="s">
        <v>77</v>
      </c>
      <c r="C165" s="95"/>
      <c r="D165" s="96"/>
      <c r="E165" s="42">
        <f>SUM(E155:E159,E161,E163)</f>
        <v>5104.8518518518522</v>
      </c>
      <c r="F165" s="33">
        <f>E165/E164</f>
        <v>0.93827370599427506</v>
      </c>
      <c r="G165" s="42">
        <f>SUM(G155:G159,G161,G163)</f>
        <v>4968.6604938271603</v>
      </c>
      <c r="H165" s="33">
        <f>G165/G164</f>
        <v>0.91329504691438412</v>
      </c>
      <c r="I165" s="34"/>
      <c r="J165" s="42">
        <v>5381.5745140388763</v>
      </c>
      <c r="K165" s="33">
        <v>0.9492886056900115</v>
      </c>
      <c r="L165" s="1"/>
      <c r="M165" s="43" t="s">
        <v>84</v>
      </c>
      <c r="N165" s="23">
        <f ca="1">OFFSET($R$23,0,$M146)</f>
        <v>0.92592592592592582</v>
      </c>
      <c r="O165" s="23">
        <f ca="1">OFFSET($AV$23,0,$M146)</f>
        <v>1.2345679012345678</v>
      </c>
      <c r="P165" s="23"/>
      <c r="Q165" s="70"/>
      <c r="AV165" s="11"/>
      <c r="AW165" s="11"/>
    </row>
    <row r="166" spans="2:49" ht="10.35" customHeight="1" x14ac:dyDescent="0.4">
      <c r="B166" s="94" t="s">
        <v>79</v>
      </c>
      <c r="C166" s="95"/>
      <c r="D166" s="96"/>
      <c r="E166" s="42">
        <f>E164-E165</f>
        <v>335.83333333333303</v>
      </c>
      <c r="F166" s="33">
        <f>E166/E164</f>
        <v>6.1726294005724984E-2</v>
      </c>
      <c r="G166" s="42">
        <f>G164-G165</f>
        <v>471.70679012345772</v>
      </c>
      <c r="H166" s="33">
        <f>G166/G164</f>
        <v>8.6704953085615863E-2</v>
      </c>
      <c r="I166" s="34"/>
      <c r="J166" s="42">
        <v>287.48596112311043</v>
      </c>
      <c r="K166" s="33">
        <v>5.0711394309988528E-2</v>
      </c>
      <c r="L166" s="1"/>
      <c r="M166" s="43" t="s">
        <v>86</v>
      </c>
      <c r="N166" s="23">
        <f ca="1">OFFSET($R$24,0,$M146)</f>
        <v>1.8518518518518516</v>
      </c>
      <c r="O166" s="23">
        <f ca="1">OFFSET($AV$24,0,$M146)</f>
        <v>2.7777777777777777</v>
      </c>
      <c r="P166" s="23"/>
      <c r="Q166" s="70"/>
      <c r="AV166" s="11"/>
      <c r="AW166" s="11"/>
    </row>
    <row r="167" spans="2:49" ht="10.35" customHeight="1" x14ac:dyDescent="0.4">
      <c r="B167" s="102" t="s">
        <v>81</v>
      </c>
      <c r="C167" s="103"/>
      <c r="D167" s="104"/>
      <c r="E167" s="44">
        <v>1.3518518518518519</v>
      </c>
      <c r="F167" s="45">
        <f>E167/E164</f>
        <v>2.4847088295659926E-4</v>
      </c>
      <c r="G167" s="44">
        <v>2.7654320987654319</v>
      </c>
      <c r="H167" s="45">
        <f>G167/G164</f>
        <v>5.0831716949030416E-4</v>
      </c>
      <c r="I167" s="77"/>
      <c r="J167" s="47" t="s">
        <v>82</v>
      </c>
      <c r="K167" s="48" t="s">
        <v>83</v>
      </c>
      <c r="L167" s="68"/>
      <c r="M167" s="2" t="s">
        <v>88</v>
      </c>
      <c r="N167" s="23">
        <f ca="1">OFFSET($R$25,0,$M146)</f>
        <v>3.3950617283950617</v>
      </c>
      <c r="O167" s="23">
        <f ca="1">OFFSET($AV$25,0,$M146)</f>
        <v>3.7037037037037033</v>
      </c>
      <c r="P167" s="23"/>
      <c r="Q167" s="70"/>
    </row>
    <row r="168" spans="2:49" ht="10.35" customHeight="1" x14ac:dyDescent="0.4">
      <c r="B168" s="102" t="s">
        <v>85</v>
      </c>
      <c r="C168" s="103"/>
      <c r="D168" s="104"/>
      <c r="E168" s="44">
        <f>E166+E167</f>
        <v>337.18518518518488</v>
      </c>
      <c r="F168" s="45">
        <f>E168/(E164+E167)</f>
        <v>6.1959369789362582E-2</v>
      </c>
      <c r="G168" s="44">
        <f>G166+G167</f>
        <v>474.47222222222314</v>
      </c>
      <c r="H168" s="45">
        <f>G168/(G164+G167)</f>
        <v>8.7168960775697246E-2</v>
      </c>
      <c r="I168" s="77"/>
      <c r="J168" s="47" t="s">
        <v>83</v>
      </c>
      <c r="K168" s="48" t="s">
        <v>83</v>
      </c>
      <c r="L168" s="68"/>
      <c r="M168" s="4" t="s">
        <v>89</v>
      </c>
      <c r="N168" s="23">
        <f ca="1">OFFSET($R$26,0,$M146)</f>
        <v>10.185185185185185</v>
      </c>
      <c r="O168" s="23">
        <f ca="1">OFFSET($AV$26,0,$M146)</f>
        <v>8.0246913580246915</v>
      </c>
      <c r="P168" s="23"/>
      <c r="Q168" s="70"/>
    </row>
    <row r="169" spans="2:49" ht="10.35" customHeight="1" x14ac:dyDescent="0.4">
      <c r="B169" s="94" t="s">
        <v>87</v>
      </c>
      <c r="C169" s="95"/>
      <c r="D169" s="96"/>
      <c r="E169" s="49">
        <v>324</v>
      </c>
      <c r="F169" s="50"/>
      <c r="G169" s="49">
        <v>324</v>
      </c>
      <c r="H169" s="50"/>
      <c r="I169" s="51"/>
      <c r="J169" s="49">
        <v>463</v>
      </c>
      <c r="K169" s="50"/>
      <c r="L169" s="68"/>
      <c r="M169" s="43" t="s">
        <v>91</v>
      </c>
      <c r="N169" s="23">
        <f ca="1">OFFSET($R$27,0,$M146)</f>
        <v>11.728395061728394</v>
      </c>
      <c r="O169" s="23">
        <f ca="1">OFFSET($AV$27,0,$M146)</f>
        <v>11.111111111111111</v>
      </c>
      <c r="P169" s="23"/>
      <c r="Q169" s="70"/>
    </row>
    <row r="170" spans="2:49" ht="10.35" customHeight="1" x14ac:dyDescent="0.4">
      <c r="B170" s="52"/>
      <c r="C170" s="53"/>
      <c r="D170" s="54"/>
      <c r="E170" s="55"/>
      <c r="F170" s="55"/>
      <c r="G170" s="55"/>
      <c r="H170" s="55"/>
      <c r="I170" s="51"/>
      <c r="J170" s="55"/>
      <c r="K170" s="55"/>
      <c r="L170" s="68"/>
      <c r="M170" s="43" t="s">
        <v>93</v>
      </c>
      <c r="N170" s="23">
        <f ca="1">OFFSET($R$28,0,$M146)</f>
        <v>16.666666666666664</v>
      </c>
      <c r="O170" s="23">
        <f ca="1">OFFSET($AV$28,0,$M146)</f>
        <v>18.827160493827162</v>
      </c>
      <c r="P170" s="23"/>
      <c r="Q170" s="70"/>
    </row>
    <row r="171" spans="2:49" ht="10.35" customHeight="1" x14ac:dyDescent="0.4">
      <c r="B171" s="56" t="s">
        <v>90</v>
      </c>
      <c r="C171" s="57"/>
      <c r="D171" s="58"/>
      <c r="E171" s="49">
        <v>11.975308641975309</v>
      </c>
      <c r="F171" s="50"/>
      <c r="G171" s="49">
        <v>11.663580246913581</v>
      </c>
      <c r="H171" s="50"/>
      <c r="I171" s="51"/>
      <c r="J171" s="49">
        <v>22.172783295266122</v>
      </c>
      <c r="K171" s="50"/>
      <c r="L171" s="68"/>
      <c r="M171" s="43" t="s">
        <v>95</v>
      </c>
      <c r="N171" s="23">
        <f ca="1">OFFSET($R$29,0,$M146)</f>
        <v>15.74074074074074</v>
      </c>
      <c r="O171" s="23">
        <f ca="1">OFFSET($AV$29,0,$M146)</f>
        <v>9.2592592592592595</v>
      </c>
      <c r="P171" s="23"/>
      <c r="Q171" s="70"/>
    </row>
    <row r="172" spans="2:49" ht="10.35" customHeight="1" x14ac:dyDescent="0.4">
      <c r="B172" s="59" t="s">
        <v>92</v>
      </c>
      <c r="C172" s="60"/>
      <c r="D172" s="61"/>
      <c r="E172" s="49">
        <v>34.836419753086417</v>
      </c>
      <c r="F172" s="50"/>
      <c r="G172" s="49">
        <v>39.907407407407405</v>
      </c>
      <c r="H172" s="50"/>
      <c r="I172" s="51"/>
      <c r="J172" s="49">
        <v>21.46368762263036</v>
      </c>
      <c r="K172" s="50"/>
      <c r="L172" s="66"/>
      <c r="M172" s="43" t="s">
        <v>97</v>
      </c>
      <c r="N172" s="23">
        <f ca="1">OFFSET($R$30,0,$M146)</f>
        <v>12.345679012345679</v>
      </c>
      <c r="O172" s="23">
        <f ca="1">OFFSET($AV$30,0,$M146)</f>
        <v>12.037037037037036</v>
      </c>
      <c r="P172" s="23"/>
      <c r="Q172" s="70"/>
    </row>
    <row r="173" spans="2:49" ht="10.35" customHeight="1" x14ac:dyDescent="0.4">
      <c r="B173" s="56" t="s">
        <v>94</v>
      </c>
      <c r="C173" s="57"/>
      <c r="D173" s="58"/>
      <c r="E173" s="49">
        <v>0.95370370370370372</v>
      </c>
      <c r="F173" s="50"/>
      <c r="G173" s="49">
        <v>0.39506172839506171</v>
      </c>
      <c r="H173" s="50"/>
      <c r="I173" s="51"/>
      <c r="J173" s="49">
        <v>39.988654207010448</v>
      </c>
      <c r="K173" s="50"/>
      <c r="L173" s="66"/>
      <c r="M173" s="43" t="s">
        <v>99</v>
      </c>
      <c r="N173" s="23">
        <f ca="1">OFFSET($R$31,0,$M146)</f>
        <v>6.7901234567901234</v>
      </c>
      <c r="O173" s="23">
        <f ca="1">OFFSET($AV$31,0,$M146)</f>
        <v>7.4074074074074066</v>
      </c>
      <c r="P173" s="23"/>
      <c r="Q173" s="70"/>
    </row>
    <row r="174" spans="2:49" ht="10.35" customHeight="1" x14ac:dyDescent="0.4">
      <c r="B174" s="56" t="s">
        <v>96</v>
      </c>
      <c r="C174" s="57"/>
      <c r="D174" s="58"/>
      <c r="E174" s="49">
        <f>E166+E156+E157-SUM(E171:E173)</f>
        <v>326.12345679012316</v>
      </c>
      <c r="F174" s="50"/>
      <c r="G174" s="49">
        <f>G166+G156+G157-SUM(G171:G173)</f>
        <v>461.50617283950714</v>
      </c>
      <c r="H174" s="50"/>
      <c r="I174" s="51"/>
      <c r="J174" s="49">
        <v>279.35327660295513</v>
      </c>
      <c r="K174" s="50"/>
      <c r="L174" s="66"/>
      <c r="M174" s="43" t="s">
        <v>100</v>
      </c>
      <c r="N174" s="23">
        <f ca="1">OFFSET($R$32,0,$M146)</f>
        <v>4.0123456790123457</v>
      </c>
      <c r="O174" s="23">
        <f ca="1">OFFSET($AV$32,0,$M146)</f>
        <v>5.2469135802469129</v>
      </c>
      <c r="P174" s="23"/>
      <c r="Q174" s="70"/>
    </row>
    <row r="175" spans="2:49" ht="10.35" customHeight="1" x14ac:dyDescent="0.4">
      <c r="C175" s="65"/>
      <c r="D175" s="54"/>
      <c r="E175" s="54"/>
      <c r="F175" s="54"/>
      <c r="G175" s="54"/>
      <c r="H175" s="54"/>
      <c r="I175" s="54"/>
      <c r="J175" s="54"/>
      <c r="K175" s="66"/>
      <c r="L175" s="66"/>
      <c r="M175" s="43" t="s">
        <v>101</v>
      </c>
      <c r="N175" s="23">
        <f ca="1">OFFSET($R$33,0,$M146)</f>
        <v>1.8518518518518516</v>
      </c>
      <c r="O175" s="23">
        <f ca="1">OFFSET($AV$33,0,$M146)</f>
        <v>2.1604938271604937</v>
      </c>
      <c r="P175" s="23"/>
      <c r="Q175" s="70"/>
    </row>
    <row r="176" spans="2:49" ht="10.35" customHeight="1" x14ac:dyDescent="0.4">
      <c r="B176" s="56" t="s">
        <v>115</v>
      </c>
      <c r="C176" s="57"/>
      <c r="D176" s="58"/>
      <c r="E176" s="78">
        <v>84.398734177215189</v>
      </c>
      <c r="F176" s="50"/>
      <c r="G176" s="78" t="s">
        <v>116</v>
      </c>
      <c r="H176" s="50"/>
      <c r="I176" s="51"/>
      <c r="J176" s="79">
        <v>64.785714285714292</v>
      </c>
      <c r="K176" s="80"/>
      <c r="L176" s="66"/>
      <c r="M176" s="43" t="s">
        <v>102</v>
      </c>
      <c r="N176" s="23">
        <f ca="1">OFFSET($R$34,0,$M146)</f>
        <v>1.2345679012345678</v>
      </c>
      <c r="O176" s="23">
        <f ca="1">OFFSET($AV$34,0,$M146)</f>
        <v>2.1604938271604937</v>
      </c>
      <c r="P176" s="23"/>
      <c r="Q176" s="70"/>
    </row>
    <row r="177" spans="2:18" ht="10.35" customHeight="1" x14ac:dyDescent="0.4">
      <c r="B177" s="56" t="s">
        <v>117</v>
      </c>
      <c r="C177" s="57"/>
      <c r="D177" s="58"/>
      <c r="E177" s="78">
        <f>E164/E176</f>
        <v>64.464061436764851</v>
      </c>
      <c r="F177" s="50"/>
      <c r="G177" s="78" t="s">
        <v>116</v>
      </c>
      <c r="H177" s="50"/>
      <c r="I177" s="51"/>
      <c r="J177" s="78">
        <v>87.504792339876303</v>
      </c>
      <c r="K177" s="80"/>
      <c r="L177" s="66"/>
      <c r="M177" s="2" t="s">
        <v>103</v>
      </c>
      <c r="N177" s="23">
        <f ca="1">OFFSET($R$35,0,$M146)</f>
        <v>0</v>
      </c>
      <c r="O177" s="23">
        <f ca="1">OFFSET($AV$35,0,$M146)</f>
        <v>1.2345679012345678</v>
      </c>
      <c r="P177" s="23"/>
      <c r="Q177" s="70"/>
    </row>
    <row r="178" spans="2:18" ht="10.35" customHeight="1" x14ac:dyDescent="0.4">
      <c r="B178" s="97" t="s">
        <v>118</v>
      </c>
      <c r="C178" s="98"/>
      <c r="D178" s="99"/>
      <c r="E178" s="81">
        <f>(E164+E167)/E176</f>
        <v>64.480078879029008</v>
      </c>
      <c r="F178" s="82"/>
      <c r="G178" s="81" t="s">
        <v>119</v>
      </c>
      <c r="H178" s="82"/>
      <c r="I178" s="83"/>
      <c r="J178" s="81" t="s">
        <v>119</v>
      </c>
      <c r="K178" s="84"/>
      <c r="L178" s="66"/>
      <c r="M178" s="4" t="s">
        <v>104</v>
      </c>
      <c r="N178" s="23">
        <f ca="1">OFFSET($R$36,0,$M146)</f>
        <v>0</v>
      </c>
      <c r="O178" s="23">
        <f ca="1">OFFSET($AV$36,0,$M146)</f>
        <v>0.30864197530864196</v>
      </c>
      <c r="P178" s="23"/>
      <c r="Q178" s="70"/>
    </row>
    <row r="179" spans="2:18" ht="10.35" customHeight="1" x14ac:dyDescent="0.4">
      <c r="B179" s="56" t="s">
        <v>120</v>
      </c>
      <c r="C179" s="57"/>
      <c r="D179" s="58"/>
      <c r="E179" s="78">
        <f>E165/E176</f>
        <v>60.484933827715984</v>
      </c>
      <c r="F179" s="50"/>
      <c r="G179" s="78" t="s">
        <v>116</v>
      </c>
      <c r="H179" s="50"/>
      <c r="I179" s="51"/>
      <c r="J179" s="78">
        <v>83.067302311515178</v>
      </c>
      <c r="K179" s="80"/>
      <c r="L179" s="66"/>
      <c r="M179" s="69" t="s">
        <v>105</v>
      </c>
      <c r="N179" s="23">
        <f ca="1">OFFSET($R$37,0,$M146)</f>
        <v>1.2345679012345678</v>
      </c>
      <c r="O179" s="23">
        <f ca="1">OFFSET($AV$37,0,$M146)</f>
        <v>0.30864197530864196</v>
      </c>
      <c r="P179" s="23"/>
    </row>
    <row r="180" spans="2:18" ht="10.35" customHeight="1" x14ac:dyDescent="0.4">
      <c r="B180" s="56" t="s">
        <v>121</v>
      </c>
      <c r="C180" s="57"/>
      <c r="D180" s="58"/>
      <c r="E180" s="78">
        <v>2.7126775362318845</v>
      </c>
      <c r="F180" s="50"/>
      <c r="G180" s="78" t="s">
        <v>116</v>
      </c>
      <c r="H180" s="50"/>
      <c r="I180" s="51"/>
      <c r="J180" s="78">
        <v>3.7126086956521727</v>
      </c>
      <c r="K180" s="80"/>
      <c r="L180" s="66"/>
      <c r="M180" s="69" t="s">
        <v>106</v>
      </c>
      <c r="N180" s="23">
        <f ca="1">OFFSET($R$38,0,$M146)</f>
        <v>0</v>
      </c>
      <c r="O180" s="23">
        <f ca="1">OFFSET($AV$38,0,$M146)</f>
        <v>0.92592592592592582</v>
      </c>
      <c r="P180" s="23"/>
    </row>
    <row r="181" spans="2:18" ht="10.35" customHeight="1" x14ac:dyDescent="0.4">
      <c r="B181" s="56" t="s">
        <v>122</v>
      </c>
      <c r="C181" s="57"/>
      <c r="D181" s="58"/>
      <c r="E181" s="78">
        <f>E155/E180</f>
        <v>1553.1679570779395</v>
      </c>
      <c r="F181" s="50"/>
      <c r="G181" s="78" t="s">
        <v>116</v>
      </c>
      <c r="H181" s="50"/>
      <c r="I181" s="51"/>
      <c r="J181" s="78">
        <v>1149.8426353787238</v>
      </c>
      <c r="K181" s="80"/>
      <c r="L181" s="63"/>
      <c r="M181" s="69" t="s">
        <v>107</v>
      </c>
      <c r="N181" s="23">
        <f ca="1">OFFSET($R$39,0,$M146)</f>
        <v>0</v>
      </c>
      <c r="O181" s="23">
        <f ca="1">OFFSET($AV$39,0,$M146)</f>
        <v>0.30864197530864196</v>
      </c>
      <c r="P181" s="23"/>
    </row>
    <row r="182" spans="2:18" ht="9" customHeight="1" x14ac:dyDescent="0.4">
      <c r="B182" s="64" t="s">
        <v>98</v>
      </c>
      <c r="C182" s="65"/>
      <c r="D182" s="54"/>
      <c r="E182" s="54"/>
      <c r="F182" s="54"/>
      <c r="G182" s="54"/>
      <c r="H182" s="54"/>
      <c r="I182" s="54"/>
      <c r="J182" s="54"/>
      <c r="K182" s="66"/>
      <c r="L182" s="1"/>
      <c r="M182" s="69" t="s">
        <v>108</v>
      </c>
      <c r="N182" s="23">
        <f ca="1">OFFSET($R$40,0,$M146)</f>
        <v>0.30864197530864196</v>
      </c>
      <c r="O182" s="23">
        <f ca="1">OFFSET($AV$40,0,$M146)</f>
        <v>0</v>
      </c>
      <c r="P182" s="23"/>
      <c r="R182" s="85"/>
    </row>
    <row r="183" spans="2:18" ht="9" customHeight="1" x14ac:dyDescent="0.4">
      <c r="B183" s="64" t="s">
        <v>123</v>
      </c>
      <c r="C183" s="65"/>
      <c r="D183" s="54"/>
      <c r="E183" s="54"/>
      <c r="F183" s="54"/>
      <c r="G183" s="54"/>
      <c r="H183" s="54"/>
      <c r="I183" s="54"/>
      <c r="J183" s="54"/>
      <c r="K183" s="66"/>
      <c r="M183" s="69" t="s">
        <v>109</v>
      </c>
      <c r="N183" s="23">
        <f ca="1">OFFSET($R$41,0,$M146)</f>
        <v>0.61728395061728392</v>
      </c>
      <c r="O183" s="23">
        <f ca="1">OFFSET($AV$41,0,$M146)</f>
        <v>0</v>
      </c>
      <c r="P183" s="23"/>
      <c r="R183" s="85"/>
    </row>
    <row r="184" spans="2:18" ht="10.35" customHeight="1" x14ac:dyDescent="0.4">
      <c r="B184" s="64"/>
      <c r="C184" s="65"/>
      <c r="D184" s="54"/>
      <c r="E184" s="54"/>
      <c r="F184" s="54"/>
      <c r="G184" s="54"/>
      <c r="H184" s="54"/>
      <c r="I184" s="54"/>
      <c r="J184" s="54"/>
      <c r="K184" s="66"/>
      <c r="L184" s="8"/>
      <c r="M184" s="69" t="s">
        <v>110</v>
      </c>
      <c r="N184" s="23">
        <f ca="1">OFFSET($R$42,0,$M146)</f>
        <v>0</v>
      </c>
      <c r="O184" s="23">
        <f ca="1">OFFSET($AV$42,0,$M146)</f>
        <v>1.2345679012345678</v>
      </c>
      <c r="P184" s="23"/>
      <c r="Q184" s="86"/>
    </row>
    <row r="185" spans="2:18" ht="10.35" customHeight="1" x14ac:dyDescent="0.4">
      <c r="B185" s="64"/>
      <c r="C185" s="65"/>
      <c r="D185" s="54"/>
      <c r="E185" s="54"/>
      <c r="F185" s="54"/>
      <c r="G185" s="54"/>
      <c r="H185" s="54"/>
      <c r="I185" s="54"/>
      <c r="J185" s="54"/>
      <c r="K185" s="66"/>
      <c r="L185" s="8"/>
      <c r="M185" s="69" t="s">
        <v>111</v>
      </c>
      <c r="N185" s="23">
        <f ca="1">OFFSET($R$43,0,$M146)</f>
        <v>0</v>
      </c>
      <c r="O185" s="23">
        <f ca="1">OFFSET($AV$43,0,$M146)</f>
        <v>0</v>
      </c>
      <c r="P185" s="23"/>
      <c r="Q185" s="70"/>
    </row>
    <row r="186" spans="2:18" ht="10.35" customHeight="1" x14ac:dyDescent="0.4">
      <c r="B186" s="64"/>
      <c r="C186" s="65"/>
      <c r="D186" s="54"/>
      <c r="E186" s="54"/>
      <c r="F186" s="54"/>
      <c r="G186" s="54"/>
      <c r="H186" s="54"/>
      <c r="I186" s="54"/>
      <c r="J186" s="54"/>
      <c r="K186" s="66"/>
      <c r="L186" s="67"/>
      <c r="M186" s="69" t="s">
        <v>112</v>
      </c>
      <c r="N186" s="23">
        <f ca="1">OFFSET($R$44,0,$M146)</f>
        <v>0</v>
      </c>
      <c r="O186" s="23">
        <f ca="1">OFFSET($AV$44,0,$M146)</f>
        <v>0</v>
      </c>
      <c r="P186" s="23"/>
      <c r="Q186" s="70"/>
    </row>
    <row r="187" spans="2:18" ht="10.35" customHeight="1" x14ac:dyDescent="0.4">
      <c r="B187" s="64"/>
      <c r="C187" s="65"/>
      <c r="D187" s="54"/>
      <c r="E187" s="54"/>
      <c r="F187" s="54"/>
      <c r="G187" s="54"/>
      <c r="H187" s="54"/>
      <c r="I187" s="54"/>
      <c r="J187" s="54"/>
      <c r="K187" s="66"/>
      <c r="L187" s="68"/>
      <c r="O187" s="87"/>
      <c r="P187" s="87"/>
      <c r="Q187" s="70"/>
    </row>
    <row r="188" spans="2:18" ht="10.35" customHeight="1" x14ac:dyDescent="0.4">
      <c r="B188" s="64"/>
      <c r="C188" s="65"/>
      <c r="D188" s="54"/>
      <c r="E188" s="54"/>
      <c r="F188" s="54"/>
      <c r="G188" s="54"/>
      <c r="H188" s="54"/>
      <c r="I188" s="54"/>
      <c r="J188" s="54"/>
      <c r="K188" s="66"/>
      <c r="L188" s="68"/>
      <c r="O188" s="87"/>
      <c r="P188" s="87"/>
      <c r="Q188" s="70"/>
    </row>
    <row r="189" spans="2:18" ht="10.35" customHeight="1" x14ac:dyDescent="0.4">
      <c r="B189" s="64"/>
      <c r="C189" s="65"/>
      <c r="D189" s="54"/>
      <c r="E189" s="54"/>
      <c r="F189" s="54"/>
      <c r="G189" s="54"/>
      <c r="H189" s="54"/>
      <c r="I189" s="54"/>
      <c r="J189" s="54"/>
      <c r="K189" s="66"/>
      <c r="L189" s="68"/>
      <c r="M189" s="69"/>
      <c r="N189" s="87"/>
      <c r="O189" s="87"/>
      <c r="P189" s="87"/>
      <c r="Q189" s="70"/>
    </row>
    <row r="190" spans="2:18" ht="10.35" customHeight="1" x14ac:dyDescent="0.4">
      <c r="B190" s="64"/>
      <c r="C190" s="65"/>
      <c r="D190" s="54"/>
      <c r="E190" s="54"/>
      <c r="F190" s="54"/>
      <c r="G190" s="54"/>
      <c r="H190" s="54"/>
      <c r="I190" s="54"/>
      <c r="J190" s="54"/>
      <c r="K190" s="66"/>
      <c r="L190" s="68"/>
      <c r="M190" s="69"/>
      <c r="N190" s="87"/>
      <c r="O190" s="87"/>
      <c r="P190" s="87"/>
      <c r="Q190" s="70"/>
    </row>
    <row r="191" spans="2:18" ht="10.35" customHeight="1" x14ac:dyDescent="0.4">
      <c r="B191" s="64"/>
      <c r="C191" s="65"/>
      <c r="D191" s="54"/>
      <c r="E191" s="54"/>
      <c r="F191" s="54"/>
      <c r="G191" s="54"/>
      <c r="H191" s="54"/>
      <c r="I191" s="54"/>
      <c r="J191" s="54"/>
      <c r="K191" s="66"/>
      <c r="L191" s="68"/>
      <c r="M191" s="69"/>
      <c r="N191" s="87"/>
      <c r="O191" s="87"/>
      <c r="P191" s="87"/>
      <c r="Q191" s="70"/>
    </row>
    <row r="192" spans="2:18" ht="10.35" customHeight="1" x14ac:dyDescent="0.4">
      <c r="B192" s="64"/>
      <c r="C192" s="65"/>
      <c r="D192" s="54"/>
      <c r="E192" s="54"/>
      <c r="F192" s="54"/>
      <c r="G192" s="54"/>
      <c r="H192" s="54"/>
      <c r="I192" s="54"/>
      <c r="J192" s="54"/>
      <c r="K192" s="66"/>
      <c r="L192" s="68"/>
      <c r="M192" s="69"/>
      <c r="N192" s="87"/>
      <c r="O192" s="74"/>
      <c r="P192" s="74"/>
      <c r="Q192" s="70"/>
    </row>
    <row r="193" spans="2:17" ht="10.35" customHeight="1" x14ac:dyDescent="0.4">
      <c r="B193" s="64"/>
      <c r="C193" s="65"/>
      <c r="D193" s="54"/>
      <c r="E193" s="54"/>
      <c r="F193" s="54"/>
      <c r="G193" s="54"/>
      <c r="H193" s="54"/>
      <c r="I193" s="54"/>
      <c r="J193" s="54"/>
      <c r="K193" s="66"/>
      <c r="L193" s="68"/>
      <c r="M193" s="69"/>
      <c r="N193" s="87"/>
      <c r="Q193" s="70"/>
    </row>
    <row r="194" spans="2:17" ht="10.35" customHeight="1" x14ac:dyDescent="0.4">
      <c r="B194" s="64"/>
      <c r="C194" s="65"/>
      <c r="D194" s="54"/>
      <c r="E194" s="54"/>
      <c r="F194" s="54"/>
      <c r="G194" s="54"/>
      <c r="H194" s="54"/>
      <c r="I194" s="54"/>
      <c r="J194" s="54"/>
      <c r="K194" s="66"/>
      <c r="L194" s="68"/>
      <c r="M194" s="70"/>
      <c r="N194" s="70"/>
      <c r="O194" s="23"/>
      <c r="P194" s="23"/>
      <c r="Q194" s="74"/>
    </row>
    <row r="195" spans="2:17" ht="10.35" customHeight="1" x14ac:dyDescent="0.4">
      <c r="B195" s="64"/>
      <c r="C195" s="65"/>
      <c r="D195" s="54"/>
      <c r="E195" s="54"/>
      <c r="F195" s="54"/>
      <c r="G195" s="54"/>
      <c r="H195" s="54"/>
      <c r="I195" s="54"/>
      <c r="J195" s="54"/>
      <c r="K195" s="66"/>
      <c r="L195" s="68"/>
      <c r="M195" s="4">
        <v>4</v>
      </c>
      <c r="N195" s="4" t="s">
        <v>113</v>
      </c>
      <c r="O195" s="4" t="s">
        <v>114</v>
      </c>
    </row>
    <row r="196" spans="2:17" ht="6.4" customHeight="1" x14ac:dyDescent="0.4">
      <c r="B196" s="64"/>
      <c r="C196" s="65"/>
      <c r="D196" s="54"/>
      <c r="E196" s="54"/>
      <c r="F196" s="54"/>
      <c r="G196" s="54"/>
      <c r="H196" s="54"/>
      <c r="I196" s="54"/>
      <c r="J196" s="54"/>
      <c r="K196" s="66"/>
      <c r="L196" s="75"/>
      <c r="M196" s="22" t="s">
        <v>38</v>
      </c>
      <c r="N196" s="23">
        <f ca="1">OFFSET($R$5,0,$M195)</f>
        <v>0</v>
      </c>
      <c r="O196" s="23">
        <f ca="1">OFFSET($AV$5,0,$M195)</f>
        <v>0</v>
      </c>
      <c r="P196" s="23"/>
    </row>
    <row r="197" spans="2:17" ht="16.5" customHeight="1" x14ac:dyDescent="0.4">
      <c r="B197" s="9" t="str">
        <f>"第5表　行動援護　１施設・事業所当たりの収支額，収支等の科目"</f>
        <v>第5表　行動援護　１施設・事業所当たりの収支額，収支等の科目</v>
      </c>
      <c r="C197" s="65"/>
      <c r="D197" s="54"/>
      <c r="E197" s="54"/>
      <c r="F197" s="54"/>
      <c r="G197" s="54"/>
      <c r="H197" s="54"/>
      <c r="I197" s="54"/>
      <c r="J197" s="54"/>
      <c r="K197" s="66"/>
      <c r="L197" s="76"/>
      <c r="M197" s="29" t="s">
        <v>42</v>
      </c>
      <c r="N197" s="23">
        <f ca="1">OFFSET($R$6,0,$M195)</f>
        <v>0</v>
      </c>
      <c r="O197" s="23">
        <f ca="1">OFFSET($AV$6,0,$M195)</f>
        <v>0</v>
      </c>
      <c r="P197" s="23"/>
    </row>
    <row r="198" spans="2:17" ht="10.35" customHeight="1" x14ac:dyDescent="0.4">
      <c r="C198" s="7"/>
      <c r="D198" s="8"/>
      <c r="E198" s="8"/>
      <c r="F198" s="8"/>
      <c r="G198" s="8"/>
      <c r="H198" s="8"/>
      <c r="I198" s="8"/>
      <c r="J198" s="8"/>
      <c r="K198" s="10" t="s">
        <v>33</v>
      </c>
      <c r="L198" s="76"/>
      <c r="M198" s="35" t="s">
        <v>45</v>
      </c>
      <c r="N198" s="23">
        <f ca="1">OFFSET($R$7,0,$M195)</f>
        <v>0</v>
      </c>
      <c r="O198" s="23">
        <f ca="1">OFFSET($AV$7,0,$M195)</f>
        <v>0</v>
      </c>
      <c r="P198" s="23"/>
    </row>
    <row r="199" spans="2:17" ht="10.35" customHeight="1" x14ac:dyDescent="0.4">
      <c r="B199" s="17"/>
      <c r="C199" s="18"/>
      <c r="D199" s="19"/>
      <c r="E199" s="105" t="s">
        <v>36</v>
      </c>
      <c r="F199" s="106"/>
      <c r="G199" s="106"/>
      <c r="H199" s="107"/>
      <c r="I199" s="20"/>
      <c r="J199" s="105" t="s">
        <v>37</v>
      </c>
      <c r="K199" s="107"/>
      <c r="L199" s="76"/>
      <c r="M199" s="35" t="s">
        <v>47</v>
      </c>
      <c r="N199" s="23">
        <f ca="1">OFFSET($R$8,0,$M195)</f>
        <v>0</v>
      </c>
      <c r="O199" s="23">
        <f ca="1">OFFSET($AV$8,0,$M195)</f>
        <v>0</v>
      </c>
      <c r="P199" s="23"/>
    </row>
    <row r="200" spans="2:17" ht="10.35" customHeight="1" x14ac:dyDescent="0.4">
      <c r="B200" s="26"/>
      <c r="C200" s="27"/>
      <c r="D200" s="28"/>
      <c r="E200" s="105" t="s">
        <v>39</v>
      </c>
      <c r="F200" s="107"/>
      <c r="G200" s="105" t="s">
        <v>40</v>
      </c>
      <c r="H200" s="107"/>
      <c r="I200" s="20"/>
      <c r="J200" s="105" t="s">
        <v>41</v>
      </c>
      <c r="K200" s="107"/>
      <c r="L200" s="76"/>
      <c r="M200" s="35" t="s">
        <v>49</v>
      </c>
      <c r="N200" s="23">
        <f ca="1">OFFSET($R$9,0,$M195)</f>
        <v>0</v>
      </c>
      <c r="O200" s="23">
        <f ca="1">OFFSET($AV$9,0,$M195)</f>
        <v>0</v>
      </c>
      <c r="P200" s="23"/>
    </row>
    <row r="201" spans="2:17" ht="10.35" customHeight="1" x14ac:dyDescent="0.4">
      <c r="B201" s="31" t="s">
        <v>43</v>
      </c>
      <c r="C201" s="100" t="s">
        <v>44</v>
      </c>
      <c r="D201" s="101"/>
      <c r="E201" s="32">
        <v>11306.495049504951</v>
      </c>
      <c r="F201" s="33">
        <f>E201/E214</f>
        <v>0.93573702645948909</v>
      </c>
      <c r="G201" s="32">
        <v>9786.7293729372941</v>
      </c>
      <c r="H201" s="33">
        <f>G201/G214</f>
        <v>0.94102241314584667</v>
      </c>
      <c r="I201" s="34"/>
      <c r="J201" s="32">
        <v>11307.922196796339</v>
      </c>
      <c r="K201" s="33">
        <v>0.92948824898197724</v>
      </c>
      <c r="L201" s="76"/>
      <c r="M201" s="35" t="s">
        <v>51</v>
      </c>
      <c r="N201" s="23">
        <f ca="1">OFFSET($R$10,0,$M195)</f>
        <v>0.33003300330033003</v>
      </c>
      <c r="O201" s="23">
        <f ca="1">OFFSET($AV$10,0,$M195)</f>
        <v>0</v>
      </c>
      <c r="P201" s="23"/>
    </row>
    <row r="202" spans="2:17" ht="10.35" customHeight="1" x14ac:dyDescent="0.4">
      <c r="B202" s="36"/>
      <c r="C202" s="100" t="s">
        <v>46</v>
      </c>
      <c r="D202" s="101"/>
      <c r="E202" s="32">
        <v>304.86468646864688</v>
      </c>
      <c r="F202" s="33">
        <f>E202/E214</f>
        <v>2.5230911430962559E-2</v>
      </c>
      <c r="G202" s="32">
        <v>170.01320132013203</v>
      </c>
      <c r="H202" s="33">
        <f>G202/G214</f>
        <v>1.6347262387301977E-2</v>
      </c>
      <c r="I202" s="34"/>
      <c r="J202" s="32">
        <v>256.44851258581235</v>
      </c>
      <c r="K202" s="33">
        <v>2.107954713244764E-2</v>
      </c>
      <c r="L202" s="76"/>
      <c r="M202" s="35" t="s">
        <v>54</v>
      </c>
      <c r="N202" s="23">
        <f ca="1">OFFSET($R$11,0,$M195)</f>
        <v>1.3201320132013201</v>
      </c>
      <c r="O202" s="23">
        <f ca="1">OFFSET($AV$11,0,$M195)</f>
        <v>0</v>
      </c>
      <c r="P202" s="23"/>
    </row>
    <row r="203" spans="2:17" ht="10.35" customHeight="1" x14ac:dyDescent="0.4">
      <c r="B203" s="36"/>
      <c r="C203" s="100" t="s">
        <v>48</v>
      </c>
      <c r="D203" s="101"/>
      <c r="E203" s="32">
        <v>138.14521452145215</v>
      </c>
      <c r="F203" s="33">
        <f>E203/E214</f>
        <v>1.1433038416407547E-2</v>
      </c>
      <c r="G203" s="32">
        <v>115.73927392739274</v>
      </c>
      <c r="H203" s="33">
        <f>G203/G214</f>
        <v>1.1128666860664927E-2</v>
      </c>
      <c r="I203" s="34"/>
      <c r="J203" s="32">
        <v>204.75514874141876</v>
      </c>
      <c r="K203" s="33">
        <v>1.6830457564310508E-2</v>
      </c>
      <c r="L203" s="76"/>
      <c r="M203" s="35" t="s">
        <v>56</v>
      </c>
      <c r="N203" s="23">
        <f ca="1">OFFSET($R$12,0,$M195)</f>
        <v>0.66006600660066006</v>
      </c>
      <c r="O203" s="23">
        <f ca="1">OFFSET($AV$12,0,$M195)</f>
        <v>1.3201320132013201</v>
      </c>
      <c r="P203" s="23"/>
    </row>
    <row r="204" spans="2:17" ht="10.35" customHeight="1" x14ac:dyDescent="0.4">
      <c r="B204" s="38"/>
      <c r="C204" s="100" t="s">
        <v>50</v>
      </c>
      <c r="D204" s="101"/>
      <c r="E204" s="32">
        <v>283.28382838283829</v>
      </c>
      <c r="F204" s="33">
        <f>E204/E214</f>
        <v>2.3444857672902237E-2</v>
      </c>
      <c r="G204" s="32">
        <v>235.71947194719471</v>
      </c>
      <c r="H204" s="33">
        <f>G204/G214</f>
        <v>2.2665110872544726E-2</v>
      </c>
      <c r="I204" s="34"/>
      <c r="J204" s="32">
        <v>294.15102974828375</v>
      </c>
      <c r="K204" s="33">
        <v>2.4178617505383779E-2</v>
      </c>
      <c r="L204" s="76"/>
      <c r="M204" s="35" t="s">
        <v>58</v>
      </c>
      <c r="N204" s="23">
        <f ca="1">OFFSET($R$13,0,$M195)</f>
        <v>0.33003300330033003</v>
      </c>
      <c r="O204" s="23">
        <f ca="1">OFFSET($AV$13,0,$M195)</f>
        <v>1.6501650165016499</v>
      </c>
      <c r="P204" s="23"/>
    </row>
    <row r="205" spans="2:17" ht="10.35" customHeight="1" x14ac:dyDescent="0.4">
      <c r="B205" s="31" t="s">
        <v>52</v>
      </c>
      <c r="C205" s="100" t="s">
        <v>53</v>
      </c>
      <c r="D205" s="101"/>
      <c r="E205" s="32">
        <v>8984.9603960396034</v>
      </c>
      <c r="F205" s="33">
        <f>E205/E214</f>
        <v>0.74360445806010345</v>
      </c>
      <c r="G205" s="32">
        <v>7518.3663366336632</v>
      </c>
      <c r="H205" s="33">
        <f>G205/G214</f>
        <v>0.72291272839090492</v>
      </c>
      <c r="I205" s="34"/>
      <c r="J205" s="32">
        <v>8696.5308924485125</v>
      </c>
      <c r="K205" s="33">
        <v>0.71483718500731608</v>
      </c>
      <c r="L205" s="76"/>
      <c r="M205" s="35" t="s">
        <v>60</v>
      </c>
      <c r="N205" s="23">
        <f ca="1">OFFSET($R$14,0,$M195)</f>
        <v>1.6501650165016499</v>
      </c>
      <c r="O205" s="23">
        <f ca="1">OFFSET($AV$14,0,$M195)</f>
        <v>0.66006600660066006</v>
      </c>
      <c r="P205" s="23"/>
    </row>
    <row r="206" spans="2:17" ht="10.35" customHeight="1" x14ac:dyDescent="0.4">
      <c r="B206" s="36"/>
      <c r="C206" s="100" t="s">
        <v>55</v>
      </c>
      <c r="D206" s="101"/>
      <c r="E206" s="32">
        <v>134.49504950495049</v>
      </c>
      <c r="F206" s="33">
        <f>E206/E214</f>
        <v>1.1130947048245026E-2</v>
      </c>
      <c r="G206" s="32">
        <v>142.54785478547853</v>
      </c>
      <c r="H206" s="33">
        <f>G206/G214</f>
        <v>1.3706389661690936E-2</v>
      </c>
      <c r="I206" s="34"/>
      <c r="J206" s="32">
        <v>194.73455377574371</v>
      </c>
      <c r="K206" s="33">
        <v>1.6006785000394062E-2</v>
      </c>
      <c r="L206" s="76"/>
      <c r="M206" s="35" t="s">
        <v>62</v>
      </c>
      <c r="N206" s="23">
        <f ca="1">OFFSET($R$15,0,$M195)</f>
        <v>1.3201320132013201</v>
      </c>
      <c r="O206" s="23">
        <f ca="1">OFFSET($AV$15,0,$M195)</f>
        <v>0.66006600660066006</v>
      </c>
      <c r="P206" s="23"/>
    </row>
    <row r="207" spans="2:17" ht="10.35" customHeight="1" x14ac:dyDescent="0.4">
      <c r="B207" s="36"/>
      <c r="C207" s="100" t="s">
        <v>57</v>
      </c>
      <c r="D207" s="101"/>
      <c r="E207" s="39">
        <v>-9.5412541254125411</v>
      </c>
      <c r="F207" s="33">
        <f>E207/E214</f>
        <v>-7.8964389272861144E-4</v>
      </c>
      <c r="G207" s="39">
        <v>-13.825082508250825</v>
      </c>
      <c r="H207" s="33">
        <f>G207/G214</f>
        <v>-1.3293217793300457E-3</v>
      </c>
      <c r="I207" s="34"/>
      <c r="J207" s="39">
        <v>-19.379862700228834</v>
      </c>
      <c r="K207" s="33">
        <v>-1.5929853719589809E-3</v>
      </c>
      <c r="L207" s="76"/>
      <c r="M207" s="35" t="s">
        <v>65</v>
      </c>
      <c r="N207" s="23">
        <f ca="1">OFFSET($R$16,0,$M195)</f>
        <v>0.99009900990099009</v>
      </c>
      <c r="O207" s="23">
        <f ca="1">OFFSET($AV$16,0,$M195)</f>
        <v>0.99009900990099009</v>
      </c>
      <c r="P207" s="23"/>
    </row>
    <row r="208" spans="2:17" ht="10.35" customHeight="1" x14ac:dyDescent="0.4">
      <c r="B208" s="36"/>
      <c r="C208" s="100" t="s">
        <v>59</v>
      </c>
      <c r="D208" s="101"/>
      <c r="E208" s="40">
        <v>77.491749174917487</v>
      </c>
      <c r="F208" s="33">
        <f>E208/E214</f>
        <v>6.4132959533959866E-3</v>
      </c>
      <c r="G208" s="40">
        <v>73.735973597359731</v>
      </c>
      <c r="H208" s="33">
        <f>G208/G214</f>
        <v>7.0899277139632082E-3</v>
      </c>
      <c r="I208" s="34"/>
      <c r="J208" s="40">
        <v>125.94736842105263</v>
      </c>
      <c r="K208" s="33">
        <v>1.0352618005343057E-2</v>
      </c>
      <c r="L208" s="76"/>
      <c r="M208" s="35" t="s">
        <v>68</v>
      </c>
      <c r="N208" s="23">
        <f ca="1">OFFSET($R$17,0,$M195)</f>
        <v>0.66006600660066006</v>
      </c>
      <c r="O208" s="23">
        <f ca="1">OFFSET($AV$17,0,$M195)</f>
        <v>0.99009900990099009</v>
      </c>
      <c r="P208" s="23"/>
    </row>
    <row r="209" spans="2:49" ht="10.35" customHeight="1" x14ac:dyDescent="0.4">
      <c r="B209" s="38"/>
      <c r="C209" s="100" t="s">
        <v>61</v>
      </c>
      <c r="D209" s="101"/>
      <c r="E209" s="40">
        <v>1884.1485148514851</v>
      </c>
      <c r="F209" s="33">
        <f>E209/E214</f>
        <v>0.15593404684437429</v>
      </c>
      <c r="G209" s="40">
        <v>1758.5709570957097</v>
      </c>
      <c r="H209" s="33">
        <f>G209/G214</f>
        <v>0.16909169781586941</v>
      </c>
      <c r="I209" s="34"/>
      <c r="J209" s="40">
        <v>2409.79176201373</v>
      </c>
      <c r="K209" s="33">
        <v>0.19807999085100858</v>
      </c>
      <c r="L209" s="76"/>
      <c r="M209" s="35" t="s">
        <v>71</v>
      </c>
      <c r="N209" s="23">
        <f ca="1">OFFSET($R$18,0,$M195)</f>
        <v>0.66006600660066006</v>
      </c>
      <c r="O209" s="23">
        <f ca="1">OFFSET($AV$18,0,$M195)</f>
        <v>1.9801980198019802</v>
      </c>
      <c r="P209" s="23"/>
      <c r="Q209" s="70"/>
    </row>
    <row r="210" spans="2:49" ht="10.35" customHeight="1" x14ac:dyDescent="0.4">
      <c r="B210" s="31" t="s">
        <v>63</v>
      </c>
      <c r="C210" s="100" t="s">
        <v>64</v>
      </c>
      <c r="D210" s="101"/>
      <c r="E210" s="40">
        <v>0.47524752475247523</v>
      </c>
      <c r="F210" s="33">
        <f>E210/E214</f>
        <v>3.9331968368356985E-5</v>
      </c>
      <c r="G210" s="40">
        <v>0.93069306930693074</v>
      </c>
      <c r="H210" s="33">
        <f>G210/G214</f>
        <v>8.9488837854159202E-5</v>
      </c>
      <c r="I210" s="34"/>
      <c r="J210" s="40">
        <v>1.5514874141876429</v>
      </c>
      <c r="K210" s="33">
        <v>1.2752911585643984E-4</v>
      </c>
      <c r="L210" s="76"/>
      <c r="M210" s="35" t="s">
        <v>74</v>
      </c>
      <c r="N210" s="23">
        <f ca="1">OFFSET($R$19,0,$M195)</f>
        <v>0.66006600660066006</v>
      </c>
      <c r="O210" s="23">
        <f ca="1">OFFSET($AV$19,0,$M195)</f>
        <v>1.3201320132013201</v>
      </c>
      <c r="P210" s="23"/>
      <c r="Q210" s="74"/>
    </row>
    <row r="211" spans="2:49" ht="10.35" customHeight="1" x14ac:dyDescent="0.4">
      <c r="B211" s="41" t="s">
        <v>66</v>
      </c>
      <c r="C211" s="100" t="s">
        <v>67</v>
      </c>
      <c r="D211" s="101"/>
      <c r="E211" s="40">
        <v>4.782178217821782</v>
      </c>
      <c r="F211" s="33">
        <f>E211/E214</f>
        <v>3.9577793170659218E-4</v>
      </c>
      <c r="G211" s="40">
        <v>4.1386138613861387</v>
      </c>
      <c r="H211" s="33">
        <f>G211/G214</f>
        <v>3.9793972577700581E-4</v>
      </c>
      <c r="I211" s="34"/>
      <c r="J211" s="40">
        <v>14.954233409610984</v>
      </c>
      <c r="K211" s="33">
        <v>1.2292076284982807E-3</v>
      </c>
      <c r="L211" s="68"/>
      <c r="M211" s="35" t="s">
        <v>76</v>
      </c>
      <c r="N211" s="23">
        <f ca="1">OFFSET($R$20,0,$M195)</f>
        <v>2.3102310231023102</v>
      </c>
      <c r="O211" s="23">
        <f ca="1">OFFSET($AV$20,0,$M195)</f>
        <v>1.6501650165016499</v>
      </c>
      <c r="P211" s="23"/>
    </row>
    <row r="212" spans="2:49" ht="10.35" customHeight="1" x14ac:dyDescent="0.4">
      <c r="B212" s="31" t="s">
        <v>69</v>
      </c>
      <c r="C212" s="100" t="s">
        <v>70</v>
      </c>
      <c r="D212" s="101"/>
      <c r="E212" s="40">
        <v>49.71947194719472</v>
      </c>
      <c r="F212" s="33">
        <f>E212/E214</f>
        <v>4.1148340518701249E-3</v>
      </c>
      <c r="G212" s="40">
        <v>90.970297029702976</v>
      </c>
      <c r="H212" s="33">
        <f>G212/G214</f>
        <v>8.7470578957873912E-3</v>
      </c>
      <c r="I212" s="34"/>
      <c r="J212" s="40">
        <v>100.92219679633867</v>
      </c>
      <c r="K212" s="33">
        <v>8.2955997000244332E-3</v>
      </c>
      <c r="L212" s="75"/>
      <c r="M212" s="43" t="s">
        <v>78</v>
      </c>
      <c r="N212" s="23">
        <f ca="1">OFFSET($R$21,0,$M195)</f>
        <v>1.9801980198019802</v>
      </c>
      <c r="O212" s="23">
        <f ca="1">OFFSET($AV$21,0,$M195)</f>
        <v>0.33003300330033003</v>
      </c>
      <c r="P212" s="23"/>
      <c r="Q212" s="30"/>
      <c r="R212" s="30"/>
      <c r="S212" s="30"/>
      <c r="T212" s="30"/>
      <c r="U212" s="30"/>
      <c r="V212" s="11"/>
      <c r="W212" s="11"/>
      <c r="X212" s="11"/>
      <c r="Y212" s="11"/>
      <c r="Z212" s="11"/>
      <c r="AA212" s="11"/>
      <c r="AB212" s="11"/>
      <c r="AC212" s="11"/>
      <c r="AD212" s="11"/>
      <c r="AE212" s="11"/>
      <c r="AF212" s="11"/>
      <c r="AG212" s="11"/>
      <c r="AH212" s="11"/>
      <c r="AI212" s="11"/>
      <c r="AJ212" s="11"/>
      <c r="AK212" s="11"/>
      <c r="AL212" s="11"/>
      <c r="AM212" s="11"/>
      <c r="AN212" s="11"/>
      <c r="AO212" s="11"/>
      <c r="AP212" s="11"/>
      <c r="AQ212" s="11"/>
      <c r="AR212" s="11"/>
      <c r="AS212" s="11"/>
      <c r="AT212" s="11"/>
      <c r="AU212" s="11"/>
    </row>
    <row r="213" spans="2:49" ht="10.35" customHeight="1" x14ac:dyDescent="0.4">
      <c r="B213" s="41" t="s">
        <v>72</v>
      </c>
      <c r="C213" s="100" t="s">
        <v>73</v>
      </c>
      <c r="D213" s="101"/>
      <c r="E213" s="40">
        <v>121.15841584158416</v>
      </c>
      <c r="F213" s="33">
        <f>E213/E214</f>
        <v>1.0027193685908009E-2</v>
      </c>
      <c r="G213" s="40">
        <v>140.92079207920793</v>
      </c>
      <c r="H213" s="33">
        <f>G213/G214</f>
        <v>1.3549942863598383E-2</v>
      </c>
      <c r="I213" s="34"/>
      <c r="J213" s="40">
        <v>259.5034324942792</v>
      </c>
      <c r="K213" s="33">
        <v>2.1330655347297712E-2</v>
      </c>
      <c r="L213" s="76"/>
      <c r="M213" s="43" t="s">
        <v>80</v>
      </c>
      <c r="N213" s="23">
        <f ca="1">OFFSET($R$22,0,$M195)</f>
        <v>0.66006600660066006</v>
      </c>
      <c r="O213" s="23">
        <f ca="1">OFFSET($AV$22,0,$M195)</f>
        <v>1.9801980198019802</v>
      </c>
      <c r="P213" s="23"/>
      <c r="Q213" s="30"/>
      <c r="R213" s="30"/>
      <c r="S213" s="30"/>
      <c r="T213" s="30"/>
      <c r="U213" s="30"/>
      <c r="V213" s="11"/>
      <c r="W213" s="11"/>
      <c r="X213" s="11"/>
      <c r="Y213" s="11"/>
      <c r="Z213" s="11"/>
      <c r="AA213" s="11"/>
      <c r="AB213" s="11"/>
      <c r="AC213" s="11"/>
      <c r="AD213" s="11"/>
      <c r="AE213" s="11"/>
      <c r="AF213" s="11"/>
      <c r="AG213" s="11"/>
      <c r="AH213" s="11"/>
      <c r="AI213" s="11"/>
      <c r="AJ213" s="11"/>
      <c r="AK213" s="11"/>
      <c r="AL213" s="11"/>
      <c r="AM213" s="11"/>
      <c r="AN213" s="11"/>
      <c r="AO213" s="11"/>
      <c r="AP213" s="11"/>
      <c r="AQ213" s="11"/>
      <c r="AR213" s="11"/>
      <c r="AS213" s="11"/>
      <c r="AT213" s="11"/>
      <c r="AU213" s="11"/>
    </row>
    <row r="214" spans="2:49" ht="10.35" customHeight="1" x14ac:dyDescent="0.4">
      <c r="B214" s="94" t="s">
        <v>75</v>
      </c>
      <c r="C214" s="95"/>
      <c r="D214" s="96"/>
      <c r="E214" s="42">
        <f>SUM(E201:E204,E210,E212)</f>
        <v>12082.983498349837</v>
      </c>
      <c r="F214" s="33">
        <f>E214/E214</f>
        <v>1</v>
      </c>
      <c r="G214" s="42">
        <f>SUM(G201:G204,G210,G212)</f>
        <v>10400.102310231025</v>
      </c>
      <c r="H214" s="33">
        <f>G214/G214</f>
        <v>1</v>
      </c>
      <c r="I214" s="34"/>
      <c r="J214" s="42">
        <v>12165.750572082379</v>
      </c>
      <c r="K214" s="33">
        <v>1</v>
      </c>
      <c r="L214" s="1"/>
      <c r="M214" s="43" t="s">
        <v>84</v>
      </c>
      <c r="N214" s="23">
        <f ca="1">OFFSET($R$23,0,$M195)</f>
        <v>2.3102310231023102</v>
      </c>
      <c r="O214" s="23">
        <f ca="1">OFFSET($AV$23,0,$M195)</f>
        <v>1.6501650165016499</v>
      </c>
      <c r="P214" s="23"/>
      <c r="AV214" s="11"/>
      <c r="AW214" s="11"/>
    </row>
    <row r="215" spans="2:49" ht="10.35" customHeight="1" x14ac:dyDescent="0.4">
      <c r="B215" s="94" t="s">
        <v>77</v>
      </c>
      <c r="C215" s="95"/>
      <c r="D215" s="96"/>
      <c r="E215" s="42">
        <f>SUM(E205:E209,E211,E213)</f>
        <v>11197.495049504952</v>
      </c>
      <c r="F215" s="33">
        <f>E215/E214</f>
        <v>0.926716075631005</v>
      </c>
      <c r="G215" s="42">
        <f>SUM(G205:G209,G211,G213)</f>
        <v>9624.4554455445541</v>
      </c>
      <c r="H215" s="33">
        <f>G215/G214</f>
        <v>0.92541930439247377</v>
      </c>
      <c r="I215" s="34"/>
      <c r="J215" s="42">
        <v>11682.082379862701</v>
      </c>
      <c r="K215" s="33">
        <v>0.96024345646789877</v>
      </c>
      <c r="L215" s="1"/>
      <c r="M215" s="43" t="s">
        <v>86</v>
      </c>
      <c r="N215" s="23">
        <f ca="1">OFFSET($R$24,0,$M195)</f>
        <v>2.3102310231023102</v>
      </c>
      <c r="O215" s="23">
        <f ca="1">OFFSET($AV$24,0,$M195)</f>
        <v>2.3102310231023102</v>
      </c>
      <c r="P215" s="23"/>
      <c r="AV215" s="11"/>
      <c r="AW215" s="11"/>
    </row>
    <row r="216" spans="2:49" ht="10.35" customHeight="1" x14ac:dyDescent="0.4">
      <c r="B216" s="94" t="s">
        <v>79</v>
      </c>
      <c r="C216" s="95"/>
      <c r="D216" s="96"/>
      <c r="E216" s="42">
        <f>E214-E215</f>
        <v>885.48844884488426</v>
      </c>
      <c r="F216" s="33">
        <f>E216/E214</f>
        <v>7.3283924368995015E-2</v>
      </c>
      <c r="G216" s="42">
        <f>G214-G215</f>
        <v>775.64686468647051</v>
      </c>
      <c r="H216" s="33">
        <f>G216/G214</f>
        <v>7.458069560752624E-2</v>
      </c>
      <c r="I216" s="34"/>
      <c r="J216" s="42">
        <v>483.66819221967853</v>
      </c>
      <c r="K216" s="33">
        <v>3.9756543532101229E-2</v>
      </c>
      <c r="L216" s="76"/>
      <c r="M216" s="2" t="s">
        <v>88</v>
      </c>
      <c r="N216" s="23">
        <f ca="1">OFFSET($R$25,0,$M195)</f>
        <v>2.9702970297029703</v>
      </c>
      <c r="O216" s="23">
        <f ca="1">OFFSET($AV$25,0,$M195)</f>
        <v>1.9801980198019802</v>
      </c>
      <c r="P216" s="23"/>
    </row>
    <row r="217" spans="2:49" ht="10.35" customHeight="1" x14ac:dyDescent="0.4">
      <c r="B217" s="102" t="s">
        <v>81</v>
      </c>
      <c r="C217" s="103"/>
      <c r="D217" s="104"/>
      <c r="E217" s="44">
        <v>5.0891089108910892</v>
      </c>
      <c r="F217" s="45">
        <f>E217/E214</f>
        <v>4.2117982794448943E-4</v>
      </c>
      <c r="G217" s="44">
        <v>8.7524752475247531</v>
      </c>
      <c r="H217" s="45">
        <f>G217/G214</f>
        <v>8.4157587939443347E-4</v>
      </c>
      <c r="I217" s="77"/>
      <c r="J217" s="47" t="s">
        <v>82</v>
      </c>
      <c r="K217" s="48" t="s">
        <v>83</v>
      </c>
      <c r="L217" s="76"/>
      <c r="M217" s="4" t="s">
        <v>89</v>
      </c>
      <c r="N217" s="23">
        <f ca="1">OFFSET($R$26,0,$M195)</f>
        <v>10.231023102310232</v>
      </c>
      <c r="O217" s="23">
        <f ca="1">OFFSET($AV$26,0,$M195)</f>
        <v>4.6204620462046204</v>
      </c>
      <c r="P217" s="23"/>
    </row>
    <row r="218" spans="2:49" ht="10.35" customHeight="1" x14ac:dyDescent="0.4">
      <c r="B218" s="102" t="s">
        <v>85</v>
      </c>
      <c r="C218" s="103"/>
      <c r="D218" s="104"/>
      <c r="E218" s="44">
        <f>E216+E217</f>
        <v>890.57755775577539</v>
      </c>
      <c r="F218" s="45">
        <f>E218/(E214+E217)</f>
        <v>7.3674074163059544E-2</v>
      </c>
      <c r="G218" s="44">
        <f>G216+G217</f>
        <v>784.39933993399529</v>
      </c>
      <c r="H218" s="45">
        <f>G218/(G214+G217)</f>
        <v>7.5358851295371621E-2</v>
      </c>
      <c r="I218" s="77"/>
      <c r="J218" s="47" t="s">
        <v>83</v>
      </c>
      <c r="K218" s="48" t="s">
        <v>83</v>
      </c>
      <c r="L218" s="76"/>
      <c r="M218" s="43" t="s">
        <v>91</v>
      </c>
      <c r="N218" s="23">
        <f ca="1">OFFSET($R$27,0,$M195)</f>
        <v>16.831683168316832</v>
      </c>
      <c r="O218" s="23">
        <f ca="1">OFFSET($AV$27,0,$M195)</f>
        <v>21.452145214521451</v>
      </c>
      <c r="P218" s="23"/>
    </row>
    <row r="219" spans="2:49" ht="10.35" customHeight="1" x14ac:dyDescent="0.4">
      <c r="B219" s="94" t="s">
        <v>87</v>
      </c>
      <c r="C219" s="95"/>
      <c r="D219" s="96"/>
      <c r="E219" s="49">
        <v>303</v>
      </c>
      <c r="F219" s="50"/>
      <c r="G219" s="49">
        <v>303</v>
      </c>
      <c r="H219" s="50"/>
      <c r="I219" s="51"/>
      <c r="J219" s="49">
        <v>437</v>
      </c>
      <c r="K219" s="50"/>
      <c r="L219" s="76"/>
      <c r="M219" s="43" t="s">
        <v>93</v>
      </c>
      <c r="N219" s="23">
        <f ca="1">OFFSET($R$28,0,$M195)</f>
        <v>11.881188118811881</v>
      </c>
      <c r="O219" s="23">
        <f ca="1">OFFSET($AV$28,0,$M195)</f>
        <v>11.55115511551155</v>
      </c>
      <c r="P219" s="23"/>
    </row>
    <row r="220" spans="2:49" ht="10.35" customHeight="1" x14ac:dyDescent="0.4">
      <c r="B220" s="52"/>
      <c r="C220" s="53"/>
      <c r="D220" s="54"/>
      <c r="E220" s="55"/>
      <c r="F220" s="55"/>
      <c r="G220" s="55"/>
      <c r="H220" s="55"/>
      <c r="I220" s="51"/>
      <c r="J220" s="55"/>
      <c r="K220" s="55"/>
      <c r="L220" s="76"/>
      <c r="M220" s="43" t="s">
        <v>95</v>
      </c>
      <c r="N220" s="23">
        <f ca="1">OFFSET($R$29,0,$M195)</f>
        <v>13.861386138613863</v>
      </c>
      <c r="O220" s="23">
        <f ca="1">OFFSET($AV$29,0,$M195)</f>
        <v>16.5016501650165</v>
      </c>
      <c r="P220" s="23"/>
    </row>
    <row r="221" spans="2:49" ht="10.35" customHeight="1" x14ac:dyDescent="0.4">
      <c r="B221" s="56" t="s">
        <v>90</v>
      </c>
      <c r="C221" s="57"/>
      <c r="D221" s="58"/>
      <c r="E221" s="49">
        <v>28.03960396039604</v>
      </c>
      <c r="F221" s="50"/>
      <c r="G221" s="49">
        <v>27.96039603960396</v>
      </c>
      <c r="H221" s="50"/>
      <c r="I221" s="51"/>
      <c r="J221" s="49">
        <v>78.632488817120205</v>
      </c>
      <c r="K221" s="50"/>
      <c r="L221" s="76"/>
      <c r="M221" s="43" t="s">
        <v>97</v>
      </c>
      <c r="N221" s="23">
        <f ca="1">OFFSET($R$30,0,$M195)</f>
        <v>10.231023102310232</v>
      </c>
      <c r="O221" s="23">
        <f ca="1">OFFSET($AV$30,0,$M195)</f>
        <v>12.871287128712872</v>
      </c>
      <c r="P221" s="23"/>
    </row>
    <row r="222" spans="2:49" ht="10.35" customHeight="1" x14ac:dyDescent="0.4">
      <c r="B222" s="59" t="s">
        <v>92</v>
      </c>
      <c r="C222" s="60"/>
      <c r="D222" s="61"/>
      <c r="E222" s="49">
        <v>42.851485148514854</v>
      </c>
      <c r="F222" s="50"/>
      <c r="G222" s="49">
        <v>43.323432343234323</v>
      </c>
      <c r="H222" s="50"/>
      <c r="I222" s="51"/>
      <c r="J222" s="49">
        <v>66.095201930838158</v>
      </c>
      <c r="K222" s="50"/>
      <c r="L222" s="76"/>
      <c r="M222" s="43" t="s">
        <v>99</v>
      </c>
      <c r="N222" s="23">
        <f ca="1">OFFSET($R$31,0,$M195)</f>
        <v>5.9405940594059405</v>
      </c>
      <c r="O222" s="23">
        <f ca="1">OFFSET($AV$31,0,$M195)</f>
        <v>2.3102310231023102</v>
      </c>
      <c r="P222" s="23"/>
    </row>
    <row r="223" spans="2:49" ht="10.35" customHeight="1" x14ac:dyDescent="0.4">
      <c r="B223" s="56" t="s">
        <v>94</v>
      </c>
      <c r="C223" s="57"/>
      <c r="D223" s="58"/>
      <c r="E223" s="49">
        <v>9.0561056105610565</v>
      </c>
      <c r="F223" s="50"/>
      <c r="G223" s="49">
        <v>4.8811881188118811</v>
      </c>
      <c r="H223" s="50"/>
      <c r="I223" s="51"/>
      <c r="J223" s="49">
        <v>10.246814745452971</v>
      </c>
      <c r="K223" s="50"/>
      <c r="L223" s="76"/>
      <c r="M223" s="43" t="s">
        <v>100</v>
      </c>
      <c r="N223" s="23">
        <f ca="1">OFFSET($R$32,0,$M195)</f>
        <v>1.9801980198019802</v>
      </c>
      <c r="O223" s="23">
        <f ca="1">OFFSET($AV$32,0,$M195)</f>
        <v>3.6303630363036308</v>
      </c>
      <c r="P223" s="23"/>
    </row>
    <row r="224" spans="2:49" ht="10.35" customHeight="1" x14ac:dyDescent="0.4">
      <c r="B224" s="56" t="s">
        <v>96</v>
      </c>
      <c r="C224" s="57"/>
      <c r="D224" s="58"/>
      <c r="E224" s="49">
        <f>E216+E206+E207-SUM(E221:E223)</f>
        <v>930.4950495049502</v>
      </c>
      <c r="F224" s="50"/>
      <c r="G224" s="49">
        <f>G216+G206+G207-SUM(G221:G223)</f>
        <v>828.20462046204807</v>
      </c>
      <c r="H224" s="50"/>
      <c r="I224" s="51"/>
      <c r="J224" s="49">
        <v>504.04837780178207</v>
      </c>
      <c r="K224" s="50"/>
      <c r="L224" s="76"/>
      <c r="M224" s="43" t="s">
        <v>101</v>
      </c>
      <c r="N224" s="23">
        <f ca="1">OFFSET($R$33,0,$M195)</f>
        <v>2.3102310231023102</v>
      </c>
      <c r="O224" s="23">
        <f ca="1">OFFSET($AV$33,0,$M195)</f>
        <v>2.6402640264026402</v>
      </c>
      <c r="P224" s="23"/>
    </row>
    <row r="225" spans="2:18" ht="10.35" customHeight="1" x14ac:dyDescent="0.4">
      <c r="C225" s="65"/>
      <c r="D225" s="54"/>
      <c r="E225" s="54"/>
      <c r="F225" s="54"/>
      <c r="G225" s="54"/>
      <c r="H225" s="54"/>
      <c r="I225" s="54"/>
      <c r="J225" s="54"/>
      <c r="K225" s="66"/>
      <c r="L225" s="76"/>
      <c r="M225" s="43" t="s">
        <v>102</v>
      </c>
      <c r="N225" s="23">
        <f ca="1">OFFSET($R$34,0,$M195)</f>
        <v>3.3003300330032999</v>
      </c>
      <c r="O225" s="23">
        <f ca="1">OFFSET($AV$34,0,$M195)</f>
        <v>3.3003300330032999</v>
      </c>
      <c r="P225" s="23"/>
    </row>
    <row r="226" spans="2:18" ht="10.35" customHeight="1" x14ac:dyDescent="0.4">
      <c r="B226" s="56" t="s">
        <v>115</v>
      </c>
      <c r="C226" s="57"/>
      <c r="D226" s="58"/>
      <c r="E226" s="78">
        <v>96.937716262975783</v>
      </c>
      <c r="F226" s="50"/>
      <c r="G226" s="78" t="s">
        <v>116</v>
      </c>
      <c r="H226" s="50"/>
      <c r="I226" s="51"/>
      <c r="J226" s="79">
        <v>67.926289926289925</v>
      </c>
      <c r="K226" s="80"/>
      <c r="L226" s="76"/>
      <c r="M226" s="2" t="s">
        <v>103</v>
      </c>
      <c r="N226" s="23">
        <f ca="1">OFFSET($R$35,0,$M195)</f>
        <v>1.6501650165016499</v>
      </c>
      <c r="O226" s="23">
        <f ca="1">OFFSET($AV$35,0,$M195)</f>
        <v>0.99009900990099009</v>
      </c>
      <c r="P226" s="23"/>
    </row>
    <row r="227" spans="2:18" ht="10.35" customHeight="1" x14ac:dyDescent="0.4">
      <c r="B227" s="56" t="s">
        <v>117</v>
      </c>
      <c r="C227" s="57"/>
      <c r="D227" s="58"/>
      <c r="E227" s="78">
        <f>E214/E226</f>
        <v>124.64687599582733</v>
      </c>
      <c r="F227" s="50"/>
      <c r="G227" s="78" t="s">
        <v>116</v>
      </c>
      <c r="H227" s="50"/>
      <c r="I227" s="51"/>
      <c r="J227" s="78">
        <v>179.10223840112596</v>
      </c>
      <c r="K227" s="80"/>
      <c r="L227" s="76"/>
      <c r="M227" s="4" t="s">
        <v>104</v>
      </c>
      <c r="N227" s="23">
        <f ca="1">OFFSET($R$36,0,$M195)</f>
        <v>0</v>
      </c>
      <c r="O227" s="23">
        <f ca="1">OFFSET($AV$36,0,$M195)</f>
        <v>0</v>
      </c>
      <c r="P227" s="23"/>
    </row>
    <row r="228" spans="2:18" ht="10.35" customHeight="1" x14ac:dyDescent="0.4">
      <c r="B228" s="97" t="s">
        <v>118</v>
      </c>
      <c r="C228" s="98"/>
      <c r="D228" s="99"/>
      <c r="E228" s="81">
        <f>(E214+E217)/E226</f>
        <v>124.69937474561308</v>
      </c>
      <c r="F228" s="82"/>
      <c r="G228" s="81" t="s">
        <v>119</v>
      </c>
      <c r="H228" s="82"/>
      <c r="I228" s="83"/>
      <c r="J228" s="81" t="s">
        <v>119</v>
      </c>
      <c r="K228" s="84"/>
      <c r="L228" s="76"/>
      <c r="M228" s="69" t="s">
        <v>105</v>
      </c>
      <c r="N228" s="23">
        <f ca="1">OFFSET($R$37,0,$M195)</f>
        <v>0</v>
      </c>
      <c r="O228" s="23">
        <f ca="1">OFFSET($AV$37,0,$M195)</f>
        <v>0.33003300330033003</v>
      </c>
      <c r="P228" s="23"/>
    </row>
    <row r="229" spans="2:18" ht="10.35" customHeight="1" x14ac:dyDescent="0.4">
      <c r="B229" s="56" t="s">
        <v>120</v>
      </c>
      <c r="C229" s="57"/>
      <c r="D229" s="58"/>
      <c r="E229" s="78">
        <f>E215/E226</f>
        <v>115.51226376251762</v>
      </c>
      <c r="F229" s="50"/>
      <c r="G229" s="78" t="s">
        <v>116</v>
      </c>
      <c r="H229" s="50"/>
      <c r="I229" s="51"/>
      <c r="J229" s="78">
        <v>171.98175246343482</v>
      </c>
      <c r="K229" s="80"/>
      <c r="L229" s="76"/>
      <c r="M229" s="69" t="s">
        <v>106</v>
      </c>
      <c r="N229" s="23">
        <f ca="1">OFFSET($R$38,0,$M195)</f>
        <v>0</v>
      </c>
      <c r="O229" s="23">
        <f ca="1">OFFSET($AV$38,0,$M195)</f>
        <v>0.33003300330033003</v>
      </c>
      <c r="P229" s="23"/>
    </row>
    <row r="230" spans="2:18" ht="10.35" customHeight="1" x14ac:dyDescent="0.4">
      <c r="B230" s="56" t="s">
        <v>121</v>
      </c>
      <c r="C230" s="57"/>
      <c r="D230" s="58"/>
      <c r="E230" s="78">
        <v>3.3447892720306509</v>
      </c>
      <c r="F230" s="50"/>
      <c r="G230" s="78" t="s">
        <v>116</v>
      </c>
      <c r="H230" s="50"/>
      <c r="I230" s="51"/>
      <c r="J230" s="78">
        <v>4.0506912442396326</v>
      </c>
      <c r="K230" s="80"/>
      <c r="L230" s="63"/>
      <c r="M230" s="69" t="s">
        <v>107</v>
      </c>
      <c r="N230" s="23">
        <f ca="1">OFFSET($R$39,0,$M195)</f>
        <v>0</v>
      </c>
      <c r="O230" s="23">
        <f ca="1">OFFSET($AV$39,0,$M195)</f>
        <v>0</v>
      </c>
      <c r="P230" s="23"/>
    </row>
    <row r="231" spans="2:18" ht="10.35" customHeight="1" x14ac:dyDescent="0.4">
      <c r="B231" s="56" t="s">
        <v>122</v>
      </c>
      <c r="C231" s="57"/>
      <c r="D231" s="58"/>
      <c r="E231" s="78">
        <f>E205/E230</f>
        <v>2686.2560434441825</v>
      </c>
      <c r="F231" s="50"/>
      <c r="G231" s="78" t="s">
        <v>116</v>
      </c>
      <c r="H231" s="50"/>
      <c r="I231" s="51"/>
      <c r="J231" s="78">
        <v>2146.9251463723854</v>
      </c>
      <c r="K231" s="80"/>
      <c r="L231" s="1"/>
      <c r="M231" s="69" t="s">
        <v>108</v>
      </c>
      <c r="N231" s="23">
        <f ca="1">OFFSET($R$40,0,$M195)</f>
        <v>0.33003300330033003</v>
      </c>
      <c r="O231" s="23">
        <f ca="1">OFFSET($AV$40,0,$M195)</f>
        <v>0</v>
      </c>
      <c r="P231" s="23"/>
      <c r="R231" s="85"/>
    </row>
    <row r="232" spans="2:18" ht="9" customHeight="1" x14ac:dyDescent="0.4">
      <c r="B232" s="64" t="s">
        <v>98</v>
      </c>
      <c r="C232" s="65"/>
      <c r="D232" s="54"/>
      <c r="E232" s="54"/>
      <c r="F232" s="54"/>
      <c r="G232" s="54"/>
      <c r="H232" s="54"/>
      <c r="I232" s="54"/>
      <c r="J232" s="54"/>
      <c r="K232" s="66"/>
      <c r="M232" s="69" t="s">
        <v>109</v>
      </c>
      <c r="N232" s="23">
        <f ca="1">OFFSET($R$41,0,$M195)</f>
        <v>0.33003300330033003</v>
      </c>
      <c r="O232" s="23">
        <f ca="1">OFFSET($AV$41,0,$M195)</f>
        <v>0</v>
      </c>
      <c r="P232" s="23"/>
      <c r="R232" s="85"/>
    </row>
    <row r="233" spans="2:18" ht="9" customHeight="1" x14ac:dyDescent="0.4">
      <c r="B233" s="64" t="s">
        <v>123</v>
      </c>
      <c r="C233" s="65"/>
      <c r="D233" s="54"/>
      <c r="E233" s="54"/>
      <c r="F233" s="54"/>
      <c r="G233" s="54"/>
      <c r="H233" s="54"/>
      <c r="I233" s="54"/>
      <c r="J233" s="54"/>
      <c r="K233" s="66"/>
      <c r="L233" s="8"/>
      <c r="M233" s="69" t="s">
        <v>110</v>
      </c>
      <c r="N233" s="23">
        <f ca="1">OFFSET($R$42,0,$M195)</f>
        <v>0</v>
      </c>
      <c r="O233" s="23">
        <f ca="1">OFFSET($AV$42,0,$M195)</f>
        <v>0</v>
      </c>
      <c r="P233" s="23"/>
      <c r="Q233" s="86"/>
    </row>
    <row r="234" spans="2:18" ht="10.35" customHeight="1" x14ac:dyDescent="0.4">
      <c r="B234" s="64"/>
      <c r="C234" s="65"/>
      <c r="D234" s="54"/>
      <c r="E234" s="54"/>
      <c r="F234" s="54"/>
      <c r="G234" s="54"/>
      <c r="H234" s="54"/>
      <c r="I234" s="54"/>
      <c r="J234" s="54"/>
      <c r="K234" s="66"/>
      <c r="L234" s="8"/>
      <c r="M234" s="69" t="s">
        <v>111</v>
      </c>
      <c r="N234" s="23">
        <f ca="1">OFFSET($R$43,0,$M195)</f>
        <v>0</v>
      </c>
      <c r="O234" s="23">
        <f ca="1">OFFSET($AV$43,0,$M195)</f>
        <v>0</v>
      </c>
      <c r="P234" s="23"/>
      <c r="Q234" s="70"/>
    </row>
    <row r="235" spans="2:18" ht="10.35" customHeight="1" x14ac:dyDescent="0.4">
      <c r="B235" s="64"/>
      <c r="C235" s="65"/>
      <c r="D235" s="54"/>
      <c r="E235" s="54"/>
      <c r="F235" s="54"/>
      <c r="G235" s="54"/>
      <c r="H235" s="54"/>
      <c r="I235" s="54"/>
      <c r="J235" s="54"/>
      <c r="K235" s="66"/>
      <c r="L235" s="67"/>
      <c r="M235" s="69" t="s">
        <v>112</v>
      </c>
      <c r="N235" s="23">
        <f ca="1">OFFSET($R$44,0,$M195)</f>
        <v>0</v>
      </c>
      <c r="O235" s="23">
        <f ca="1">OFFSET($AV$44,0,$M195)</f>
        <v>0</v>
      </c>
      <c r="P235" s="23"/>
      <c r="Q235" s="70"/>
    </row>
    <row r="236" spans="2:18" ht="10.35" customHeight="1" x14ac:dyDescent="0.4">
      <c r="B236" s="64"/>
      <c r="C236" s="65"/>
      <c r="D236" s="54"/>
      <c r="E236" s="54"/>
      <c r="F236" s="54"/>
      <c r="G236" s="54"/>
      <c r="H236" s="54"/>
      <c r="I236" s="54"/>
      <c r="J236" s="54"/>
      <c r="K236" s="66"/>
      <c r="L236" s="68"/>
      <c r="O236" s="87"/>
      <c r="P236" s="87"/>
      <c r="Q236" s="70"/>
    </row>
    <row r="237" spans="2:18" ht="10.35" customHeight="1" x14ac:dyDescent="0.4">
      <c r="B237" s="64"/>
      <c r="C237" s="65"/>
      <c r="D237" s="54"/>
      <c r="E237" s="54"/>
      <c r="F237" s="54"/>
      <c r="G237" s="54"/>
      <c r="H237" s="54"/>
      <c r="I237" s="54"/>
      <c r="J237" s="54"/>
      <c r="K237" s="66"/>
      <c r="L237" s="68"/>
      <c r="O237" s="87"/>
      <c r="P237" s="87"/>
      <c r="Q237" s="70"/>
    </row>
    <row r="238" spans="2:18" ht="10.35" customHeight="1" x14ac:dyDescent="0.4">
      <c r="B238" s="64"/>
      <c r="C238" s="65"/>
      <c r="D238" s="54"/>
      <c r="E238" s="54"/>
      <c r="F238" s="54"/>
      <c r="G238" s="54"/>
      <c r="H238" s="54"/>
      <c r="I238" s="54"/>
      <c r="J238" s="54"/>
      <c r="K238" s="66"/>
      <c r="L238" s="68"/>
      <c r="M238" s="69"/>
      <c r="N238" s="87"/>
      <c r="O238" s="87"/>
      <c r="P238" s="87"/>
      <c r="Q238" s="70"/>
    </row>
    <row r="239" spans="2:18" ht="10.35" customHeight="1" x14ac:dyDescent="0.4">
      <c r="B239" s="64"/>
      <c r="C239" s="65"/>
      <c r="D239" s="54"/>
      <c r="E239" s="54"/>
      <c r="F239" s="54"/>
      <c r="G239" s="54"/>
      <c r="H239" s="54"/>
      <c r="I239" s="54"/>
      <c r="J239" s="54"/>
      <c r="K239" s="66"/>
      <c r="L239" s="68"/>
      <c r="M239" s="69"/>
      <c r="N239" s="87"/>
      <c r="O239" s="87"/>
      <c r="P239" s="87"/>
      <c r="Q239" s="70"/>
    </row>
    <row r="240" spans="2:18" ht="10.35" customHeight="1" x14ac:dyDescent="0.4">
      <c r="B240" s="64"/>
      <c r="C240" s="65"/>
      <c r="D240" s="54"/>
      <c r="E240" s="54"/>
      <c r="F240" s="54"/>
      <c r="G240" s="54"/>
      <c r="H240" s="54"/>
      <c r="I240" s="54"/>
      <c r="J240" s="54"/>
      <c r="K240" s="66"/>
      <c r="L240" s="68"/>
      <c r="M240" s="69"/>
      <c r="N240" s="87"/>
      <c r="O240" s="87"/>
      <c r="P240" s="87"/>
      <c r="Q240" s="70"/>
    </row>
    <row r="241" spans="2:18" ht="10.35" customHeight="1" x14ac:dyDescent="0.4">
      <c r="B241" s="64"/>
      <c r="C241" s="65"/>
      <c r="D241" s="54"/>
      <c r="E241" s="54"/>
      <c r="F241" s="54"/>
      <c r="G241" s="54"/>
      <c r="H241" s="54"/>
      <c r="I241" s="54"/>
      <c r="J241" s="54"/>
      <c r="K241" s="66"/>
      <c r="L241" s="68"/>
      <c r="M241" s="69"/>
      <c r="N241" s="87"/>
    </row>
    <row r="242" spans="2:18" ht="10.35" customHeight="1" x14ac:dyDescent="0.4">
      <c r="B242" s="64"/>
      <c r="C242" s="65"/>
      <c r="D242" s="54"/>
      <c r="E242" s="54"/>
      <c r="F242" s="54"/>
      <c r="G242" s="54"/>
      <c r="H242" s="54"/>
      <c r="I242" s="54"/>
      <c r="J242" s="54"/>
      <c r="K242" s="66"/>
      <c r="L242" s="68"/>
      <c r="M242" s="69"/>
      <c r="N242" s="87"/>
    </row>
    <row r="243" spans="2:18" ht="10.35" customHeight="1" x14ac:dyDescent="0.4">
      <c r="B243" s="64"/>
      <c r="C243" s="65"/>
      <c r="D243" s="54"/>
      <c r="E243" s="54"/>
      <c r="F243" s="54"/>
      <c r="G243" s="54"/>
      <c r="H243" s="54"/>
      <c r="I243" s="54"/>
      <c r="J243" s="54"/>
      <c r="K243" s="66"/>
      <c r="L243" s="76"/>
      <c r="O243" s="23"/>
      <c r="P243" s="23"/>
    </row>
    <row r="244" spans="2:18" ht="10.35" customHeight="1" x14ac:dyDescent="0.4">
      <c r="B244" s="64"/>
      <c r="C244" s="65"/>
      <c r="D244" s="54"/>
      <c r="E244" s="54"/>
      <c r="F244" s="54"/>
      <c r="G244" s="54"/>
      <c r="H244" s="54"/>
      <c r="I244" s="54"/>
      <c r="J244" s="54"/>
      <c r="K244" s="66"/>
      <c r="L244" s="76"/>
      <c r="M244" s="4">
        <v>5</v>
      </c>
      <c r="N244" s="4" t="s">
        <v>113</v>
      </c>
      <c r="O244" s="4" t="s">
        <v>114</v>
      </c>
    </row>
    <row r="245" spans="2:18" ht="10.35" customHeight="1" x14ac:dyDescent="0.4">
      <c r="B245" s="64"/>
      <c r="C245" s="65"/>
      <c r="D245" s="54"/>
      <c r="E245" s="54"/>
      <c r="F245" s="54"/>
      <c r="G245" s="54"/>
      <c r="H245" s="54"/>
      <c r="I245" s="54"/>
      <c r="J245" s="54"/>
      <c r="K245" s="66"/>
      <c r="L245" s="76"/>
      <c r="M245" s="22" t="s">
        <v>38</v>
      </c>
      <c r="N245" s="23">
        <f ca="1">OFFSET($R$5,0,$M244)</f>
        <v>0</v>
      </c>
      <c r="O245" s="23">
        <f ca="1">OFFSET($AV$5,0,$M244)</f>
        <v>0</v>
      </c>
      <c r="P245" s="23"/>
    </row>
    <row r="246" spans="2:18" ht="6.4" customHeight="1" x14ac:dyDescent="0.4">
      <c r="B246" s="64"/>
      <c r="C246" s="65"/>
      <c r="D246" s="54"/>
      <c r="E246" s="54"/>
      <c r="F246" s="54"/>
      <c r="G246" s="54"/>
      <c r="H246" s="54"/>
      <c r="I246" s="54"/>
      <c r="J246" s="54"/>
      <c r="K246" s="66"/>
      <c r="L246" s="76"/>
      <c r="M246" s="29" t="s">
        <v>42</v>
      </c>
      <c r="N246" s="23">
        <f ca="1">OFFSET($R$6,0,$M244)</f>
        <v>0</v>
      </c>
      <c r="O246" s="23">
        <f ca="1">OFFSET($AV$6,0,$M244)</f>
        <v>0</v>
      </c>
      <c r="P246" s="23"/>
    </row>
    <row r="247" spans="2:18" ht="16.5" customHeight="1" x14ac:dyDescent="0.4">
      <c r="B247" s="9" t="str">
        <f>"第6表　療養介護　１施設・事業所当たりの収支額，収支等の科目"</f>
        <v>第6表　療養介護　１施設・事業所当たりの収支額，収支等の科目</v>
      </c>
      <c r="C247" s="65"/>
      <c r="D247" s="54"/>
      <c r="E247" s="54"/>
      <c r="F247" s="54"/>
      <c r="G247" s="54"/>
      <c r="H247" s="54"/>
      <c r="I247" s="54"/>
      <c r="J247" s="54"/>
      <c r="K247" s="66"/>
      <c r="L247" s="76"/>
      <c r="M247" s="35" t="s">
        <v>45</v>
      </c>
      <c r="N247" s="23">
        <f ca="1">OFFSET($R$7,0,$M244)</f>
        <v>0</v>
      </c>
      <c r="O247" s="23">
        <f ca="1">OFFSET($AV$7,0,$M244)</f>
        <v>0</v>
      </c>
      <c r="P247" s="23"/>
    </row>
    <row r="248" spans="2:18" ht="10.35" customHeight="1" x14ac:dyDescent="0.4">
      <c r="C248" s="7"/>
      <c r="D248" s="8"/>
      <c r="E248" s="8"/>
      <c r="F248" s="8"/>
      <c r="G248" s="8"/>
      <c r="H248" s="8"/>
      <c r="I248" s="8"/>
      <c r="J248" s="8"/>
      <c r="K248" s="10" t="s">
        <v>33</v>
      </c>
      <c r="L248" s="76"/>
      <c r="M248" s="35" t="s">
        <v>47</v>
      </c>
      <c r="N248" s="23">
        <f ca="1">OFFSET($R$8,0,$M244)</f>
        <v>0.70921985815602839</v>
      </c>
      <c r="O248" s="23">
        <f ca="1">OFFSET($AV$8,0,$M244)</f>
        <v>0.70921985815602839</v>
      </c>
      <c r="P248" s="23"/>
    </row>
    <row r="249" spans="2:18" ht="10.35" customHeight="1" x14ac:dyDescent="0.4">
      <c r="B249" s="17"/>
      <c r="C249" s="18"/>
      <c r="D249" s="19"/>
      <c r="E249" s="105" t="s">
        <v>36</v>
      </c>
      <c r="F249" s="106"/>
      <c r="G249" s="106"/>
      <c r="H249" s="107"/>
      <c r="I249" s="20"/>
      <c r="J249" s="105" t="s">
        <v>37</v>
      </c>
      <c r="K249" s="107"/>
      <c r="L249" s="76"/>
      <c r="M249" s="35" t="s">
        <v>49</v>
      </c>
      <c r="N249" s="23">
        <f ca="1">OFFSET($R$9,0,$M244)</f>
        <v>1.4184397163120568</v>
      </c>
      <c r="O249" s="23">
        <f ca="1">OFFSET($AV$9,0,$M244)</f>
        <v>2.1276595744680851</v>
      </c>
      <c r="P249" s="23"/>
    </row>
    <row r="250" spans="2:18" ht="10.35" customHeight="1" x14ac:dyDescent="0.4">
      <c r="B250" s="26"/>
      <c r="C250" s="27"/>
      <c r="D250" s="28"/>
      <c r="E250" s="105" t="s">
        <v>39</v>
      </c>
      <c r="F250" s="107"/>
      <c r="G250" s="105" t="s">
        <v>40</v>
      </c>
      <c r="H250" s="107"/>
      <c r="I250" s="20"/>
      <c r="J250" s="105" t="s">
        <v>41</v>
      </c>
      <c r="K250" s="107"/>
      <c r="M250" s="35" t="s">
        <v>51</v>
      </c>
      <c r="N250" s="23">
        <f ca="1">OFFSET($R$10,0,$M244)</f>
        <v>2.8368794326241136</v>
      </c>
      <c r="O250" s="23">
        <f ca="1">OFFSET($AV$10,0,$M244)</f>
        <v>0.70921985815602839</v>
      </c>
      <c r="P250" s="23"/>
    </row>
    <row r="251" spans="2:18" ht="10.35" customHeight="1" x14ac:dyDescent="0.4">
      <c r="B251" s="31" t="s">
        <v>43</v>
      </c>
      <c r="C251" s="100" t="s">
        <v>44</v>
      </c>
      <c r="D251" s="101"/>
      <c r="E251" s="32">
        <v>279343.4680851064</v>
      </c>
      <c r="F251" s="33">
        <f>E251/E264</f>
        <v>0.91439959967159312</v>
      </c>
      <c r="G251" s="32">
        <v>269258.32624113472</v>
      </c>
      <c r="H251" s="33">
        <f>G251/G264</f>
        <v>0.92389722240635874</v>
      </c>
      <c r="I251" s="34"/>
      <c r="J251" s="32">
        <v>287960.92413793103</v>
      </c>
      <c r="K251" s="33">
        <v>0.92596021143941798</v>
      </c>
      <c r="M251" s="35" t="s">
        <v>54</v>
      </c>
      <c r="N251" s="23">
        <f ca="1">OFFSET($R$11,0,$M244)</f>
        <v>0</v>
      </c>
      <c r="O251" s="23">
        <f ca="1">OFFSET($AV$11,0,$M244)</f>
        <v>0.70921985815602839</v>
      </c>
      <c r="P251" s="23"/>
    </row>
    <row r="252" spans="2:18" ht="10.35" customHeight="1" x14ac:dyDescent="0.4">
      <c r="B252" s="36"/>
      <c r="C252" s="100" t="s">
        <v>46</v>
      </c>
      <c r="D252" s="101"/>
      <c r="E252" s="32">
        <v>12024.815602836879</v>
      </c>
      <c r="F252" s="33">
        <f>E252/E264</f>
        <v>3.9361888963191434E-2</v>
      </c>
      <c r="G252" s="32">
        <v>9628.6879432624119</v>
      </c>
      <c r="H252" s="33">
        <f>G252/G264</f>
        <v>3.3038599661467792E-2</v>
      </c>
      <c r="I252" s="34"/>
      <c r="J252" s="32">
        <v>10419.875862068966</v>
      </c>
      <c r="K252" s="33">
        <v>3.3505901834765484E-2</v>
      </c>
      <c r="M252" s="35" t="s">
        <v>56</v>
      </c>
      <c r="N252" s="23">
        <f ca="1">OFFSET($R$12,0,$M244)</f>
        <v>0</v>
      </c>
      <c r="O252" s="23">
        <f ca="1">OFFSET($AV$12,0,$M244)</f>
        <v>0</v>
      </c>
      <c r="P252" s="23"/>
    </row>
    <row r="253" spans="2:18" ht="10.35" customHeight="1" x14ac:dyDescent="0.4">
      <c r="B253" s="36"/>
      <c r="C253" s="100" t="s">
        <v>48</v>
      </c>
      <c r="D253" s="101"/>
      <c r="E253" s="32">
        <v>964.9078014184397</v>
      </c>
      <c r="F253" s="33">
        <f>E253/E264</f>
        <v>3.1585177680553758E-3</v>
      </c>
      <c r="G253" s="32">
        <v>781.21985815602841</v>
      </c>
      <c r="H253" s="33">
        <f>G253/G264</f>
        <v>2.6805739570432622E-3</v>
      </c>
      <c r="I253" s="34"/>
      <c r="J253" s="32">
        <v>1121.8413793103448</v>
      </c>
      <c r="K253" s="33">
        <v>3.6073661171129156E-3</v>
      </c>
      <c r="M253" s="35" t="s">
        <v>58</v>
      </c>
      <c r="N253" s="23">
        <f ca="1">OFFSET($R$13,0,$M244)</f>
        <v>0.70921985815602839</v>
      </c>
      <c r="O253" s="23">
        <f ca="1">OFFSET($AV$13,0,$M244)</f>
        <v>0</v>
      </c>
      <c r="P253" s="23"/>
      <c r="R253" s="85"/>
    </row>
    <row r="254" spans="2:18" ht="10.35" customHeight="1" x14ac:dyDescent="0.4">
      <c r="B254" s="38"/>
      <c r="C254" s="100" t="s">
        <v>50</v>
      </c>
      <c r="D254" s="101"/>
      <c r="E254" s="32">
        <v>12638.851063829787</v>
      </c>
      <c r="F254" s="33">
        <f>E254/E264</f>
        <v>4.1371865368098872E-2</v>
      </c>
      <c r="G254" s="32">
        <v>10990.304964539007</v>
      </c>
      <c r="H254" s="33">
        <f>G254/G264</f>
        <v>3.7710671279457673E-2</v>
      </c>
      <c r="I254" s="34"/>
      <c r="J254" s="32">
        <v>10078.76551724138</v>
      </c>
      <c r="K254" s="33">
        <v>3.2409035626385654E-2</v>
      </c>
      <c r="M254" s="35" t="s">
        <v>60</v>
      </c>
      <c r="N254" s="23">
        <f ca="1">OFFSET($R$14,0,$M244)</f>
        <v>0.70921985815602839</v>
      </c>
      <c r="O254" s="23">
        <f ca="1">OFFSET($AV$14,0,$M244)</f>
        <v>0.70921985815602839</v>
      </c>
      <c r="P254" s="23"/>
      <c r="R254" s="85"/>
    </row>
    <row r="255" spans="2:18" ht="10.35" customHeight="1" x14ac:dyDescent="0.4">
      <c r="B255" s="31" t="s">
        <v>52</v>
      </c>
      <c r="C255" s="100" t="s">
        <v>53</v>
      </c>
      <c r="D255" s="101"/>
      <c r="E255" s="32">
        <v>204966.8439716312</v>
      </c>
      <c r="F255" s="33">
        <f>E255/E264</f>
        <v>0.67093603927230006</v>
      </c>
      <c r="G255" s="32">
        <v>196127.05673758866</v>
      </c>
      <c r="H255" s="33">
        <f>G255/G264</f>
        <v>0.67296430713276223</v>
      </c>
      <c r="I255" s="34"/>
      <c r="J255" s="32">
        <v>207885.3448275862</v>
      </c>
      <c r="K255" s="33">
        <v>0.66847110741839799</v>
      </c>
      <c r="L255" s="8"/>
      <c r="M255" s="35" t="s">
        <v>62</v>
      </c>
      <c r="N255" s="23">
        <f ca="1">OFFSET($R$15,0,$M244)</f>
        <v>0</v>
      </c>
      <c r="O255" s="23">
        <f ca="1">OFFSET($AV$15,0,$M244)</f>
        <v>0.70921985815602839</v>
      </c>
      <c r="P255" s="23"/>
      <c r="R255" s="85"/>
    </row>
    <row r="256" spans="2:18" ht="10.35" customHeight="1" x14ac:dyDescent="0.4">
      <c r="B256" s="36"/>
      <c r="C256" s="100" t="s">
        <v>55</v>
      </c>
      <c r="D256" s="101"/>
      <c r="E256" s="32">
        <v>19078.716312056738</v>
      </c>
      <c r="F256" s="33">
        <f>E256/E264</f>
        <v>6.2452043992943865E-2</v>
      </c>
      <c r="G256" s="32">
        <v>18012.836879432623</v>
      </c>
      <c r="H256" s="33">
        <f>G256/G264</f>
        <v>6.1806853637138205E-2</v>
      </c>
      <c r="I256" s="34"/>
      <c r="J256" s="32">
        <v>19876.524137931036</v>
      </c>
      <c r="K256" s="33">
        <v>6.391447224493392E-2</v>
      </c>
      <c r="L256" s="8"/>
      <c r="M256" s="35" t="s">
        <v>65</v>
      </c>
      <c r="N256" s="23">
        <f ca="1">OFFSET($R$16,0,$M244)</f>
        <v>0</v>
      </c>
      <c r="O256" s="23">
        <f ca="1">OFFSET($AV$16,0,$M244)</f>
        <v>0.70921985815602839</v>
      </c>
      <c r="P256" s="23"/>
      <c r="R256" s="85"/>
    </row>
    <row r="257" spans="2:49" ht="10.35" customHeight="1" x14ac:dyDescent="0.4">
      <c r="B257" s="36"/>
      <c r="C257" s="100" t="s">
        <v>57</v>
      </c>
      <c r="D257" s="101"/>
      <c r="E257" s="39">
        <v>-2638.9007092198581</v>
      </c>
      <c r="F257" s="33">
        <f>E257/E264</f>
        <v>-8.6381463243971751E-3</v>
      </c>
      <c r="G257" s="39">
        <v>-2422.8581560283687</v>
      </c>
      <c r="H257" s="33">
        <f>G257/G264</f>
        <v>-8.3134733543375559E-3</v>
      </c>
      <c r="I257" s="34"/>
      <c r="J257" s="39">
        <v>-2593.3172413793104</v>
      </c>
      <c r="K257" s="33">
        <v>-8.3390084552127167E-3</v>
      </c>
      <c r="L257" s="8"/>
      <c r="M257" s="35" t="s">
        <v>68</v>
      </c>
      <c r="N257" s="23">
        <f ca="1">OFFSET($R$17,0,$M244)</f>
        <v>2.1276595744680851</v>
      </c>
      <c r="O257" s="23">
        <f ca="1">OFFSET($AV$17,0,$M244)</f>
        <v>2.1276595744680851</v>
      </c>
      <c r="P257" s="23"/>
      <c r="R257" s="85"/>
    </row>
    <row r="258" spans="2:49" ht="10.35" customHeight="1" x14ac:dyDescent="0.4">
      <c r="B258" s="36"/>
      <c r="C258" s="100" t="s">
        <v>59</v>
      </c>
      <c r="D258" s="101"/>
      <c r="E258" s="40">
        <v>13675.127659574468</v>
      </c>
      <c r="F258" s="33">
        <f>E258/E264</f>
        <v>4.476400090215505E-2</v>
      </c>
      <c r="G258" s="40">
        <v>13029.482269503545</v>
      </c>
      <c r="H258" s="33">
        <f>G258/G264</f>
        <v>4.4707633172341207E-2</v>
      </c>
      <c r="I258" s="34"/>
      <c r="J258" s="40">
        <v>13949.662068965517</v>
      </c>
      <c r="K258" s="33">
        <v>4.4856197338430118E-2</v>
      </c>
      <c r="L258" s="8"/>
      <c r="M258" s="35" t="s">
        <v>71</v>
      </c>
      <c r="N258" s="23">
        <f ca="1">OFFSET($R$18,0,$M244)</f>
        <v>1.4184397163120568</v>
      </c>
      <c r="O258" s="23">
        <f ca="1">OFFSET($AV$18,0,$M244)</f>
        <v>0</v>
      </c>
      <c r="P258" s="23"/>
      <c r="Q258" s="86"/>
    </row>
    <row r="259" spans="2:49" ht="10.35" customHeight="1" x14ac:dyDescent="0.4">
      <c r="B259" s="38"/>
      <c r="C259" s="100" t="s">
        <v>61</v>
      </c>
      <c r="D259" s="101"/>
      <c r="E259" s="40">
        <v>56160.709219858159</v>
      </c>
      <c r="F259" s="33">
        <f>E259/E264</f>
        <v>0.18383580034978819</v>
      </c>
      <c r="G259" s="40">
        <v>50963.624113475176</v>
      </c>
      <c r="H259" s="33">
        <f>G259/G264</f>
        <v>0.17486980410044686</v>
      </c>
      <c r="I259" s="34"/>
      <c r="J259" s="40">
        <v>60468.834482758619</v>
      </c>
      <c r="K259" s="33">
        <v>0.19444212762815949</v>
      </c>
      <c r="L259" s="8"/>
      <c r="M259" s="35" t="s">
        <v>74</v>
      </c>
      <c r="N259" s="23">
        <f ca="1">OFFSET($R$19,0,$M244)</f>
        <v>0.70921985815602839</v>
      </c>
      <c r="O259" s="23">
        <f ca="1">OFFSET($AV$19,0,$M244)</f>
        <v>1.4184397163120568</v>
      </c>
      <c r="P259" s="23"/>
      <c r="Q259" s="70"/>
    </row>
    <row r="260" spans="2:49" ht="10.35" customHeight="1" x14ac:dyDescent="0.4">
      <c r="B260" s="31" t="s">
        <v>63</v>
      </c>
      <c r="C260" s="100" t="s">
        <v>64</v>
      </c>
      <c r="D260" s="101"/>
      <c r="E260" s="40">
        <v>53.099290780141843</v>
      </c>
      <c r="F260" s="33">
        <f>E260/E264</f>
        <v>1.7381458949100782E-4</v>
      </c>
      <c r="G260" s="40">
        <v>30.808510638297872</v>
      </c>
      <c r="H260" s="33">
        <f>G260/G264</f>
        <v>1.0571222737123185E-4</v>
      </c>
      <c r="I260" s="34"/>
      <c r="J260" s="40">
        <v>36.627586206896552</v>
      </c>
      <c r="K260" s="33">
        <v>1.1777878394503309E-4</v>
      </c>
      <c r="L260" s="67"/>
      <c r="M260" s="35" t="s">
        <v>76</v>
      </c>
      <c r="N260" s="23">
        <f ca="1">OFFSET($R$20,0,$M244)</f>
        <v>1.4184397163120568</v>
      </c>
      <c r="O260" s="23">
        <f ca="1">OFFSET($AV$20,0,$M244)</f>
        <v>2.1276595744680851</v>
      </c>
      <c r="P260" s="23"/>
      <c r="Q260" s="70"/>
    </row>
    <row r="261" spans="2:49" ht="10.35" customHeight="1" x14ac:dyDescent="0.4">
      <c r="B261" s="41" t="s">
        <v>66</v>
      </c>
      <c r="C261" s="100" t="s">
        <v>67</v>
      </c>
      <c r="D261" s="101"/>
      <c r="E261" s="40">
        <v>376.8581560283688</v>
      </c>
      <c r="F261" s="33">
        <f>E261/E264</f>
        <v>1.2336030241463449E-3</v>
      </c>
      <c r="G261" s="40">
        <v>452.88652482269504</v>
      </c>
      <c r="H261" s="33">
        <f>G261/G264</f>
        <v>1.5539746094025673E-3</v>
      </c>
      <c r="I261" s="34"/>
      <c r="J261" s="40">
        <v>711.24827586206902</v>
      </c>
      <c r="K261" s="33">
        <v>2.2870728237686325E-3</v>
      </c>
      <c r="L261" s="68"/>
      <c r="M261" s="43" t="s">
        <v>78</v>
      </c>
      <c r="N261" s="23">
        <f ca="1">OFFSET($R$21,0,$M244)</f>
        <v>2.1276595744680851</v>
      </c>
      <c r="O261" s="23">
        <f ca="1">OFFSET($AV$21,0,$M244)</f>
        <v>2.1276595744680851</v>
      </c>
      <c r="P261" s="23"/>
      <c r="Q261" s="30"/>
      <c r="R261" s="30"/>
      <c r="S261" s="30"/>
      <c r="T261" s="30"/>
      <c r="U261" s="30"/>
      <c r="V261" s="11"/>
      <c r="W261" s="11"/>
      <c r="X261" s="11"/>
      <c r="Y261" s="11"/>
      <c r="Z261" s="11"/>
      <c r="AA261" s="11"/>
      <c r="AB261" s="11"/>
      <c r="AC261" s="11"/>
      <c r="AD261" s="11"/>
      <c r="AE261" s="11"/>
      <c r="AF261" s="11"/>
      <c r="AG261" s="11"/>
      <c r="AH261" s="11"/>
      <c r="AI261" s="11"/>
      <c r="AJ261" s="11"/>
      <c r="AK261" s="11"/>
      <c r="AL261" s="11"/>
      <c r="AM261" s="11"/>
      <c r="AN261" s="11"/>
      <c r="AO261" s="11"/>
      <c r="AP261" s="11"/>
      <c r="AQ261" s="11"/>
      <c r="AR261" s="11"/>
      <c r="AS261" s="11"/>
      <c r="AT261" s="11"/>
      <c r="AU261" s="11"/>
    </row>
    <row r="262" spans="2:49" ht="10.35" customHeight="1" x14ac:dyDescent="0.4">
      <c r="B262" s="31" t="s">
        <v>69</v>
      </c>
      <c r="C262" s="100" t="s">
        <v>70</v>
      </c>
      <c r="D262" s="101"/>
      <c r="E262" s="40">
        <v>468.72340425531917</v>
      </c>
      <c r="F262" s="33">
        <f>E262/E264</f>
        <v>1.5343136395700157E-3</v>
      </c>
      <c r="G262" s="40">
        <v>748.18439716312059</v>
      </c>
      <c r="H262" s="33">
        <f>G262/G264</f>
        <v>2.5672204683012739E-3</v>
      </c>
      <c r="I262" s="34"/>
      <c r="J262" s="40">
        <v>1368.248275862069</v>
      </c>
      <c r="K262" s="33">
        <v>4.3997061983729584E-3</v>
      </c>
      <c r="L262" s="68"/>
      <c r="M262" s="43" t="s">
        <v>80</v>
      </c>
      <c r="N262" s="23">
        <f ca="1">OFFSET($R$22,0,$M244)</f>
        <v>0.70921985815602839</v>
      </c>
      <c r="O262" s="23">
        <f ca="1">OFFSET($AV$22,0,$M244)</f>
        <v>2.8368794326241136</v>
      </c>
      <c r="P262" s="23"/>
      <c r="Q262" s="30"/>
      <c r="R262" s="30"/>
      <c r="S262" s="30"/>
      <c r="T262" s="30"/>
      <c r="U262" s="30"/>
      <c r="V262" s="11"/>
      <c r="W262" s="11"/>
      <c r="X262" s="11"/>
      <c r="Y262" s="11"/>
      <c r="Z262" s="11"/>
      <c r="AA262" s="11"/>
      <c r="AB262" s="11"/>
      <c r="AC262" s="11"/>
      <c r="AD262" s="11"/>
      <c r="AE262" s="11"/>
      <c r="AF262" s="11"/>
      <c r="AG262" s="11"/>
      <c r="AH262" s="11"/>
      <c r="AI262" s="11"/>
      <c r="AJ262" s="11"/>
      <c r="AK262" s="11"/>
      <c r="AL262" s="11"/>
      <c r="AM262" s="11"/>
      <c r="AN262" s="11"/>
      <c r="AO262" s="11"/>
      <c r="AP262" s="11"/>
      <c r="AQ262" s="11"/>
      <c r="AR262" s="11"/>
      <c r="AS262" s="11"/>
      <c r="AT262" s="11"/>
      <c r="AU262" s="11"/>
    </row>
    <row r="263" spans="2:49" ht="10.35" customHeight="1" x14ac:dyDescent="0.4">
      <c r="B263" s="41" t="s">
        <v>72</v>
      </c>
      <c r="C263" s="100" t="s">
        <v>73</v>
      </c>
      <c r="D263" s="101"/>
      <c r="E263" s="40">
        <v>3408.1985815602839</v>
      </c>
      <c r="F263" s="33">
        <f>E263/E264</f>
        <v>1.1156356867562544E-2</v>
      </c>
      <c r="G263" s="40">
        <v>4982.2907801418442</v>
      </c>
      <c r="H263" s="33">
        <f>G263/G264</f>
        <v>1.7095570180702693E-2</v>
      </c>
      <c r="I263" s="34"/>
      <c r="J263" s="40">
        <v>5830.2896551724134</v>
      </c>
      <c r="K263" s="33">
        <v>1.8747738978885219E-2</v>
      </c>
      <c r="L263" s="1"/>
      <c r="M263" s="43" t="s">
        <v>84</v>
      </c>
      <c r="N263" s="23">
        <f ca="1">OFFSET($R$23,0,$M244)</f>
        <v>3.5460992907801421</v>
      </c>
      <c r="O263" s="23">
        <f ca="1">OFFSET($AV$23,0,$M244)</f>
        <v>2.8368794326241136</v>
      </c>
      <c r="P263" s="23"/>
      <c r="Q263" s="70"/>
      <c r="AV263" s="11"/>
      <c r="AW263" s="11"/>
    </row>
    <row r="264" spans="2:49" ht="10.35" customHeight="1" x14ac:dyDescent="0.4">
      <c r="B264" s="94" t="s">
        <v>75</v>
      </c>
      <c r="C264" s="95"/>
      <c r="D264" s="96"/>
      <c r="E264" s="42">
        <f>SUM(E251:E254,E260,E262)</f>
        <v>305493.86524822703</v>
      </c>
      <c r="F264" s="33">
        <f>E264/E264</f>
        <v>1</v>
      </c>
      <c r="G264" s="42">
        <f>SUM(G251:G254,G260,G262)</f>
        <v>291437.5319148936</v>
      </c>
      <c r="H264" s="33">
        <f>G264/G264</f>
        <v>1</v>
      </c>
      <c r="I264" s="34"/>
      <c r="J264" s="42">
        <v>310986.28275862068</v>
      </c>
      <c r="K264" s="33">
        <v>1</v>
      </c>
      <c r="L264" s="1"/>
      <c r="M264" s="43" t="s">
        <v>86</v>
      </c>
      <c r="N264" s="23">
        <f ca="1">OFFSET($R$24,0,$M244)</f>
        <v>3.5460992907801421</v>
      </c>
      <c r="O264" s="23">
        <f ca="1">OFFSET($AV$24,0,$M244)</f>
        <v>2.8368794326241136</v>
      </c>
      <c r="P264" s="23"/>
      <c r="Q264" s="70"/>
      <c r="AV264" s="11"/>
      <c r="AW264" s="11"/>
    </row>
    <row r="265" spans="2:49" ht="10.35" customHeight="1" x14ac:dyDescent="0.4">
      <c r="B265" s="94" t="s">
        <v>77</v>
      </c>
      <c r="C265" s="95"/>
      <c r="D265" s="96"/>
      <c r="E265" s="42">
        <f>SUM(E255:E259,E261,E263)</f>
        <v>295027.55319148937</v>
      </c>
      <c r="F265" s="33">
        <f>E265/E264</f>
        <v>0.96573969808449889</v>
      </c>
      <c r="G265" s="42">
        <f>SUM(G255:G259,G261,G263)</f>
        <v>281145.31914893613</v>
      </c>
      <c r="H265" s="33">
        <f>G265/G264</f>
        <v>0.9646846694784561</v>
      </c>
      <c r="I265" s="34"/>
      <c r="J265" s="42">
        <v>306128.58620689658</v>
      </c>
      <c r="K265" s="33">
        <v>0.98437970797736274</v>
      </c>
      <c r="L265" s="68"/>
      <c r="M265" s="2" t="s">
        <v>88</v>
      </c>
      <c r="N265" s="23">
        <f ca="1">OFFSET($R$25,0,$M244)</f>
        <v>2.1276595744680851</v>
      </c>
      <c r="O265" s="23">
        <f ca="1">OFFSET($AV$25,0,$M244)</f>
        <v>1.4184397163120568</v>
      </c>
      <c r="P265" s="23"/>
      <c r="Q265" s="70"/>
    </row>
    <row r="266" spans="2:49" ht="10.35" customHeight="1" x14ac:dyDescent="0.4">
      <c r="B266" s="94" t="s">
        <v>79</v>
      </c>
      <c r="C266" s="95"/>
      <c r="D266" s="96"/>
      <c r="E266" s="42">
        <f>E264-E265</f>
        <v>10466.312056737661</v>
      </c>
      <c r="F266" s="33">
        <f>E266/E264</f>
        <v>3.4260301915501078E-2</v>
      </c>
      <c r="G266" s="42">
        <f>G264-G265</f>
        <v>10292.212765957462</v>
      </c>
      <c r="H266" s="33">
        <f>G266/G264</f>
        <v>3.5315330521543883E-2</v>
      </c>
      <c r="I266" s="34"/>
      <c r="J266" s="42">
        <v>4857.6965517241042</v>
      </c>
      <c r="K266" s="33">
        <v>1.562029202263728E-2</v>
      </c>
      <c r="L266" s="68"/>
      <c r="M266" s="4" t="s">
        <v>89</v>
      </c>
      <c r="N266" s="23">
        <f ca="1">OFFSET($R$26,0,$M244)</f>
        <v>4.2553191489361701</v>
      </c>
      <c r="O266" s="23">
        <f ca="1">OFFSET($AV$26,0,$M244)</f>
        <v>2.8368794326241136</v>
      </c>
      <c r="P266" s="23"/>
      <c r="Q266" s="70"/>
    </row>
    <row r="267" spans="2:49" ht="10.35" customHeight="1" x14ac:dyDescent="0.4">
      <c r="B267" s="102" t="s">
        <v>81</v>
      </c>
      <c r="C267" s="103"/>
      <c r="D267" s="104"/>
      <c r="E267" s="44">
        <v>138.35460992907801</v>
      </c>
      <c r="F267" s="45">
        <f>E267/E264</f>
        <v>4.5288834136377463E-4</v>
      </c>
      <c r="G267" s="44">
        <v>211.99290780141843</v>
      </c>
      <c r="H267" s="45">
        <f>G267/G264</f>
        <v>7.274042790868995E-4</v>
      </c>
      <c r="I267" s="77"/>
      <c r="J267" s="47" t="s">
        <v>82</v>
      </c>
      <c r="K267" s="48" t="s">
        <v>83</v>
      </c>
      <c r="L267" s="68"/>
      <c r="M267" s="43" t="s">
        <v>91</v>
      </c>
      <c r="N267" s="23">
        <f ca="1">OFFSET($R$27,0,$M244)</f>
        <v>14.893617021276595</v>
      </c>
      <c r="O267" s="23">
        <f ca="1">OFFSET($AV$27,0,$M244)</f>
        <v>14.184397163120568</v>
      </c>
      <c r="P267" s="23"/>
      <c r="Q267" s="70"/>
    </row>
    <row r="268" spans="2:49" ht="10.35" customHeight="1" x14ac:dyDescent="0.4">
      <c r="B268" s="102" t="s">
        <v>85</v>
      </c>
      <c r="C268" s="103"/>
      <c r="D268" s="104"/>
      <c r="E268" s="44">
        <f>E266+E267</f>
        <v>10604.666666666739</v>
      </c>
      <c r="F268" s="45">
        <f>E268/(E264+E267)</f>
        <v>3.4697476174430704E-2</v>
      </c>
      <c r="G268" s="44">
        <f>G266+G267</f>
        <v>10504.205673758881</v>
      </c>
      <c r="H268" s="45">
        <f>G268/(G264+G267)</f>
        <v>3.6016536218067878E-2</v>
      </c>
      <c r="I268" s="77"/>
      <c r="J268" s="47" t="s">
        <v>83</v>
      </c>
      <c r="K268" s="48" t="s">
        <v>83</v>
      </c>
      <c r="L268" s="68"/>
      <c r="M268" s="43" t="s">
        <v>93</v>
      </c>
      <c r="N268" s="23">
        <f ca="1">OFFSET($R$28,0,$M244)</f>
        <v>24.822695035460992</v>
      </c>
      <c r="O268" s="23">
        <f ca="1">OFFSET($AV$28,0,$M244)</f>
        <v>22.695035460992909</v>
      </c>
      <c r="P268" s="23"/>
      <c r="Q268" s="70"/>
    </row>
    <row r="269" spans="2:49" ht="10.35" customHeight="1" x14ac:dyDescent="0.4">
      <c r="B269" s="94" t="s">
        <v>87</v>
      </c>
      <c r="C269" s="95"/>
      <c r="D269" s="96"/>
      <c r="E269" s="49">
        <v>141</v>
      </c>
      <c r="F269" s="50"/>
      <c r="G269" s="49">
        <v>141</v>
      </c>
      <c r="H269" s="50"/>
      <c r="I269" s="51"/>
      <c r="J269" s="49">
        <v>145</v>
      </c>
      <c r="K269" s="50"/>
      <c r="L269" s="68"/>
      <c r="M269" s="43" t="s">
        <v>95</v>
      </c>
      <c r="N269" s="23">
        <f ca="1">OFFSET($R$29,0,$M244)</f>
        <v>14.184397163120568</v>
      </c>
      <c r="O269" s="23">
        <f ca="1">OFFSET($AV$29,0,$M244)</f>
        <v>17.021276595744681</v>
      </c>
      <c r="P269" s="23"/>
      <c r="Q269" s="70"/>
    </row>
    <row r="270" spans="2:49" ht="10.35" customHeight="1" x14ac:dyDescent="0.4">
      <c r="B270" s="52"/>
      <c r="C270" s="53"/>
      <c r="D270" s="54"/>
      <c r="E270" s="55"/>
      <c r="F270" s="55"/>
      <c r="G270" s="55"/>
      <c r="H270" s="55"/>
      <c r="I270" s="51"/>
      <c r="J270" s="55"/>
      <c r="K270" s="55"/>
      <c r="L270" s="66"/>
      <c r="M270" s="43" t="s">
        <v>97</v>
      </c>
      <c r="N270" s="23">
        <f ca="1">OFFSET($R$30,0,$M244)</f>
        <v>4.9645390070921991</v>
      </c>
      <c r="O270" s="23">
        <f ca="1">OFFSET($AV$30,0,$M244)</f>
        <v>2.8368794326241136</v>
      </c>
      <c r="P270" s="23"/>
      <c r="Q270" s="70"/>
    </row>
    <row r="271" spans="2:49" ht="10.35" customHeight="1" x14ac:dyDescent="0.4">
      <c r="B271" s="56" t="s">
        <v>90</v>
      </c>
      <c r="C271" s="57"/>
      <c r="D271" s="58"/>
      <c r="E271" s="49">
        <v>1114.8581560283687</v>
      </c>
      <c r="F271" s="50"/>
      <c r="G271" s="49">
        <v>895.10638297872345</v>
      </c>
      <c r="H271" s="50"/>
      <c r="I271" s="51"/>
      <c r="J271" s="49">
        <v>1242.0790567809813</v>
      </c>
      <c r="K271" s="50"/>
      <c r="L271" s="66"/>
      <c r="M271" s="43" t="s">
        <v>99</v>
      </c>
      <c r="N271" s="23">
        <f ca="1">OFFSET($R$31,0,$M244)</f>
        <v>2.8368794326241136</v>
      </c>
      <c r="O271" s="23">
        <f ca="1">OFFSET($AV$31,0,$M244)</f>
        <v>4.2553191489361701</v>
      </c>
      <c r="P271" s="23"/>
      <c r="Q271" s="70"/>
    </row>
    <row r="272" spans="2:49" ht="10.35" customHeight="1" x14ac:dyDescent="0.4">
      <c r="B272" s="59" t="s">
        <v>92</v>
      </c>
      <c r="C272" s="60"/>
      <c r="D272" s="61"/>
      <c r="E272" s="49">
        <v>119.12056737588652</v>
      </c>
      <c r="F272" s="50"/>
      <c r="G272" s="49">
        <v>109.07801418439716</v>
      </c>
      <c r="H272" s="50"/>
      <c r="I272" s="51"/>
      <c r="J272" s="49">
        <v>122.24193078467637</v>
      </c>
      <c r="K272" s="50"/>
      <c r="L272" s="66"/>
      <c r="M272" s="43" t="s">
        <v>100</v>
      </c>
      <c r="N272" s="23">
        <f ca="1">OFFSET($R$32,0,$M244)</f>
        <v>3.5460992907801421</v>
      </c>
      <c r="O272" s="23">
        <f ca="1">OFFSET($AV$32,0,$M244)</f>
        <v>5.6737588652482271</v>
      </c>
      <c r="P272" s="23"/>
      <c r="Q272" s="70"/>
    </row>
    <row r="273" spans="2:18" ht="10.35" customHeight="1" x14ac:dyDescent="0.4">
      <c r="B273" s="56" t="s">
        <v>94</v>
      </c>
      <c r="C273" s="57"/>
      <c r="D273" s="58"/>
      <c r="E273" s="49">
        <v>152.11347517730496</v>
      </c>
      <c r="F273" s="50"/>
      <c r="G273" s="49">
        <v>155.31205673758865</v>
      </c>
      <c r="H273" s="50"/>
      <c r="I273" s="51"/>
      <c r="J273" s="49">
        <v>207.62088169537878</v>
      </c>
      <c r="K273" s="50"/>
      <c r="L273" s="66"/>
      <c r="M273" s="43" t="s">
        <v>101</v>
      </c>
      <c r="N273" s="23">
        <f ca="1">OFFSET($R$33,0,$M244)</f>
        <v>0.70921985815602839</v>
      </c>
      <c r="O273" s="23">
        <f ca="1">OFFSET($AV$33,0,$M244)</f>
        <v>0.70921985815602839</v>
      </c>
      <c r="P273" s="23"/>
      <c r="Q273" s="70"/>
    </row>
    <row r="274" spans="2:18" ht="10.35" customHeight="1" x14ac:dyDescent="0.4">
      <c r="B274" s="56" t="s">
        <v>96</v>
      </c>
      <c r="C274" s="57"/>
      <c r="D274" s="58"/>
      <c r="E274" s="49">
        <f>E266+E256+E257-SUM(E271:E273)</f>
        <v>25520.035460992978</v>
      </c>
      <c r="F274" s="50"/>
      <c r="G274" s="49">
        <f>G266+G256+G257-SUM(G271:G273)</f>
        <v>24722.695035461009</v>
      </c>
      <c r="H274" s="50"/>
      <c r="I274" s="51"/>
      <c r="J274" s="49">
        <v>20568.961579014791</v>
      </c>
      <c r="K274" s="50"/>
      <c r="L274" s="66"/>
      <c r="M274" s="43" t="s">
        <v>102</v>
      </c>
      <c r="N274" s="23">
        <f ca="1">OFFSET($R$34,0,$M244)</f>
        <v>2.1276595744680851</v>
      </c>
      <c r="O274" s="23">
        <f ca="1">OFFSET($AV$34,0,$M244)</f>
        <v>1.4184397163120568</v>
      </c>
      <c r="P274" s="23"/>
      <c r="Q274" s="70"/>
    </row>
    <row r="275" spans="2:18" ht="10.35" customHeight="1" x14ac:dyDescent="0.4">
      <c r="C275" s="65"/>
      <c r="D275" s="54"/>
      <c r="E275" s="54"/>
      <c r="F275" s="54"/>
      <c r="G275" s="54"/>
      <c r="H275" s="54"/>
      <c r="I275" s="54"/>
      <c r="J275" s="54"/>
      <c r="K275" s="66"/>
      <c r="L275" s="66"/>
      <c r="M275" s="2" t="s">
        <v>103</v>
      </c>
      <c r="N275" s="23">
        <f ca="1">OFFSET($R$35,0,$M244)</f>
        <v>2.1276595744680851</v>
      </c>
      <c r="O275" s="23">
        <f ca="1">OFFSET($AV$35,0,$M244)</f>
        <v>2.8368794326241136</v>
      </c>
      <c r="P275" s="23"/>
      <c r="Q275" s="70"/>
    </row>
    <row r="276" spans="2:18" ht="10.35" customHeight="1" x14ac:dyDescent="0.4">
      <c r="B276" s="56" t="s">
        <v>124</v>
      </c>
      <c r="C276" s="57"/>
      <c r="D276" s="58"/>
      <c r="E276" s="78">
        <v>102.58156028368795</v>
      </c>
      <c r="F276" s="50"/>
      <c r="G276" s="78" t="s">
        <v>116</v>
      </c>
      <c r="H276" s="50"/>
      <c r="I276" s="51"/>
      <c r="J276" s="79">
        <v>114.42068965517241</v>
      </c>
      <c r="K276" s="80"/>
      <c r="L276" s="66"/>
      <c r="M276" s="4" t="s">
        <v>104</v>
      </c>
      <c r="N276" s="23">
        <f ca="1">OFFSET($R$36,0,$M244)</f>
        <v>1.4184397163120568</v>
      </c>
      <c r="O276" s="23">
        <f ca="1">OFFSET($AV$36,0,$M244)</f>
        <v>0.70921985815602839</v>
      </c>
      <c r="P276" s="23"/>
    </row>
    <row r="277" spans="2:18" ht="10.35" customHeight="1" x14ac:dyDescent="0.4">
      <c r="B277" s="56" t="s">
        <v>125</v>
      </c>
      <c r="C277" s="57"/>
      <c r="D277" s="58"/>
      <c r="E277" s="78">
        <f>E264/E276</f>
        <v>2978.0582826327441</v>
      </c>
      <c r="F277" s="50"/>
      <c r="G277" s="78" t="s">
        <v>116</v>
      </c>
      <c r="H277" s="50"/>
      <c r="I277" s="51"/>
      <c r="J277" s="78">
        <v>2717.9200168766197</v>
      </c>
      <c r="K277" s="80"/>
      <c r="L277" s="66"/>
      <c r="M277" s="69" t="s">
        <v>105</v>
      </c>
      <c r="N277" s="23">
        <f ca="1">OFFSET($R$37,0,$M244)</f>
        <v>0</v>
      </c>
      <c r="O277" s="23">
        <f ca="1">OFFSET($AV$37,0,$M244)</f>
        <v>0.70921985815602839</v>
      </c>
      <c r="P277" s="23"/>
    </row>
    <row r="278" spans="2:18" ht="10.35" customHeight="1" x14ac:dyDescent="0.4">
      <c r="B278" s="97" t="s">
        <v>126</v>
      </c>
      <c r="C278" s="98"/>
      <c r="D278" s="99"/>
      <c r="E278" s="81">
        <f>(E264+E267)/E276</f>
        <v>2979.4070105088504</v>
      </c>
      <c r="F278" s="82"/>
      <c r="G278" s="81" t="s">
        <v>119</v>
      </c>
      <c r="H278" s="82"/>
      <c r="I278" s="83"/>
      <c r="J278" s="81" t="s">
        <v>119</v>
      </c>
      <c r="K278" s="84"/>
      <c r="L278" s="63"/>
      <c r="M278" s="69" t="s">
        <v>106</v>
      </c>
      <c r="N278" s="23">
        <f ca="1">OFFSET($R$38,0,$M244)</f>
        <v>0</v>
      </c>
      <c r="O278" s="23">
        <f ca="1">OFFSET($AV$38,0,$M244)</f>
        <v>0</v>
      </c>
      <c r="P278" s="23"/>
    </row>
    <row r="279" spans="2:18" ht="10.35" customHeight="1" x14ac:dyDescent="0.4">
      <c r="B279" s="56" t="s">
        <v>127</v>
      </c>
      <c r="C279" s="57"/>
      <c r="D279" s="58"/>
      <c r="E279" s="78">
        <f>E265/E276</f>
        <v>2876.0291067477874</v>
      </c>
      <c r="F279" s="50"/>
      <c r="G279" s="78" t="s">
        <v>116</v>
      </c>
      <c r="H279" s="50"/>
      <c r="I279" s="51"/>
      <c r="J279" s="78">
        <v>2675.4653125188361</v>
      </c>
      <c r="K279" s="80"/>
      <c r="L279" s="1"/>
      <c r="M279" s="69" t="s">
        <v>107</v>
      </c>
      <c r="N279" s="23">
        <f ca="1">OFFSET($R$39,0,$M244)</f>
        <v>0</v>
      </c>
      <c r="O279" s="23">
        <f ca="1">OFFSET($AV$39,0,$M244)</f>
        <v>0</v>
      </c>
      <c r="P279" s="23"/>
      <c r="R279" s="85"/>
    </row>
    <row r="280" spans="2:18" ht="10.35" customHeight="1" x14ac:dyDescent="0.4">
      <c r="B280" s="56" t="s">
        <v>121</v>
      </c>
      <c r="C280" s="57"/>
      <c r="D280" s="58"/>
      <c r="E280" s="78">
        <v>69.495388489208608</v>
      </c>
      <c r="F280" s="50"/>
      <c r="G280" s="78" t="s">
        <v>116</v>
      </c>
      <c r="H280" s="50"/>
      <c r="I280" s="51"/>
      <c r="J280" s="78">
        <v>80.138461538461527</v>
      </c>
      <c r="K280" s="80"/>
      <c r="M280" s="69" t="s">
        <v>108</v>
      </c>
      <c r="N280" s="23">
        <f ca="1">OFFSET($R$40,0,$M244)</f>
        <v>0</v>
      </c>
      <c r="O280" s="23">
        <f ca="1">OFFSET($AV$40,0,$M244)</f>
        <v>0</v>
      </c>
      <c r="P280" s="23"/>
      <c r="R280" s="85"/>
    </row>
    <row r="281" spans="2:18" ht="10.35" customHeight="1" x14ac:dyDescent="0.4">
      <c r="B281" s="56" t="s">
        <v>122</v>
      </c>
      <c r="C281" s="57"/>
      <c r="D281" s="58"/>
      <c r="E281" s="78">
        <f>E255/E280</f>
        <v>2949.3589204621667</v>
      </c>
      <c r="F281" s="50"/>
      <c r="G281" s="78" t="s">
        <v>116</v>
      </c>
      <c r="H281" s="50"/>
      <c r="I281" s="51"/>
      <c r="J281" s="78">
        <v>2594.0770615843935</v>
      </c>
      <c r="K281" s="80"/>
      <c r="L281" s="8"/>
      <c r="M281" s="69" t="s">
        <v>109</v>
      </c>
      <c r="N281" s="23">
        <f ca="1">OFFSET($R$41,0,$M244)</f>
        <v>0</v>
      </c>
      <c r="O281" s="23">
        <f ca="1">OFFSET($AV$41,0,$M244)</f>
        <v>0</v>
      </c>
      <c r="P281" s="23"/>
      <c r="Q281" s="86"/>
    </row>
    <row r="282" spans="2:18" ht="8.85" customHeight="1" x14ac:dyDescent="0.4">
      <c r="B282" s="64" t="s">
        <v>98</v>
      </c>
      <c r="C282" s="65"/>
      <c r="D282" s="54"/>
      <c r="E282" s="54"/>
      <c r="F282" s="54"/>
      <c r="G282" s="54"/>
      <c r="H282" s="54"/>
      <c r="I282" s="54"/>
      <c r="J282" s="54"/>
      <c r="K282" s="66"/>
      <c r="L282" s="8"/>
      <c r="M282" s="69" t="s">
        <v>110</v>
      </c>
      <c r="N282" s="23">
        <f ca="1">OFFSET($R$42,0,$M244)</f>
        <v>0</v>
      </c>
      <c r="O282" s="23">
        <f ca="1">OFFSET($AV$42,0,$M244)</f>
        <v>0</v>
      </c>
      <c r="P282" s="23"/>
      <c r="Q282" s="70"/>
    </row>
    <row r="283" spans="2:18" ht="10.35" customHeight="1" x14ac:dyDescent="0.4">
      <c r="B283" s="64"/>
      <c r="C283" s="65"/>
      <c r="D283" s="54"/>
      <c r="E283" s="54"/>
      <c r="F283" s="54"/>
      <c r="G283" s="54"/>
      <c r="H283" s="54"/>
      <c r="I283" s="54"/>
      <c r="J283" s="54"/>
      <c r="K283" s="66"/>
      <c r="L283" s="67"/>
      <c r="M283" s="69" t="s">
        <v>111</v>
      </c>
      <c r="N283" s="23">
        <f ca="1">OFFSET($R$43,0,$M244)</f>
        <v>0</v>
      </c>
      <c r="O283" s="23">
        <f ca="1">OFFSET($AV$43,0,$M244)</f>
        <v>0</v>
      </c>
      <c r="P283" s="23"/>
      <c r="Q283" s="70"/>
    </row>
    <row r="284" spans="2:18" ht="10.35" customHeight="1" x14ac:dyDescent="0.4">
      <c r="B284" s="64"/>
      <c r="C284" s="65"/>
      <c r="D284" s="54"/>
      <c r="E284" s="54"/>
      <c r="F284" s="54"/>
      <c r="G284" s="54"/>
      <c r="H284" s="54"/>
      <c r="I284" s="54"/>
      <c r="J284" s="54"/>
      <c r="K284" s="66"/>
      <c r="L284" s="68"/>
      <c r="M284" s="69" t="s">
        <v>112</v>
      </c>
      <c r="N284" s="23">
        <f ca="1">OFFSET($R$44,0,$M244)</f>
        <v>0</v>
      </c>
      <c r="O284" s="23">
        <f ca="1">OFFSET($AV$44,0,$M244)</f>
        <v>0</v>
      </c>
      <c r="P284" s="23"/>
      <c r="Q284" s="70"/>
    </row>
    <row r="285" spans="2:18" ht="10.35" customHeight="1" x14ac:dyDescent="0.4">
      <c r="B285" s="64"/>
      <c r="C285" s="65"/>
      <c r="D285" s="54"/>
      <c r="E285" s="54"/>
      <c r="F285" s="54"/>
      <c r="G285" s="54"/>
      <c r="H285" s="54"/>
      <c r="I285" s="54"/>
      <c r="J285" s="54"/>
      <c r="K285" s="66"/>
      <c r="L285" s="68"/>
      <c r="O285" s="87"/>
      <c r="P285" s="87"/>
      <c r="Q285" s="70"/>
    </row>
    <row r="286" spans="2:18" ht="10.35" customHeight="1" x14ac:dyDescent="0.4">
      <c r="B286" s="64"/>
      <c r="C286" s="65"/>
      <c r="D286" s="54"/>
      <c r="E286" s="54"/>
      <c r="F286" s="54"/>
      <c r="G286" s="54"/>
      <c r="H286" s="54"/>
      <c r="I286" s="54"/>
      <c r="J286" s="54"/>
      <c r="K286" s="66"/>
      <c r="L286" s="68"/>
      <c r="O286" s="87"/>
      <c r="P286" s="87"/>
      <c r="Q286" s="70"/>
    </row>
    <row r="287" spans="2:18" ht="10.35" customHeight="1" x14ac:dyDescent="0.4">
      <c r="B287" s="64"/>
      <c r="C287" s="65"/>
      <c r="D287" s="54"/>
      <c r="E287" s="54"/>
      <c r="F287" s="54"/>
      <c r="G287" s="54"/>
      <c r="H287" s="54"/>
      <c r="I287" s="54"/>
      <c r="J287" s="54"/>
      <c r="K287" s="66"/>
      <c r="L287" s="68"/>
      <c r="M287" s="69"/>
      <c r="N287" s="87"/>
      <c r="O287" s="87"/>
      <c r="P287" s="87"/>
      <c r="Q287" s="70"/>
    </row>
    <row r="288" spans="2:18" ht="10.35" customHeight="1" x14ac:dyDescent="0.4">
      <c r="B288" s="64"/>
      <c r="C288" s="65"/>
      <c r="D288" s="54"/>
      <c r="E288" s="54"/>
      <c r="F288" s="54"/>
      <c r="G288" s="54"/>
      <c r="H288" s="54"/>
      <c r="I288" s="54"/>
      <c r="J288" s="54"/>
      <c r="K288" s="66"/>
      <c r="L288" s="68"/>
      <c r="M288" s="69"/>
      <c r="N288" s="87"/>
      <c r="O288" s="87"/>
      <c r="P288" s="87"/>
      <c r="Q288" s="70"/>
    </row>
    <row r="289" spans="2:17" ht="10.35" customHeight="1" x14ac:dyDescent="0.4">
      <c r="B289" s="64"/>
      <c r="C289" s="65"/>
      <c r="D289" s="54"/>
      <c r="E289" s="54"/>
      <c r="F289" s="54"/>
      <c r="G289" s="54"/>
      <c r="H289" s="54"/>
      <c r="I289" s="54"/>
      <c r="J289" s="54"/>
      <c r="K289" s="66"/>
      <c r="L289" s="68"/>
      <c r="M289" s="69"/>
      <c r="N289" s="87"/>
      <c r="O289" s="71"/>
      <c r="P289" s="71"/>
      <c r="Q289" s="70"/>
    </row>
    <row r="290" spans="2:17" ht="10.35" customHeight="1" x14ac:dyDescent="0.4">
      <c r="B290" s="64"/>
      <c r="C290" s="65"/>
      <c r="D290" s="54"/>
      <c r="E290" s="54"/>
      <c r="F290" s="54"/>
      <c r="G290" s="54"/>
      <c r="H290" s="54"/>
      <c r="I290" s="54"/>
      <c r="J290" s="54"/>
      <c r="K290" s="66"/>
      <c r="L290" s="68"/>
      <c r="M290" s="69"/>
      <c r="N290" s="87"/>
      <c r="O290" s="74"/>
      <c r="P290" s="74"/>
      <c r="Q290" s="70"/>
    </row>
    <row r="291" spans="2:17" ht="10.35" customHeight="1" x14ac:dyDescent="0.4">
      <c r="B291" s="64"/>
      <c r="C291" s="65"/>
      <c r="D291" s="54"/>
      <c r="E291" s="54"/>
      <c r="F291" s="54"/>
      <c r="G291" s="54"/>
      <c r="H291" s="54"/>
      <c r="I291" s="54"/>
      <c r="J291" s="54"/>
      <c r="K291" s="66"/>
      <c r="L291" s="66"/>
      <c r="M291" s="70"/>
      <c r="N291" s="70"/>
      <c r="Q291" s="70"/>
    </row>
    <row r="292" spans="2:17" ht="10.35" customHeight="1" x14ac:dyDescent="0.4">
      <c r="B292" s="64"/>
      <c r="C292" s="65"/>
      <c r="D292" s="54"/>
      <c r="E292" s="54"/>
      <c r="F292" s="54"/>
      <c r="G292" s="54"/>
      <c r="H292" s="54"/>
      <c r="I292" s="54"/>
      <c r="J292" s="54"/>
      <c r="K292" s="66"/>
      <c r="L292" s="68"/>
      <c r="M292" s="70"/>
      <c r="N292" s="70"/>
      <c r="O292" s="23"/>
      <c r="P292" s="23"/>
      <c r="Q292" s="74"/>
    </row>
    <row r="293" spans="2:17" ht="10.35" customHeight="1" x14ac:dyDescent="0.4">
      <c r="B293" s="64"/>
      <c r="C293" s="65"/>
      <c r="D293" s="54"/>
      <c r="E293" s="54"/>
      <c r="F293" s="54"/>
      <c r="G293" s="54"/>
      <c r="H293" s="54"/>
      <c r="I293" s="54"/>
      <c r="J293" s="54"/>
      <c r="K293" s="66"/>
      <c r="L293" s="68"/>
      <c r="M293" s="4">
        <v>6</v>
      </c>
      <c r="N293" s="4" t="s">
        <v>113</v>
      </c>
      <c r="O293" s="4" t="s">
        <v>114</v>
      </c>
    </row>
    <row r="294" spans="2:17" ht="10.35" customHeight="1" x14ac:dyDescent="0.4">
      <c r="B294" s="64"/>
      <c r="C294" s="65"/>
      <c r="D294" s="54"/>
      <c r="E294" s="54"/>
      <c r="F294" s="54"/>
      <c r="G294" s="54"/>
      <c r="H294" s="54"/>
      <c r="I294" s="54"/>
      <c r="J294" s="54"/>
      <c r="K294" s="66"/>
      <c r="L294" s="75"/>
      <c r="M294" s="22" t="s">
        <v>38</v>
      </c>
      <c r="N294" s="23">
        <f ca="1">OFFSET($R$5,0,$M293)</f>
        <v>0</v>
      </c>
      <c r="O294" s="23">
        <f ca="1">OFFSET($AV$5,0,$M293)</f>
        <v>0</v>
      </c>
      <c r="P294" s="23"/>
    </row>
    <row r="295" spans="2:17" ht="10.35" customHeight="1" x14ac:dyDescent="0.4">
      <c r="B295" s="64"/>
      <c r="C295" s="65"/>
      <c r="D295" s="54"/>
      <c r="E295" s="54"/>
      <c r="F295" s="54"/>
      <c r="G295" s="54"/>
      <c r="H295" s="54"/>
      <c r="I295" s="54"/>
      <c r="J295" s="54"/>
      <c r="K295" s="66"/>
      <c r="L295" s="76"/>
      <c r="M295" s="29" t="s">
        <v>42</v>
      </c>
      <c r="N295" s="23">
        <f ca="1">OFFSET($R$6,0,$M293)</f>
        <v>0</v>
      </c>
      <c r="O295" s="23">
        <f ca="1">OFFSET($AV$6,0,$M293)</f>
        <v>0</v>
      </c>
      <c r="P295" s="23"/>
    </row>
    <row r="296" spans="2:17" ht="6.4" customHeight="1" x14ac:dyDescent="0.4">
      <c r="B296" s="64"/>
      <c r="C296" s="65"/>
      <c r="D296" s="54"/>
      <c r="E296" s="54"/>
      <c r="F296" s="54"/>
      <c r="G296" s="54"/>
      <c r="H296" s="54"/>
      <c r="I296" s="54"/>
      <c r="J296" s="54"/>
      <c r="K296" s="66"/>
      <c r="L296" s="76"/>
      <c r="M296" s="35" t="s">
        <v>45</v>
      </c>
      <c r="N296" s="23">
        <f ca="1">OFFSET($R$7,0,$M293)</f>
        <v>0</v>
      </c>
      <c r="O296" s="23">
        <f ca="1">OFFSET($AV$7,0,$M293)</f>
        <v>0</v>
      </c>
      <c r="P296" s="23"/>
    </row>
    <row r="297" spans="2:17" ht="16.5" customHeight="1" x14ac:dyDescent="0.4">
      <c r="B297" s="9" t="str">
        <f>"第7表　生活介護　１施設・事業所当たりの収支額，収支等の科目"</f>
        <v>第7表　生活介護　１施設・事業所当たりの収支額，収支等の科目</v>
      </c>
      <c r="C297" s="65"/>
      <c r="D297" s="54"/>
      <c r="E297" s="54"/>
      <c r="F297" s="54"/>
      <c r="G297" s="54"/>
      <c r="H297" s="54"/>
      <c r="I297" s="54"/>
      <c r="J297" s="54"/>
      <c r="K297" s="66"/>
      <c r="L297" s="76"/>
      <c r="M297" s="35" t="s">
        <v>47</v>
      </c>
      <c r="N297" s="23">
        <f ca="1">OFFSET($R$8,0,$M293)</f>
        <v>0</v>
      </c>
      <c r="O297" s="23">
        <f ca="1">OFFSET($AV$8,0,$M293)</f>
        <v>0</v>
      </c>
      <c r="P297" s="23"/>
    </row>
    <row r="298" spans="2:17" ht="10.35" customHeight="1" x14ac:dyDescent="0.4">
      <c r="C298" s="7"/>
      <c r="D298" s="8"/>
      <c r="E298" s="8"/>
      <c r="F298" s="8"/>
      <c r="G298" s="8"/>
      <c r="H298" s="8"/>
      <c r="I298" s="8"/>
      <c r="J298" s="8"/>
      <c r="K298" s="10" t="s">
        <v>33</v>
      </c>
      <c r="L298" s="76"/>
      <c r="M298" s="35" t="s">
        <v>49</v>
      </c>
      <c r="N298" s="23">
        <f ca="1">OFFSET($R$9,0,$M293)</f>
        <v>0</v>
      </c>
      <c r="O298" s="23">
        <f ca="1">OFFSET($AV$9,0,$M293)</f>
        <v>0</v>
      </c>
      <c r="P298" s="23"/>
    </row>
    <row r="299" spans="2:17" ht="10.35" customHeight="1" x14ac:dyDescent="0.4">
      <c r="B299" s="17"/>
      <c r="C299" s="18"/>
      <c r="D299" s="19"/>
      <c r="E299" s="105" t="s">
        <v>36</v>
      </c>
      <c r="F299" s="106"/>
      <c r="G299" s="106"/>
      <c r="H299" s="107"/>
      <c r="I299" s="20"/>
      <c r="J299" s="105" t="s">
        <v>37</v>
      </c>
      <c r="K299" s="107"/>
      <c r="L299" s="76"/>
      <c r="M299" s="35" t="s">
        <v>51</v>
      </c>
      <c r="N299" s="23">
        <f ca="1">OFFSET($R$10,0,$M293)</f>
        <v>0</v>
      </c>
      <c r="O299" s="23">
        <f ca="1">OFFSET($AV$10,0,$M293)</f>
        <v>0</v>
      </c>
      <c r="P299" s="23"/>
    </row>
    <row r="300" spans="2:17" ht="10.35" customHeight="1" x14ac:dyDescent="0.4">
      <c r="B300" s="26"/>
      <c r="C300" s="27"/>
      <c r="D300" s="28"/>
      <c r="E300" s="105" t="s">
        <v>39</v>
      </c>
      <c r="F300" s="107"/>
      <c r="G300" s="105" t="s">
        <v>40</v>
      </c>
      <c r="H300" s="107"/>
      <c r="I300" s="20"/>
      <c r="J300" s="105" t="s">
        <v>41</v>
      </c>
      <c r="K300" s="107"/>
      <c r="L300" s="76"/>
      <c r="M300" s="35" t="s">
        <v>54</v>
      </c>
      <c r="N300" s="23">
        <f ca="1">OFFSET($R$11,0,$M293)</f>
        <v>0.61349693251533743</v>
      </c>
      <c r="O300" s="23">
        <f ca="1">OFFSET($AV$11,0,$M293)</f>
        <v>0</v>
      </c>
      <c r="P300" s="23"/>
    </row>
    <row r="301" spans="2:17" ht="10.35" customHeight="1" x14ac:dyDescent="0.4">
      <c r="B301" s="31" t="s">
        <v>43</v>
      </c>
      <c r="C301" s="100" t="s">
        <v>44</v>
      </c>
      <c r="D301" s="101"/>
      <c r="E301" s="32">
        <v>75202.98466257668</v>
      </c>
      <c r="F301" s="33">
        <f>E301/E314</f>
        <v>0.94298221135614713</v>
      </c>
      <c r="G301" s="32">
        <v>74314.395705521471</v>
      </c>
      <c r="H301" s="33">
        <f>G301/G314</f>
        <v>0.94458856628168175</v>
      </c>
      <c r="I301" s="34"/>
      <c r="J301" s="32">
        <v>74778.696172248805</v>
      </c>
      <c r="K301" s="33">
        <v>0.9469117690450396</v>
      </c>
      <c r="L301" s="76"/>
      <c r="M301" s="35" t="s">
        <v>56</v>
      </c>
      <c r="N301" s="23">
        <f ca="1">OFFSET($R$12,0,$M293)</f>
        <v>0</v>
      </c>
      <c r="O301" s="23">
        <f ca="1">OFFSET($AV$12,0,$M293)</f>
        <v>0.61349693251533743</v>
      </c>
      <c r="P301" s="23"/>
    </row>
    <row r="302" spans="2:17" ht="10.35" customHeight="1" x14ac:dyDescent="0.4">
      <c r="B302" s="36"/>
      <c r="C302" s="100" t="s">
        <v>46</v>
      </c>
      <c r="D302" s="101"/>
      <c r="E302" s="32">
        <v>2250.340490797546</v>
      </c>
      <c r="F302" s="33">
        <f>E302/E314</f>
        <v>2.8217378097927213E-2</v>
      </c>
      <c r="G302" s="32">
        <v>1979.3650306748466</v>
      </c>
      <c r="H302" s="33">
        <f>G302/G314</f>
        <v>2.5159130458142647E-2</v>
      </c>
      <c r="I302" s="34"/>
      <c r="J302" s="32">
        <v>2102.5382775119615</v>
      </c>
      <c r="K302" s="33">
        <v>2.662413684316969E-2</v>
      </c>
      <c r="L302" s="76"/>
      <c r="M302" s="35" t="s">
        <v>58</v>
      </c>
      <c r="N302" s="23">
        <f ca="1">OFFSET($R$13,0,$M293)</f>
        <v>0.61349693251533743</v>
      </c>
      <c r="O302" s="23">
        <f ca="1">OFFSET($AV$13,0,$M293)</f>
        <v>0.30674846625766872</v>
      </c>
      <c r="P302" s="23"/>
    </row>
    <row r="303" spans="2:17" ht="10.35" customHeight="1" x14ac:dyDescent="0.4">
      <c r="B303" s="36"/>
      <c r="C303" s="100" t="s">
        <v>48</v>
      </c>
      <c r="D303" s="101"/>
      <c r="E303" s="32">
        <v>144.41411042944785</v>
      </c>
      <c r="F303" s="33">
        <f>E303/E314</f>
        <v>1.8108315489712059E-3</v>
      </c>
      <c r="G303" s="32">
        <v>226.92944785276075</v>
      </c>
      <c r="H303" s="33">
        <f>G303/G314</f>
        <v>2.8844338941237816E-3</v>
      </c>
      <c r="I303" s="34"/>
      <c r="J303" s="32">
        <v>164.47846889952154</v>
      </c>
      <c r="K303" s="33">
        <v>2.0827669634237984E-3</v>
      </c>
      <c r="L303" s="76"/>
      <c r="M303" s="35" t="s">
        <v>60</v>
      </c>
      <c r="N303" s="23">
        <f ca="1">OFFSET($R$14,0,$M293)</f>
        <v>0.92024539877300615</v>
      </c>
      <c r="O303" s="23">
        <f ca="1">OFFSET($AV$14,0,$M293)</f>
        <v>0.61349693251533743</v>
      </c>
      <c r="P303" s="23"/>
    </row>
    <row r="304" spans="2:17" ht="10.35" customHeight="1" x14ac:dyDescent="0.4">
      <c r="B304" s="38"/>
      <c r="C304" s="100" t="s">
        <v>50</v>
      </c>
      <c r="D304" s="101"/>
      <c r="E304" s="32">
        <v>1124.1073619631902</v>
      </c>
      <c r="F304" s="33">
        <f>E304/E314</f>
        <v>1.4095361384150878E-2</v>
      </c>
      <c r="G304" s="32">
        <v>952.72392638036808</v>
      </c>
      <c r="H304" s="33">
        <f>G304/G314</f>
        <v>1.210979540556262E-2</v>
      </c>
      <c r="I304" s="34"/>
      <c r="J304" s="32">
        <v>842.56937799043067</v>
      </c>
      <c r="K304" s="33">
        <v>1.0669333661800111E-2</v>
      </c>
      <c r="L304" s="76"/>
      <c r="M304" s="35" t="s">
        <v>62</v>
      </c>
      <c r="N304" s="23">
        <f ca="1">OFFSET($R$15,0,$M293)</f>
        <v>0</v>
      </c>
      <c r="O304" s="23">
        <f ca="1">OFFSET($AV$15,0,$M293)</f>
        <v>0.30674846625766872</v>
      </c>
      <c r="P304" s="23"/>
    </row>
    <row r="305" spans="2:49" ht="10.35" customHeight="1" x14ac:dyDescent="0.4">
      <c r="B305" s="31" t="s">
        <v>52</v>
      </c>
      <c r="C305" s="100" t="s">
        <v>53</v>
      </c>
      <c r="D305" s="101"/>
      <c r="E305" s="32">
        <v>52634.745398773004</v>
      </c>
      <c r="F305" s="33">
        <f>E305/E314</f>
        <v>0.65999546205513804</v>
      </c>
      <c r="G305" s="32">
        <v>52458.874233128838</v>
      </c>
      <c r="H305" s="33">
        <f>G305/G314</f>
        <v>0.66678941987199081</v>
      </c>
      <c r="I305" s="34"/>
      <c r="J305" s="32">
        <v>51630.143540669858</v>
      </c>
      <c r="K305" s="33">
        <v>0.65378500908241743</v>
      </c>
      <c r="L305" s="76"/>
      <c r="M305" s="35" t="s">
        <v>65</v>
      </c>
      <c r="N305" s="23">
        <f ca="1">OFFSET($R$16,0,$M293)</f>
        <v>0.30674846625766872</v>
      </c>
      <c r="O305" s="23">
        <f ca="1">OFFSET($AV$16,0,$M293)</f>
        <v>0</v>
      </c>
      <c r="P305" s="23"/>
    </row>
    <row r="306" spans="2:49" ht="10.35" customHeight="1" x14ac:dyDescent="0.4">
      <c r="B306" s="36"/>
      <c r="C306" s="100" t="s">
        <v>55</v>
      </c>
      <c r="D306" s="101"/>
      <c r="E306" s="32">
        <v>3920.6779141104294</v>
      </c>
      <c r="F306" s="33">
        <f>E306/E314</f>
        <v>4.9162005285447993E-2</v>
      </c>
      <c r="G306" s="32">
        <v>3742.4815950920247</v>
      </c>
      <c r="H306" s="33">
        <f>G306/G314</f>
        <v>4.7569589857822163E-2</v>
      </c>
      <c r="I306" s="34"/>
      <c r="J306" s="32">
        <v>3567.0645933014353</v>
      </c>
      <c r="K306" s="33">
        <v>4.5169220877569763E-2</v>
      </c>
      <c r="L306" s="76"/>
      <c r="M306" s="35" t="s">
        <v>68</v>
      </c>
      <c r="N306" s="23">
        <f ca="1">OFFSET($R$17,0,$M293)</f>
        <v>0.92024539877300615</v>
      </c>
      <c r="O306" s="23">
        <f ca="1">OFFSET($AV$17,0,$M293)</f>
        <v>0.92024539877300615</v>
      </c>
      <c r="P306" s="23"/>
    </row>
    <row r="307" spans="2:49" ht="10.35" customHeight="1" x14ac:dyDescent="0.4">
      <c r="B307" s="36"/>
      <c r="C307" s="100" t="s">
        <v>57</v>
      </c>
      <c r="D307" s="101"/>
      <c r="E307" s="39">
        <v>-1444.0184049079755</v>
      </c>
      <c r="F307" s="33">
        <f>E307/E314</f>
        <v>-1.8106776942547531E-2</v>
      </c>
      <c r="G307" s="39">
        <v>-1403.4877300613498</v>
      </c>
      <c r="H307" s="33">
        <f>G307/G314</f>
        <v>-1.7839322383591462E-2</v>
      </c>
      <c r="I307" s="34"/>
      <c r="J307" s="39">
        <v>-1176.7081339712918</v>
      </c>
      <c r="K307" s="33">
        <v>-1.4900484199695762E-2</v>
      </c>
      <c r="L307" s="76"/>
      <c r="M307" s="35" t="s">
        <v>71</v>
      </c>
      <c r="N307" s="23">
        <f ca="1">OFFSET($R$18,0,$M293)</f>
        <v>1.2269938650306749</v>
      </c>
      <c r="O307" s="23">
        <f ca="1">OFFSET($AV$18,0,$M293)</f>
        <v>0.61349693251533743</v>
      </c>
      <c r="P307" s="23"/>
    </row>
    <row r="308" spans="2:49" ht="10.35" customHeight="1" x14ac:dyDescent="0.4">
      <c r="B308" s="36"/>
      <c r="C308" s="100" t="s">
        <v>59</v>
      </c>
      <c r="D308" s="101"/>
      <c r="E308" s="40">
        <v>2880.4018404907974</v>
      </c>
      <c r="F308" s="33">
        <f>E308/E314</f>
        <v>3.611781778778226E-2</v>
      </c>
      <c r="G308" s="40">
        <v>2761.6042944785277</v>
      </c>
      <c r="H308" s="33">
        <f>G308/G314</f>
        <v>3.5101945139883482E-2</v>
      </c>
      <c r="I308" s="34"/>
      <c r="J308" s="40">
        <v>2604.4952153110048</v>
      </c>
      <c r="K308" s="33">
        <v>3.2980344644130459E-2</v>
      </c>
      <c r="L308" s="76"/>
      <c r="M308" s="35" t="s">
        <v>74</v>
      </c>
      <c r="N308" s="23">
        <f ca="1">OFFSET($R$19,0,$M293)</f>
        <v>0</v>
      </c>
      <c r="O308" s="23">
        <f ca="1">OFFSET($AV$19,0,$M293)</f>
        <v>0</v>
      </c>
      <c r="P308" s="23"/>
    </row>
    <row r="309" spans="2:49" ht="10.35" customHeight="1" x14ac:dyDescent="0.4">
      <c r="B309" s="38"/>
      <c r="C309" s="100" t="s">
        <v>61</v>
      </c>
      <c r="D309" s="101"/>
      <c r="E309" s="40">
        <v>12250.411042944785</v>
      </c>
      <c r="F309" s="33">
        <f>E309/E314</f>
        <v>0.15360985667163857</v>
      </c>
      <c r="G309" s="40">
        <v>12067.509202453988</v>
      </c>
      <c r="H309" s="33">
        <f>G309/G314</f>
        <v>0.15338658288100826</v>
      </c>
      <c r="I309" s="34"/>
      <c r="J309" s="40">
        <v>11863.301435406698</v>
      </c>
      <c r="K309" s="33">
        <v>0.15022326309407341</v>
      </c>
      <c r="L309" s="76"/>
      <c r="M309" s="35" t="s">
        <v>76</v>
      </c>
      <c r="N309" s="23">
        <f ca="1">OFFSET($R$20,0,$M293)</f>
        <v>0</v>
      </c>
      <c r="O309" s="23">
        <f ca="1">OFFSET($AV$20,0,$M293)</f>
        <v>1.2269938650306749</v>
      </c>
      <c r="P309" s="23"/>
    </row>
    <row r="310" spans="2:49" ht="10.35" customHeight="1" x14ac:dyDescent="0.4">
      <c r="B310" s="31" t="s">
        <v>63</v>
      </c>
      <c r="C310" s="100" t="s">
        <v>64</v>
      </c>
      <c r="D310" s="101"/>
      <c r="E310" s="40">
        <v>2.8128834355828221</v>
      </c>
      <c r="F310" s="33">
        <f>E310/E314</f>
        <v>3.5271193746821214E-5</v>
      </c>
      <c r="G310" s="40">
        <v>2.871165644171779</v>
      </c>
      <c r="H310" s="33">
        <f>G310/G314</f>
        <v>3.6494547437784496E-5</v>
      </c>
      <c r="I310" s="34"/>
      <c r="J310" s="40">
        <v>9.5239234449760772</v>
      </c>
      <c r="K310" s="33">
        <v>1.2060005936394783E-4</v>
      </c>
      <c r="L310" s="76"/>
      <c r="M310" s="43" t="s">
        <v>78</v>
      </c>
      <c r="N310" s="23">
        <f ca="1">OFFSET($R$21,0,$M293)</f>
        <v>2.147239263803681</v>
      </c>
      <c r="O310" s="23">
        <f ca="1">OFFSET($AV$21,0,$M293)</f>
        <v>1.2269938650306749</v>
      </c>
      <c r="P310" s="23"/>
      <c r="Q310" s="30"/>
      <c r="R310" s="30"/>
      <c r="S310" s="30"/>
      <c r="T310" s="30"/>
      <c r="U310" s="30"/>
      <c r="V310" s="11"/>
      <c r="W310" s="11"/>
      <c r="X310" s="11"/>
      <c r="Y310" s="11"/>
      <c r="Z310" s="11"/>
      <c r="AA310" s="11"/>
      <c r="AB310" s="11"/>
      <c r="AC310" s="11"/>
      <c r="AD310" s="11"/>
      <c r="AE310" s="11"/>
      <c r="AF310" s="11"/>
      <c r="AG310" s="11"/>
      <c r="AH310" s="11"/>
      <c r="AI310" s="11"/>
      <c r="AJ310" s="11"/>
      <c r="AK310" s="11"/>
      <c r="AL310" s="11"/>
      <c r="AM310" s="11"/>
      <c r="AN310" s="11"/>
      <c r="AO310" s="11"/>
      <c r="AP310" s="11"/>
      <c r="AQ310" s="11"/>
      <c r="AR310" s="11"/>
      <c r="AS310" s="11"/>
      <c r="AT310" s="11"/>
      <c r="AU310" s="11"/>
    </row>
    <row r="311" spans="2:49" ht="10.35" customHeight="1" x14ac:dyDescent="0.4">
      <c r="B311" s="41" t="s">
        <v>66</v>
      </c>
      <c r="C311" s="100" t="s">
        <v>67</v>
      </c>
      <c r="D311" s="101"/>
      <c r="E311" s="40">
        <v>51.398773006134967</v>
      </c>
      <c r="F311" s="33">
        <f>E311/E314</f>
        <v>6.4449740722108634E-4</v>
      </c>
      <c r="G311" s="40">
        <v>55.515337423312886</v>
      </c>
      <c r="H311" s="33">
        <f>G311/G314</f>
        <v>7.0563923026605111E-4</v>
      </c>
      <c r="I311" s="34"/>
      <c r="J311" s="40">
        <v>107.61244019138756</v>
      </c>
      <c r="K311" s="33">
        <v>1.3626807009065817E-3</v>
      </c>
      <c r="L311" s="76"/>
      <c r="M311" s="43" t="s">
        <v>80</v>
      </c>
      <c r="N311" s="23">
        <f ca="1">OFFSET($R$22,0,$M293)</f>
        <v>1.2269938650306749</v>
      </c>
      <c r="O311" s="23">
        <f ca="1">OFFSET($AV$22,0,$M293)</f>
        <v>0.92024539877300615</v>
      </c>
      <c r="P311" s="23"/>
      <c r="Q311" s="30"/>
      <c r="R311" s="30"/>
      <c r="S311" s="30"/>
      <c r="T311" s="30"/>
      <c r="U311" s="30"/>
      <c r="V311" s="11"/>
      <c r="W311" s="11"/>
      <c r="X311" s="11"/>
      <c r="Y311" s="11"/>
      <c r="Z311" s="11"/>
      <c r="AA311" s="11"/>
      <c r="AB311" s="11"/>
      <c r="AC311" s="11"/>
      <c r="AD311" s="11"/>
      <c r="AE311" s="11"/>
      <c r="AF311" s="11"/>
      <c r="AG311" s="11"/>
      <c r="AH311" s="11"/>
      <c r="AI311" s="11"/>
      <c r="AJ311" s="11"/>
      <c r="AK311" s="11"/>
      <c r="AL311" s="11"/>
      <c r="AM311" s="11"/>
      <c r="AN311" s="11"/>
      <c r="AO311" s="11"/>
      <c r="AP311" s="11"/>
      <c r="AQ311" s="11"/>
      <c r="AR311" s="11"/>
      <c r="AS311" s="11"/>
      <c r="AT311" s="11"/>
      <c r="AU311" s="11"/>
    </row>
    <row r="312" spans="2:49" ht="10.35" customHeight="1" x14ac:dyDescent="0.4">
      <c r="B312" s="31" t="s">
        <v>69</v>
      </c>
      <c r="C312" s="100" t="s">
        <v>70</v>
      </c>
      <c r="D312" s="101"/>
      <c r="E312" s="40">
        <v>1025.5030674846626</v>
      </c>
      <c r="F312" s="33">
        <f>E312/E314</f>
        <v>1.2858946419056473E-2</v>
      </c>
      <c r="G312" s="40">
        <v>1197.5398773006134</v>
      </c>
      <c r="H312" s="33">
        <f>G312/G314</f>
        <v>1.5221579413051486E-2</v>
      </c>
      <c r="I312" s="34"/>
      <c r="J312" s="40">
        <v>1073.3277511961724</v>
      </c>
      <c r="K312" s="33">
        <v>1.3591393427202855E-2</v>
      </c>
      <c r="L312" s="1"/>
      <c r="M312" s="43" t="s">
        <v>84</v>
      </c>
      <c r="N312" s="23">
        <f ca="1">OFFSET($R$23,0,$M293)</f>
        <v>2.4539877300613497</v>
      </c>
      <c r="O312" s="23">
        <f ca="1">OFFSET($AV$23,0,$M293)</f>
        <v>4.294478527607362</v>
      </c>
      <c r="P312" s="23"/>
      <c r="AV312" s="11"/>
      <c r="AW312" s="11"/>
    </row>
    <row r="313" spans="2:49" ht="10.35" customHeight="1" x14ac:dyDescent="0.4">
      <c r="B313" s="41" t="s">
        <v>72</v>
      </c>
      <c r="C313" s="100" t="s">
        <v>73</v>
      </c>
      <c r="D313" s="101"/>
      <c r="E313" s="40">
        <v>2829.8588957055213</v>
      </c>
      <c r="F313" s="33">
        <f>E313/E314</f>
        <v>3.5484051747033757E-2</v>
      </c>
      <c r="G313" s="40">
        <v>2508.6349693251532</v>
      </c>
      <c r="H313" s="33">
        <f>G313/G314</f>
        <v>3.1886525975247569E-2</v>
      </c>
      <c r="I313" s="34"/>
      <c r="J313" s="40">
        <v>3317.1363636363635</v>
      </c>
      <c r="K313" s="33">
        <v>4.200441600398231E-2</v>
      </c>
      <c r="L313" s="1"/>
      <c r="M313" s="43" t="s">
        <v>86</v>
      </c>
      <c r="N313" s="23">
        <f ca="1">OFFSET($R$24,0,$M293)</f>
        <v>4.9079754601226995</v>
      </c>
      <c r="O313" s="23">
        <f ca="1">OFFSET($AV$24,0,$M293)</f>
        <v>5.2147239263803682</v>
      </c>
      <c r="P313" s="23"/>
      <c r="AV313" s="11"/>
      <c r="AW313" s="11"/>
    </row>
    <row r="314" spans="2:49" ht="10.35" customHeight="1" x14ac:dyDescent="0.4">
      <c r="B314" s="94" t="s">
        <v>75</v>
      </c>
      <c r="C314" s="95"/>
      <c r="D314" s="96"/>
      <c r="E314" s="42">
        <f>SUM(E301:E304,E310,E312)</f>
        <v>79750.162576687129</v>
      </c>
      <c r="F314" s="33">
        <f>E314/E314</f>
        <v>1</v>
      </c>
      <c r="G314" s="42">
        <f>SUM(G301:G304,G310,G312)</f>
        <v>78673.82515337423</v>
      </c>
      <c r="H314" s="33">
        <f>G314/G314</f>
        <v>1</v>
      </c>
      <c r="I314" s="34"/>
      <c r="J314" s="42">
        <v>78971.133971291871</v>
      </c>
      <c r="K314" s="33">
        <v>1</v>
      </c>
      <c r="L314" s="76"/>
      <c r="M314" s="2" t="s">
        <v>88</v>
      </c>
      <c r="N314" s="23">
        <f ca="1">OFFSET($R$25,0,$M293)</f>
        <v>9.2024539877300615</v>
      </c>
      <c r="O314" s="23">
        <f ca="1">OFFSET($AV$25,0,$M293)</f>
        <v>7.3619631901840492</v>
      </c>
      <c r="P314" s="23"/>
    </row>
    <row r="315" spans="2:49" ht="10.35" customHeight="1" x14ac:dyDescent="0.4">
      <c r="B315" s="94" t="s">
        <v>77</v>
      </c>
      <c r="C315" s="95"/>
      <c r="D315" s="96"/>
      <c r="E315" s="42">
        <f>SUM(E305:E309,E311,E313)</f>
        <v>73123.475460122689</v>
      </c>
      <c r="F315" s="33">
        <f>E315/E314</f>
        <v>0.91690691401171409</v>
      </c>
      <c r="G315" s="42">
        <f>SUM(G305:G309,G311,G313)</f>
        <v>72191.131901840505</v>
      </c>
      <c r="H315" s="33">
        <f>G315/G314</f>
        <v>0.91760038057262694</v>
      </c>
      <c r="I315" s="34"/>
      <c r="J315" s="42">
        <v>71913.045454545456</v>
      </c>
      <c r="K315" s="33">
        <v>0.91062445020338423</v>
      </c>
      <c r="L315" s="76"/>
      <c r="M315" s="4" t="s">
        <v>89</v>
      </c>
      <c r="N315" s="23">
        <f ca="1">OFFSET($R$26,0,$M293)</f>
        <v>12.269938650306749</v>
      </c>
      <c r="O315" s="23">
        <f ca="1">OFFSET($AV$26,0,$M293)</f>
        <v>15.030674846625766</v>
      </c>
      <c r="P315" s="23"/>
    </row>
    <row r="316" spans="2:49" ht="10.35" customHeight="1" x14ac:dyDescent="0.4">
      <c r="B316" s="94" t="s">
        <v>79</v>
      </c>
      <c r="C316" s="95"/>
      <c r="D316" s="96"/>
      <c r="E316" s="42">
        <f>E314-E315</f>
        <v>6626.6871165644407</v>
      </c>
      <c r="F316" s="33">
        <f>E316/E314</f>
        <v>8.3093085988285853E-2</v>
      </c>
      <c r="G316" s="42">
        <f>G314-G315</f>
        <v>6482.6932515337248</v>
      </c>
      <c r="H316" s="33">
        <f>G316/G314</f>
        <v>8.2399619427373033E-2</v>
      </c>
      <c r="I316" s="34"/>
      <c r="J316" s="42">
        <v>7058.0885167464148</v>
      </c>
      <c r="K316" s="33">
        <v>8.9375549796615814E-2</v>
      </c>
      <c r="L316" s="76"/>
      <c r="M316" s="43" t="s">
        <v>91</v>
      </c>
      <c r="N316" s="23">
        <f ca="1">OFFSET($R$27,0,$M293)</f>
        <v>14.110429447852759</v>
      </c>
      <c r="O316" s="23">
        <f ca="1">OFFSET($AV$27,0,$M293)</f>
        <v>12.269938650306749</v>
      </c>
      <c r="P316" s="23"/>
    </row>
    <row r="317" spans="2:49" ht="10.35" customHeight="1" x14ac:dyDescent="0.4">
      <c r="B317" s="102" t="s">
        <v>81</v>
      </c>
      <c r="C317" s="103"/>
      <c r="D317" s="104"/>
      <c r="E317" s="44">
        <v>24.257668711656443</v>
      </c>
      <c r="F317" s="45">
        <f>E317/E314</f>
        <v>3.0417077442733057E-4</v>
      </c>
      <c r="G317" s="44">
        <v>47.349693251533743</v>
      </c>
      <c r="H317" s="45">
        <f>G317/G314</f>
        <v>6.0184811351457425E-4</v>
      </c>
      <c r="I317" s="77"/>
      <c r="J317" s="47" t="s">
        <v>82</v>
      </c>
      <c r="K317" s="48" t="s">
        <v>83</v>
      </c>
      <c r="L317" s="76"/>
      <c r="M317" s="43" t="s">
        <v>93</v>
      </c>
      <c r="N317" s="23">
        <f ca="1">OFFSET($R$28,0,$M293)</f>
        <v>12.269938650306749</v>
      </c>
      <c r="O317" s="23">
        <f ca="1">OFFSET($AV$28,0,$M293)</f>
        <v>14.723926380368098</v>
      </c>
      <c r="P317" s="23"/>
    </row>
    <row r="318" spans="2:49" ht="10.35" customHeight="1" x14ac:dyDescent="0.4">
      <c r="B318" s="102" t="s">
        <v>85</v>
      </c>
      <c r="C318" s="103"/>
      <c r="D318" s="104"/>
      <c r="E318" s="44">
        <f>E316+E317</f>
        <v>6650.9447852760968</v>
      </c>
      <c r="F318" s="45">
        <f>E318/(E314+E317)</f>
        <v>8.3371897468094841E-2</v>
      </c>
      <c r="G318" s="44">
        <f>G316+G317</f>
        <v>6530.0429447852584</v>
      </c>
      <c r="H318" s="45">
        <f>G318/(G314+G317)</f>
        <v>8.295154331103273E-2</v>
      </c>
      <c r="I318" s="77"/>
      <c r="J318" s="47" t="s">
        <v>83</v>
      </c>
      <c r="K318" s="48" t="s">
        <v>83</v>
      </c>
      <c r="L318" s="76"/>
      <c r="M318" s="43" t="s">
        <v>95</v>
      </c>
      <c r="N318" s="23">
        <f ca="1">OFFSET($R$29,0,$M293)</f>
        <v>8.8957055214723919</v>
      </c>
      <c r="O318" s="23">
        <f ca="1">OFFSET($AV$29,0,$M293)</f>
        <v>8.2822085889570545</v>
      </c>
      <c r="P318" s="23"/>
    </row>
    <row r="319" spans="2:49" ht="10.35" customHeight="1" x14ac:dyDescent="0.4">
      <c r="B319" s="94" t="s">
        <v>87</v>
      </c>
      <c r="C319" s="95"/>
      <c r="D319" s="96"/>
      <c r="E319" s="49">
        <v>326</v>
      </c>
      <c r="F319" s="50"/>
      <c r="G319" s="49">
        <v>326</v>
      </c>
      <c r="H319" s="50"/>
      <c r="I319" s="51"/>
      <c r="J319" s="49">
        <v>418</v>
      </c>
      <c r="K319" s="50"/>
      <c r="L319" s="76"/>
      <c r="M319" s="43" t="s">
        <v>97</v>
      </c>
      <c r="N319" s="23">
        <f ca="1">OFFSET($R$30,0,$M293)</f>
        <v>8.5889570552147241</v>
      </c>
      <c r="O319" s="23">
        <f ca="1">OFFSET($AV$30,0,$M293)</f>
        <v>8.8957055214723919</v>
      </c>
      <c r="P319" s="23"/>
    </row>
    <row r="320" spans="2:49" ht="10.35" customHeight="1" x14ac:dyDescent="0.4">
      <c r="B320" s="52"/>
      <c r="C320" s="53"/>
      <c r="D320" s="54"/>
      <c r="E320" s="55"/>
      <c r="F320" s="55"/>
      <c r="G320" s="55"/>
      <c r="H320" s="55"/>
      <c r="I320" s="51"/>
      <c r="J320" s="55"/>
      <c r="K320" s="55"/>
      <c r="M320" s="43" t="s">
        <v>99</v>
      </c>
      <c r="N320" s="23">
        <f ca="1">OFFSET($R$31,0,$M293)</f>
        <v>8.5889570552147241</v>
      </c>
      <c r="O320" s="23">
        <f ca="1">OFFSET($AV$31,0,$M293)</f>
        <v>7.9754601226993866</v>
      </c>
      <c r="P320" s="23"/>
    </row>
    <row r="321" spans="2:18" ht="10.35" customHeight="1" x14ac:dyDescent="0.4">
      <c r="B321" s="56" t="s">
        <v>90</v>
      </c>
      <c r="C321" s="57"/>
      <c r="D321" s="58"/>
      <c r="E321" s="49">
        <v>463.08282208588957</v>
      </c>
      <c r="F321" s="50"/>
      <c r="G321" s="49">
        <v>510.05828220858893</v>
      </c>
      <c r="H321" s="50"/>
      <c r="I321" s="51"/>
      <c r="J321" s="49">
        <v>653.00930788844619</v>
      </c>
      <c r="K321" s="50"/>
      <c r="M321" s="43" t="s">
        <v>100</v>
      </c>
      <c r="N321" s="23">
        <f ca="1">OFFSET($R$32,0,$M293)</f>
        <v>3.9877300613496933</v>
      </c>
      <c r="O321" s="23">
        <f ca="1">OFFSET($AV$32,0,$M293)</f>
        <v>3.3742331288343559</v>
      </c>
      <c r="P321" s="23"/>
    </row>
    <row r="322" spans="2:18" ht="10.35" customHeight="1" x14ac:dyDescent="0.4">
      <c r="B322" s="59" t="s">
        <v>92</v>
      </c>
      <c r="C322" s="60"/>
      <c r="D322" s="61"/>
      <c r="E322" s="49">
        <v>158.47546012269939</v>
      </c>
      <c r="F322" s="50"/>
      <c r="G322" s="49">
        <v>128.80368098159508</v>
      </c>
      <c r="H322" s="50"/>
      <c r="I322" s="51"/>
      <c r="J322" s="49">
        <v>167.5662031361245</v>
      </c>
      <c r="K322" s="50"/>
      <c r="M322" s="43" t="s">
        <v>101</v>
      </c>
      <c r="N322" s="23">
        <f ca="1">OFFSET($R$33,0,$M293)</f>
        <v>1.5337423312883436</v>
      </c>
      <c r="O322" s="23">
        <f ca="1">OFFSET($AV$33,0,$M293)</f>
        <v>1.2269938650306749</v>
      </c>
      <c r="P322" s="23"/>
    </row>
    <row r="323" spans="2:18" ht="10.35" customHeight="1" x14ac:dyDescent="0.4">
      <c r="B323" s="56" t="s">
        <v>94</v>
      </c>
      <c r="C323" s="57"/>
      <c r="D323" s="58"/>
      <c r="E323" s="49">
        <v>13.668711656441717</v>
      </c>
      <c r="F323" s="50"/>
      <c r="G323" s="49">
        <v>13.012269938650308</v>
      </c>
      <c r="H323" s="50"/>
      <c r="I323" s="51"/>
      <c r="J323" s="49">
        <v>17.96177404183927</v>
      </c>
      <c r="K323" s="50"/>
      <c r="M323" s="43" t="s">
        <v>102</v>
      </c>
      <c r="N323" s="23">
        <f ca="1">OFFSET($R$34,0,$M293)</f>
        <v>2.4539877300613497</v>
      </c>
      <c r="O323" s="23">
        <f ca="1">OFFSET($AV$34,0,$M293)</f>
        <v>2.4539877300613497</v>
      </c>
      <c r="P323" s="23"/>
    </row>
    <row r="324" spans="2:18" ht="10.35" customHeight="1" x14ac:dyDescent="0.4">
      <c r="B324" s="56" t="s">
        <v>96</v>
      </c>
      <c r="C324" s="57"/>
      <c r="D324" s="58"/>
      <c r="E324" s="49">
        <f>E316+E306+E307-SUM(E321:E323)</f>
        <v>8468.1196319018636</v>
      </c>
      <c r="F324" s="50"/>
      <c r="G324" s="49">
        <f>G316+G306+G307-SUM(G321:G323)</f>
        <v>8169.8128834355648</v>
      </c>
      <c r="H324" s="50"/>
      <c r="I324" s="51"/>
      <c r="J324" s="49">
        <v>8609.9076910101485</v>
      </c>
      <c r="K324" s="50"/>
      <c r="M324" s="2" t="s">
        <v>103</v>
      </c>
      <c r="N324" s="23">
        <f ca="1">OFFSET($R$35,0,$M293)</f>
        <v>1.2269938650306749</v>
      </c>
      <c r="O324" s="23">
        <f ca="1">OFFSET($AV$35,0,$M293)</f>
        <v>0.61349693251533743</v>
      </c>
      <c r="P324" s="23"/>
    </row>
    <row r="325" spans="2:18" ht="10.35" customHeight="1" x14ac:dyDescent="0.4">
      <c r="C325" s="65"/>
      <c r="D325" s="54"/>
      <c r="E325" s="54"/>
      <c r="F325" s="54"/>
      <c r="G325" s="54"/>
      <c r="H325" s="54"/>
      <c r="I325" s="54"/>
      <c r="J325" s="54"/>
      <c r="K325" s="66"/>
      <c r="M325" s="4" t="s">
        <v>104</v>
      </c>
      <c r="N325" s="23">
        <f ca="1">OFFSET($R$36,0,$M293)</f>
        <v>0.61349693251533743</v>
      </c>
      <c r="O325" s="23">
        <f ca="1">OFFSET($AV$36,0,$M293)</f>
        <v>0.61349693251533743</v>
      </c>
      <c r="P325" s="23"/>
    </row>
    <row r="326" spans="2:18" ht="10.35" customHeight="1" x14ac:dyDescent="0.4">
      <c r="B326" s="56" t="s">
        <v>124</v>
      </c>
      <c r="C326" s="57"/>
      <c r="D326" s="58"/>
      <c r="E326" s="78">
        <v>30.466257668711656</v>
      </c>
      <c r="F326" s="50"/>
      <c r="G326" s="78" t="s">
        <v>116</v>
      </c>
      <c r="H326" s="50"/>
      <c r="I326" s="51"/>
      <c r="J326" s="79">
        <v>24.138014527845037</v>
      </c>
      <c r="K326" s="80"/>
      <c r="M326" s="69" t="s">
        <v>105</v>
      </c>
      <c r="N326" s="23">
        <f ca="1">OFFSET($R$37,0,$M293)</f>
        <v>0.61349693251533743</v>
      </c>
      <c r="O326" s="23">
        <f ca="1">OFFSET($AV$37,0,$M293)</f>
        <v>0.30674846625766872</v>
      </c>
      <c r="P326" s="23"/>
    </row>
    <row r="327" spans="2:18" ht="10.35" customHeight="1" x14ac:dyDescent="0.4">
      <c r="B327" s="56" t="s">
        <v>125</v>
      </c>
      <c r="C327" s="57"/>
      <c r="D327" s="58"/>
      <c r="E327" s="78">
        <f>E314/E326</f>
        <v>2617.6553564236815</v>
      </c>
      <c r="F327" s="50"/>
      <c r="G327" s="78" t="s">
        <v>116</v>
      </c>
      <c r="H327" s="50"/>
      <c r="I327" s="51"/>
      <c r="J327" s="78">
        <v>3271.6499478526976</v>
      </c>
      <c r="K327" s="80"/>
      <c r="L327" s="63"/>
      <c r="M327" s="69" t="s">
        <v>106</v>
      </c>
      <c r="N327" s="23">
        <f ca="1">OFFSET($R$38,0,$M293)</f>
        <v>0</v>
      </c>
      <c r="O327" s="23">
        <f ca="1">OFFSET($AV$38,0,$M293)</f>
        <v>0</v>
      </c>
      <c r="P327" s="23"/>
    </row>
    <row r="328" spans="2:18" ht="10.35" customHeight="1" x14ac:dyDescent="0.4">
      <c r="B328" s="97" t="s">
        <v>126</v>
      </c>
      <c r="C328" s="98"/>
      <c r="D328" s="99"/>
      <c r="E328" s="81">
        <f>(E314+E317)/E326</f>
        <v>2618.4515706806287</v>
      </c>
      <c r="F328" s="82"/>
      <c r="G328" s="81" t="s">
        <v>119</v>
      </c>
      <c r="H328" s="82"/>
      <c r="I328" s="83"/>
      <c r="J328" s="81" t="s">
        <v>119</v>
      </c>
      <c r="K328" s="84"/>
      <c r="L328" s="1"/>
      <c r="M328" s="69" t="s">
        <v>107</v>
      </c>
      <c r="N328" s="23">
        <f ca="1">OFFSET($R$39,0,$M293)</f>
        <v>0.30674846625766872</v>
      </c>
      <c r="O328" s="23">
        <f ca="1">OFFSET($AV$39,0,$M293)</f>
        <v>0.30674846625766872</v>
      </c>
      <c r="P328" s="23"/>
      <c r="R328" s="85"/>
    </row>
    <row r="329" spans="2:18" ht="10.35" customHeight="1" x14ac:dyDescent="0.4">
      <c r="B329" s="56" t="s">
        <v>127</v>
      </c>
      <c r="C329" s="57"/>
      <c r="D329" s="58"/>
      <c r="E329" s="78">
        <f>E315/E326</f>
        <v>2400.1462948046715</v>
      </c>
      <c r="F329" s="50"/>
      <c r="G329" s="78" t="s">
        <v>116</v>
      </c>
      <c r="H329" s="50"/>
      <c r="I329" s="51"/>
      <c r="J329" s="78">
        <v>2979.2444350212932</v>
      </c>
      <c r="K329" s="80"/>
      <c r="M329" s="69" t="s">
        <v>108</v>
      </c>
      <c r="N329" s="23">
        <f ca="1">OFFSET($R$40,0,$M293)</f>
        <v>0</v>
      </c>
      <c r="O329" s="23">
        <f ca="1">OFFSET($AV$40,0,$M293)</f>
        <v>0.30674846625766872</v>
      </c>
      <c r="P329" s="23"/>
      <c r="R329" s="85"/>
    </row>
    <row r="330" spans="2:18" ht="10.35" customHeight="1" x14ac:dyDescent="0.4">
      <c r="B330" s="56" t="s">
        <v>121</v>
      </c>
      <c r="C330" s="57"/>
      <c r="D330" s="58"/>
      <c r="E330" s="78">
        <v>11.386611987381706</v>
      </c>
      <c r="F330" s="50"/>
      <c r="G330" s="78" t="s">
        <v>116</v>
      </c>
      <c r="H330" s="50"/>
      <c r="I330" s="51"/>
      <c r="J330" s="78">
        <v>9.9754216867469836</v>
      </c>
      <c r="K330" s="80"/>
      <c r="L330" s="8"/>
      <c r="M330" s="69" t="s">
        <v>109</v>
      </c>
      <c r="N330" s="23">
        <f ca="1">OFFSET($R$41,0,$M293)</f>
        <v>0</v>
      </c>
      <c r="O330" s="23">
        <f ca="1">OFFSET($AV$41,0,$M293)</f>
        <v>0</v>
      </c>
      <c r="P330" s="23"/>
      <c r="Q330" s="86"/>
    </row>
    <row r="331" spans="2:18" ht="10.35" customHeight="1" x14ac:dyDescent="0.4">
      <c r="B331" s="56" t="s">
        <v>122</v>
      </c>
      <c r="C331" s="57"/>
      <c r="D331" s="58"/>
      <c r="E331" s="78">
        <f>E305/E330</f>
        <v>4622.5115475174898</v>
      </c>
      <c r="F331" s="50"/>
      <c r="G331" s="78" t="s">
        <v>116</v>
      </c>
      <c r="H331" s="50"/>
      <c r="I331" s="51"/>
      <c r="J331" s="78">
        <v>5175.7354387598434</v>
      </c>
      <c r="K331" s="80"/>
      <c r="L331" s="8"/>
      <c r="M331" s="69" t="s">
        <v>110</v>
      </c>
      <c r="N331" s="23">
        <f ca="1">OFFSET($R$42,0,$M293)</f>
        <v>0</v>
      </c>
      <c r="O331" s="23">
        <f ca="1">OFFSET($AV$42,0,$M293)</f>
        <v>0</v>
      </c>
      <c r="P331" s="23"/>
      <c r="Q331" s="70"/>
    </row>
    <row r="332" spans="2:18" ht="10.35" customHeight="1" x14ac:dyDescent="0.4">
      <c r="B332" s="64" t="s">
        <v>98</v>
      </c>
      <c r="C332" s="65"/>
      <c r="D332" s="54"/>
      <c r="E332" s="54"/>
      <c r="F332" s="54"/>
      <c r="G332" s="54"/>
      <c r="H332" s="54"/>
      <c r="I332" s="54"/>
      <c r="J332" s="54"/>
      <c r="K332" s="66"/>
      <c r="L332" s="67"/>
      <c r="M332" s="69" t="s">
        <v>111</v>
      </c>
      <c r="N332" s="23">
        <f ca="1">OFFSET($R$43,0,$M293)</f>
        <v>0</v>
      </c>
      <c r="O332" s="23">
        <f ca="1">OFFSET($AV$43,0,$M293)</f>
        <v>0</v>
      </c>
      <c r="P332" s="23"/>
      <c r="Q332" s="70"/>
    </row>
    <row r="333" spans="2:18" ht="10.35" customHeight="1" x14ac:dyDescent="0.4">
      <c r="B333" s="64"/>
      <c r="C333" s="65"/>
      <c r="D333" s="54"/>
      <c r="E333" s="54"/>
      <c r="F333" s="54"/>
      <c r="G333" s="54"/>
      <c r="H333" s="54"/>
      <c r="I333" s="54"/>
      <c r="J333" s="54"/>
      <c r="K333" s="66"/>
      <c r="L333" s="68"/>
      <c r="M333" s="69" t="s">
        <v>112</v>
      </c>
      <c r="N333" s="23">
        <f ca="1">OFFSET($R$44,0,$M293)</f>
        <v>0</v>
      </c>
      <c r="O333" s="23">
        <f ca="1">OFFSET($AV$44,0,$M293)</f>
        <v>0</v>
      </c>
      <c r="P333" s="23"/>
      <c r="Q333" s="70"/>
    </row>
    <row r="334" spans="2:18" ht="10.35" customHeight="1" x14ac:dyDescent="0.4">
      <c r="B334" s="64"/>
      <c r="C334" s="65"/>
      <c r="D334" s="54"/>
      <c r="E334" s="54"/>
      <c r="F334" s="54"/>
      <c r="G334" s="54"/>
      <c r="H334" s="54"/>
      <c r="I334" s="54"/>
      <c r="J334" s="54"/>
      <c r="K334" s="66"/>
      <c r="L334" s="68"/>
      <c r="O334" s="87"/>
      <c r="P334" s="87"/>
      <c r="Q334" s="70"/>
    </row>
    <row r="335" spans="2:18" ht="10.35" customHeight="1" x14ac:dyDescent="0.4">
      <c r="B335" s="64"/>
      <c r="C335" s="65"/>
      <c r="D335" s="54"/>
      <c r="E335" s="54"/>
      <c r="F335" s="54"/>
      <c r="G335" s="54"/>
      <c r="H335" s="54"/>
      <c r="I335" s="54"/>
      <c r="J335" s="54"/>
      <c r="K335" s="66"/>
      <c r="L335" s="68"/>
      <c r="O335" s="87"/>
      <c r="P335" s="87"/>
      <c r="Q335" s="70"/>
    </row>
    <row r="336" spans="2:18" ht="10.35" customHeight="1" x14ac:dyDescent="0.4">
      <c r="B336" s="64"/>
      <c r="C336" s="65"/>
      <c r="D336" s="54"/>
      <c r="E336" s="54"/>
      <c r="F336" s="54"/>
      <c r="G336" s="54"/>
      <c r="H336" s="54"/>
      <c r="I336" s="54"/>
      <c r="J336" s="54"/>
      <c r="K336" s="66"/>
      <c r="L336" s="68"/>
      <c r="M336" s="69"/>
      <c r="N336" s="87"/>
      <c r="O336" s="87"/>
      <c r="P336" s="87"/>
      <c r="Q336" s="70"/>
    </row>
    <row r="337" spans="2:18" ht="10.35" customHeight="1" x14ac:dyDescent="0.4">
      <c r="B337" s="64"/>
      <c r="C337" s="65"/>
      <c r="D337" s="54"/>
      <c r="E337" s="54"/>
      <c r="F337" s="54"/>
      <c r="G337" s="54"/>
      <c r="H337" s="54"/>
      <c r="I337" s="54"/>
      <c r="J337" s="54"/>
      <c r="K337" s="66"/>
      <c r="L337" s="68"/>
      <c r="M337" s="69"/>
      <c r="N337" s="87"/>
      <c r="O337" s="87"/>
      <c r="P337" s="87"/>
      <c r="Q337" s="70"/>
    </row>
    <row r="338" spans="2:18" ht="10.35" customHeight="1" x14ac:dyDescent="0.4">
      <c r="B338" s="64"/>
      <c r="C338" s="65"/>
      <c r="D338" s="54"/>
      <c r="E338" s="54"/>
      <c r="F338" s="54"/>
      <c r="G338" s="54"/>
      <c r="H338" s="54"/>
      <c r="I338" s="54"/>
      <c r="J338" s="54"/>
      <c r="K338" s="66"/>
      <c r="L338" s="68"/>
      <c r="M338" s="69"/>
      <c r="N338" s="87"/>
    </row>
    <row r="339" spans="2:18" ht="10.35" customHeight="1" x14ac:dyDescent="0.4">
      <c r="B339" s="64"/>
      <c r="C339" s="65"/>
      <c r="D339" s="54"/>
      <c r="E339" s="54"/>
      <c r="F339" s="54"/>
      <c r="G339" s="54"/>
      <c r="H339" s="54"/>
      <c r="I339" s="54"/>
      <c r="J339" s="54"/>
      <c r="K339" s="66"/>
      <c r="L339" s="68"/>
      <c r="M339" s="69"/>
      <c r="N339" s="87"/>
      <c r="R339" s="85"/>
    </row>
    <row r="340" spans="2:18" ht="10.35" customHeight="1" x14ac:dyDescent="0.4">
      <c r="B340" s="64"/>
      <c r="C340" s="65"/>
      <c r="D340" s="54"/>
      <c r="E340" s="54"/>
      <c r="F340" s="54"/>
      <c r="G340" s="54"/>
      <c r="H340" s="54"/>
      <c r="I340" s="54"/>
      <c r="J340" s="54"/>
      <c r="K340" s="66"/>
      <c r="Q340" s="86"/>
    </row>
    <row r="341" spans="2:18" ht="10.35" customHeight="1" x14ac:dyDescent="0.4">
      <c r="B341" s="64"/>
      <c r="C341" s="65"/>
      <c r="D341" s="54"/>
      <c r="E341" s="54"/>
      <c r="F341" s="54"/>
      <c r="G341" s="54"/>
      <c r="H341" s="54"/>
      <c r="I341" s="54"/>
      <c r="J341" s="54"/>
      <c r="K341" s="66"/>
      <c r="L341" s="8"/>
      <c r="O341" s="23"/>
      <c r="P341" s="23"/>
      <c r="Q341" s="70"/>
    </row>
    <row r="342" spans="2:18" ht="10.35" customHeight="1" x14ac:dyDescent="0.4">
      <c r="B342" s="64"/>
      <c r="C342" s="65"/>
      <c r="D342" s="54"/>
      <c r="E342" s="54"/>
      <c r="F342" s="54"/>
      <c r="G342" s="54"/>
      <c r="H342" s="54"/>
      <c r="I342" s="54"/>
      <c r="J342" s="54"/>
      <c r="K342" s="66"/>
      <c r="L342" s="67"/>
      <c r="M342" s="4">
        <v>7</v>
      </c>
      <c r="N342" s="4" t="s">
        <v>113</v>
      </c>
      <c r="O342" s="4" t="s">
        <v>114</v>
      </c>
      <c r="Q342" s="70"/>
    </row>
    <row r="343" spans="2:18" ht="10.35" customHeight="1" x14ac:dyDescent="0.4">
      <c r="B343" s="64"/>
      <c r="C343" s="65"/>
      <c r="D343" s="54"/>
      <c r="E343" s="54"/>
      <c r="F343" s="54"/>
      <c r="G343" s="54"/>
      <c r="H343" s="54"/>
      <c r="I343" s="54"/>
      <c r="J343" s="54"/>
      <c r="K343" s="66"/>
      <c r="L343" s="68"/>
      <c r="M343" s="22" t="s">
        <v>38</v>
      </c>
      <c r="N343" s="23">
        <f ca="1">OFFSET($R$5,0,$M342)</f>
        <v>0</v>
      </c>
      <c r="O343" s="23">
        <f ca="1">OFFSET($AV$5,0,$M342)</f>
        <v>0</v>
      </c>
      <c r="P343" s="23"/>
      <c r="Q343" s="70"/>
    </row>
    <row r="344" spans="2:18" ht="10.35" customHeight="1" x14ac:dyDescent="0.4">
      <c r="B344" s="64"/>
      <c r="C344" s="65"/>
      <c r="D344" s="54"/>
      <c r="E344" s="54"/>
      <c r="F344" s="54"/>
      <c r="G344" s="54"/>
      <c r="H344" s="54"/>
      <c r="I344" s="54"/>
      <c r="J344" s="54"/>
      <c r="K344" s="66"/>
      <c r="L344" s="68"/>
      <c r="M344" s="29" t="s">
        <v>42</v>
      </c>
      <c r="N344" s="23">
        <f ca="1">OFFSET($R$6,0,$M342)</f>
        <v>0</v>
      </c>
      <c r="O344" s="23">
        <f ca="1">OFFSET($AV$6,0,$M342)</f>
        <v>0</v>
      </c>
      <c r="P344" s="23"/>
      <c r="Q344" s="70"/>
    </row>
    <row r="345" spans="2:18" ht="7.5" customHeight="1" x14ac:dyDescent="0.4">
      <c r="B345" s="64"/>
      <c r="C345" s="65"/>
      <c r="D345" s="54"/>
      <c r="E345" s="54"/>
      <c r="F345" s="54"/>
      <c r="G345" s="54"/>
      <c r="H345" s="54"/>
      <c r="I345" s="54"/>
      <c r="J345" s="54"/>
      <c r="K345" s="66"/>
      <c r="L345" s="68"/>
      <c r="M345" s="35" t="s">
        <v>45</v>
      </c>
      <c r="N345" s="23">
        <f ca="1">OFFSET($R$7,0,$M342)</f>
        <v>0</v>
      </c>
      <c r="O345" s="23">
        <f ca="1">OFFSET($AV$7,0,$M342)</f>
        <v>0</v>
      </c>
      <c r="P345" s="23"/>
      <c r="Q345" s="70"/>
    </row>
    <row r="346" spans="2:18" ht="7.5" customHeight="1" x14ac:dyDescent="0.4">
      <c r="B346" s="64"/>
      <c r="C346" s="65"/>
      <c r="D346" s="54"/>
      <c r="E346" s="54"/>
      <c r="F346" s="54"/>
      <c r="G346" s="54"/>
      <c r="H346" s="54"/>
      <c r="I346" s="54"/>
      <c r="J346" s="54"/>
      <c r="K346" s="66"/>
      <c r="L346" s="68"/>
      <c r="M346" s="35" t="s">
        <v>47</v>
      </c>
      <c r="N346" s="23">
        <f ca="1">OFFSET($R$8,0,$M342)</f>
        <v>0</v>
      </c>
      <c r="O346" s="23">
        <f ca="1">OFFSET($AV$8,0,$M342)</f>
        <v>0</v>
      </c>
      <c r="P346" s="23"/>
      <c r="Q346" s="70"/>
    </row>
    <row r="347" spans="2:18" ht="16.5" customHeight="1" x14ac:dyDescent="0.4">
      <c r="B347" s="9" t="str">
        <f>"第8表　短期入所　１施設・事業所当たりの収支額，収支等の科目"</f>
        <v>第8表　短期入所　１施設・事業所当たりの収支額，収支等の科目</v>
      </c>
      <c r="C347" s="65"/>
      <c r="D347" s="54"/>
      <c r="E347" s="54"/>
      <c r="F347" s="54"/>
      <c r="G347" s="54"/>
      <c r="H347" s="54"/>
      <c r="I347" s="54"/>
      <c r="J347" s="54"/>
      <c r="K347" s="66"/>
      <c r="L347" s="68"/>
      <c r="M347" s="35" t="s">
        <v>49</v>
      </c>
      <c r="N347" s="23">
        <f ca="1">OFFSET($R$9,0,$M342)</f>
        <v>0</v>
      </c>
      <c r="O347" s="23">
        <f ca="1">OFFSET($AV$9,0,$M342)</f>
        <v>0</v>
      </c>
      <c r="P347" s="23"/>
      <c r="Q347" s="70"/>
    </row>
    <row r="348" spans="2:18" ht="10.35" customHeight="1" x14ac:dyDescent="0.4">
      <c r="C348" s="7"/>
      <c r="D348" s="8"/>
      <c r="E348" s="8"/>
      <c r="F348" s="8"/>
      <c r="G348" s="8"/>
      <c r="H348" s="8"/>
      <c r="I348" s="8"/>
      <c r="J348" s="8"/>
      <c r="K348" s="10" t="s">
        <v>33</v>
      </c>
      <c r="L348" s="68"/>
      <c r="M348" s="35" t="s">
        <v>51</v>
      </c>
      <c r="N348" s="23">
        <f ca="1">OFFSET($R$10,0,$M342)</f>
        <v>0</v>
      </c>
      <c r="O348" s="23">
        <f ca="1">OFFSET($AV$10,0,$M342)</f>
        <v>0</v>
      </c>
      <c r="P348" s="23"/>
      <c r="Q348" s="70"/>
    </row>
    <row r="349" spans="2:18" ht="10.35" customHeight="1" x14ac:dyDescent="0.4">
      <c r="B349" s="17"/>
      <c r="C349" s="18"/>
      <c r="D349" s="19"/>
      <c r="E349" s="105" t="s">
        <v>36</v>
      </c>
      <c r="F349" s="106"/>
      <c r="G349" s="106"/>
      <c r="H349" s="107"/>
      <c r="I349" s="20"/>
      <c r="J349" s="105" t="s">
        <v>37</v>
      </c>
      <c r="K349" s="107"/>
      <c r="L349" s="68"/>
      <c r="M349" s="35" t="s">
        <v>54</v>
      </c>
      <c r="N349" s="23">
        <f ca="1">OFFSET($R$11,0,$M342)</f>
        <v>0.30769230769230771</v>
      </c>
      <c r="O349" s="23">
        <f ca="1">OFFSET($AV$11,0,$M342)</f>
        <v>0.30769230769230771</v>
      </c>
      <c r="P349" s="23"/>
      <c r="Q349" s="70"/>
    </row>
    <row r="350" spans="2:18" ht="10.35" customHeight="1" x14ac:dyDescent="0.4">
      <c r="B350" s="26"/>
      <c r="C350" s="27"/>
      <c r="D350" s="28"/>
      <c r="E350" s="105" t="s">
        <v>39</v>
      </c>
      <c r="F350" s="107"/>
      <c r="G350" s="105" t="s">
        <v>40</v>
      </c>
      <c r="H350" s="107"/>
      <c r="I350" s="20"/>
      <c r="J350" s="105" t="s">
        <v>41</v>
      </c>
      <c r="K350" s="107"/>
      <c r="L350" s="66"/>
      <c r="M350" s="35" t="s">
        <v>56</v>
      </c>
      <c r="N350" s="23">
        <f ca="1">OFFSET($R$12,0,$M342)</f>
        <v>0.30769230769230771</v>
      </c>
      <c r="O350" s="23">
        <f ca="1">OFFSET($AV$12,0,$M342)</f>
        <v>0.30769230769230771</v>
      </c>
      <c r="P350" s="23"/>
      <c r="Q350" s="70"/>
    </row>
    <row r="351" spans="2:18" ht="10.35" customHeight="1" x14ac:dyDescent="0.4">
      <c r="B351" s="31" t="s">
        <v>43</v>
      </c>
      <c r="C351" s="100" t="s">
        <v>44</v>
      </c>
      <c r="D351" s="101"/>
      <c r="E351" s="32">
        <v>13310.895384615385</v>
      </c>
      <c r="F351" s="33">
        <f>E351/E364</f>
        <v>0.90078806756554441</v>
      </c>
      <c r="G351" s="32">
        <v>13401.615384615385</v>
      </c>
      <c r="H351" s="33">
        <f>G351/G364</f>
        <v>0.91190566567475306</v>
      </c>
      <c r="I351" s="34"/>
      <c r="J351" s="32">
        <v>15627.232091690545</v>
      </c>
      <c r="K351" s="33">
        <v>0.88361826500589713</v>
      </c>
      <c r="L351" s="66"/>
      <c r="M351" s="35" t="s">
        <v>58</v>
      </c>
      <c r="N351" s="23">
        <f ca="1">OFFSET($R$13,0,$M342)</f>
        <v>2.1538461538461537</v>
      </c>
      <c r="O351" s="23">
        <f ca="1">OFFSET($AV$13,0,$M342)</f>
        <v>0.92307692307692313</v>
      </c>
      <c r="P351" s="23"/>
      <c r="Q351" s="70"/>
    </row>
    <row r="352" spans="2:18" ht="10.35" customHeight="1" x14ac:dyDescent="0.4">
      <c r="B352" s="36"/>
      <c r="C352" s="100" t="s">
        <v>46</v>
      </c>
      <c r="D352" s="101"/>
      <c r="E352" s="32">
        <v>1126.2461538461539</v>
      </c>
      <c r="F352" s="33">
        <f>E352/E364</f>
        <v>7.6216442787069336E-2</v>
      </c>
      <c r="G352" s="32">
        <v>820.43076923076922</v>
      </c>
      <c r="H352" s="33">
        <f>G352/G364</f>
        <v>5.5825767661881437E-2</v>
      </c>
      <c r="I352" s="34"/>
      <c r="J352" s="32">
        <v>1319.9942693409741</v>
      </c>
      <c r="K352" s="33">
        <v>7.4637084753671257E-2</v>
      </c>
      <c r="L352" s="66"/>
      <c r="M352" s="35" t="s">
        <v>60</v>
      </c>
      <c r="N352" s="23">
        <f ca="1">OFFSET($R$14,0,$M342)</f>
        <v>1.8461538461538463</v>
      </c>
      <c r="O352" s="23">
        <f ca="1">OFFSET($AV$14,0,$M342)</f>
        <v>0.61538461538461542</v>
      </c>
      <c r="P352" s="23"/>
      <c r="Q352" s="70"/>
    </row>
    <row r="353" spans="2:49" ht="10.35" customHeight="1" x14ac:dyDescent="0.4">
      <c r="B353" s="36"/>
      <c r="C353" s="100" t="s">
        <v>48</v>
      </c>
      <c r="D353" s="101"/>
      <c r="E353" s="32">
        <v>81.824615384615385</v>
      </c>
      <c r="F353" s="33">
        <f>E353/E364</f>
        <v>5.5373162392058977E-3</v>
      </c>
      <c r="G353" s="32">
        <v>59.944615384615382</v>
      </c>
      <c r="H353" s="33">
        <f>G353/G364</f>
        <v>4.0788989108489875E-3</v>
      </c>
      <c r="I353" s="34"/>
      <c r="J353" s="32">
        <v>96.859598853868192</v>
      </c>
      <c r="K353" s="33">
        <v>5.476779904864359E-3</v>
      </c>
      <c r="L353" s="66"/>
      <c r="M353" s="35" t="s">
        <v>62</v>
      </c>
      <c r="N353" s="23">
        <f ca="1">OFFSET($R$15,0,$M342)</f>
        <v>1.8461538461538463</v>
      </c>
      <c r="O353" s="23">
        <f ca="1">OFFSET($AV$15,0,$M342)</f>
        <v>0.92307692307692313</v>
      </c>
      <c r="P353" s="23"/>
      <c r="Q353" s="70"/>
    </row>
    <row r="354" spans="2:49" ht="10.35" customHeight="1" x14ac:dyDescent="0.4">
      <c r="B354" s="38"/>
      <c r="C354" s="100" t="s">
        <v>50</v>
      </c>
      <c r="D354" s="101"/>
      <c r="E354" s="32">
        <v>112.25538461538461</v>
      </c>
      <c r="F354" s="33">
        <f>E354/E364</f>
        <v>7.5966573291824449E-3</v>
      </c>
      <c r="G354" s="32">
        <v>140.41230769230771</v>
      </c>
      <c r="H354" s="33">
        <f>G354/G364</f>
        <v>9.5542794835069677E-3</v>
      </c>
      <c r="I354" s="34"/>
      <c r="J354" s="32">
        <v>201.43839541547277</v>
      </c>
      <c r="K354" s="33">
        <v>1.1390030199732995E-2</v>
      </c>
      <c r="L354" s="66"/>
      <c r="M354" s="35" t="s">
        <v>65</v>
      </c>
      <c r="N354" s="23">
        <f ca="1">OFFSET($R$16,0,$M342)</f>
        <v>0.61538461538461542</v>
      </c>
      <c r="O354" s="23">
        <f ca="1">OFFSET($AV$16,0,$M342)</f>
        <v>0.61538461538461542</v>
      </c>
      <c r="P354" s="23"/>
      <c r="Q354" s="70"/>
    </row>
    <row r="355" spans="2:49" ht="10.35" customHeight="1" x14ac:dyDescent="0.4">
      <c r="B355" s="31" t="s">
        <v>52</v>
      </c>
      <c r="C355" s="100" t="s">
        <v>53</v>
      </c>
      <c r="D355" s="101"/>
      <c r="E355" s="32">
        <v>10632.135384615385</v>
      </c>
      <c r="F355" s="33">
        <f>E355/E364</f>
        <v>0.71950837343912255</v>
      </c>
      <c r="G355" s="32">
        <v>10673.883076923077</v>
      </c>
      <c r="H355" s="33">
        <f>G355/G364</f>
        <v>0.72629859709075406</v>
      </c>
      <c r="I355" s="34"/>
      <c r="J355" s="32">
        <v>11885.237822349571</v>
      </c>
      <c r="K355" s="33">
        <v>0.67203284382979256</v>
      </c>
      <c r="L355" s="66"/>
      <c r="M355" s="35" t="s">
        <v>68</v>
      </c>
      <c r="N355" s="23">
        <f ca="1">OFFSET($R$17,0,$M342)</f>
        <v>0.61538461538461542</v>
      </c>
      <c r="O355" s="23">
        <f ca="1">OFFSET($AV$17,0,$M342)</f>
        <v>1.5384615384615385</v>
      </c>
      <c r="P355" s="23"/>
      <c r="Q355" s="70"/>
    </row>
    <row r="356" spans="2:49" ht="10.35" customHeight="1" x14ac:dyDescent="0.4">
      <c r="B356" s="36"/>
      <c r="C356" s="100" t="s">
        <v>55</v>
      </c>
      <c r="D356" s="101"/>
      <c r="E356" s="32">
        <v>615.02769230769229</v>
      </c>
      <c r="F356" s="33">
        <f>E356/E364</f>
        <v>4.1620761822939556E-2</v>
      </c>
      <c r="G356" s="32">
        <v>592.20615384615382</v>
      </c>
      <c r="H356" s="33">
        <f>G356/G364</f>
        <v>4.0296347226895193E-2</v>
      </c>
      <c r="I356" s="34"/>
      <c r="J356" s="32">
        <v>718.5702005730659</v>
      </c>
      <c r="K356" s="33">
        <v>4.0630468031055161E-2</v>
      </c>
      <c r="L356" s="68"/>
      <c r="M356" s="35" t="s">
        <v>71</v>
      </c>
      <c r="N356" s="23">
        <f ca="1">OFFSET($R$18,0,$M342)</f>
        <v>0.61538461538461542</v>
      </c>
      <c r="O356" s="23">
        <f ca="1">OFFSET($AV$18,0,$M342)</f>
        <v>1.2307692307692308</v>
      </c>
      <c r="P356" s="23"/>
    </row>
    <row r="357" spans="2:49" ht="10.35" customHeight="1" x14ac:dyDescent="0.4">
      <c r="B357" s="36"/>
      <c r="C357" s="100" t="s">
        <v>57</v>
      </c>
      <c r="D357" s="101"/>
      <c r="E357" s="39">
        <v>-165.08307692307693</v>
      </c>
      <c r="F357" s="33">
        <f>E357/E364</f>
        <v>-1.1171665132398558E-2</v>
      </c>
      <c r="G357" s="39">
        <v>-166.63076923076923</v>
      </c>
      <c r="H357" s="33">
        <f>G357/G364</f>
        <v>-1.1338300509035363E-2</v>
      </c>
      <c r="I357" s="34"/>
      <c r="J357" s="39">
        <v>-152.68767908309457</v>
      </c>
      <c r="K357" s="33">
        <v>-8.6334944849843793E-3</v>
      </c>
      <c r="L357" s="68"/>
      <c r="M357" s="35" t="s">
        <v>74</v>
      </c>
      <c r="N357" s="23">
        <f ca="1">OFFSET($R$19,0,$M342)</f>
        <v>2.4615384615384617</v>
      </c>
      <c r="O357" s="23">
        <f ca="1">OFFSET($AV$19,0,$M342)</f>
        <v>2.7692307692307692</v>
      </c>
      <c r="P357" s="23"/>
    </row>
    <row r="358" spans="2:49" ht="10.35" customHeight="1" x14ac:dyDescent="0.4">
      <c r="B358" s="36"/>
      <c r="C358" s="100" t="s">
        <v>59</v>
      </c>
      <c r="D358" s="101"/>
      <c r="E358" s="40">
        <v>445.4646153846154</v>
      </c>
      <c r="F358" s="33">
        <f>E358/E364</f>
        <v>3.0145921702977214E-2</v>
      </c>
      <c r="G358" s="40">
        <v>457.36</v>
      </c>
      <c r="H358" s="33">
        <f>G358/G364</f>
        <v>3.1120813669357112E-2</v>
      </c>
      <c r="I358" s="34"/>
      <c r="J358" s="40">
        <v>603.20343839541545</v>
      </c>
      <c r="K358" s="33">
        <v>3.4107228494031326E-2</v>
      </c>
      <c r="L358" s="76"/>
      <c r="M358" s="35" t="s">
        <v>76</v>
      </c>
      <c r="N358" s="23">
        <f ca="1">OFFSET($R$20,0,$M342)</f>
        <v>2.7692307692307692</v>
      </c>
      <c r="O358" s="23">
        <f ca="1">OFFSET($AV$20,0,$M342)</f>
        <v>2.1538461538461537</v>
      </c>
      <c r="P358" s="23"/>
    </row>
    <row r="359" spans="2:49" ht="10.35" customHeight="1" x14ac:dyDescent="0.4">
      <c r="B359" s="38"/>
      <c r="C359" s="100" t="s">
        <v>61</v>
      </c>
      <c r="D359" s="101"/>
      <c r="E359" s="40">
        <v>2378.3107692307694</v>
      </c>
      <c r="F359" s="33">
        <f>E359/E364</f>
        <v>0.16094739684918732</v>
      </c>
      <c r="G359" s="40">
        <v>2387.6707692307691</v>
      </c>
      <c r="H359" s="33">
        <f>G359/G364</f>
        <v>0.16246776524619846</v>
      </c>
      <c r="I359" s="34"/>
      <c r="J359" s="40">
        <v>3331.8710601719199</v>
      </c>
      <c r="K359" s="33">
        <v>0.18839562298290405</v>
      </c>
      <c r="L359" s="76"/>
      <c r="M359" s="43" t="s">
        <v>78</v>
      </c>
      <c r="N359" s="23">
        <f ca="1">OFFSET($R$21,0,$M342)</f>
        <v>2.4615384615384617</v>
      </c>
      <c r="O359" s="23">
        <f ca="1">OFFSET($AV$21,0,$M342)</f>
        <v>2.7692307692307692</v>
      </c>
      <c r="P359" s="23"/>
      <c r="Q359" s="30"/>
      <c r="R359" s="30"/>
      <c r="S359" s="30"/>
      <c r="T359" s="30"/>
      <c r="U359" s="30"/>
      <c r="V359" s="11"/>
      <c r="W359" s="11"/>
      <c r="X359" s="11"/>
      <c r="Y359" s="11"/>
      <c r="Z359" s="11"/>
      <c r="AA359" s="11"/>
      <c r="AB359" s="11"/>
      <c r="AC359" s="11"/>
      <c r="AD359" s="11"/>
      <c r="AE359" s="11"/>
      <c r="AF359" s="11"/>
      <c r="AG359" s="11"/>
      <c r="AH359" s="11"/>
      <c r="AI359" s="11"/>
      <c r="AJ359" s="11"/>
      <c r="AK359" s="11"/>
      <c r="AL359" s="11"/>
      <c r="AM359" s="11"/>
      <c r="AN359" s="11"/>
      <c r="AO359" s="11"/>
      <c r="AP359" s="11"/>
      <c r="AQ359" s="11"/>
      <c r="AR359" s="11"/>
      <c r="AS359" s="11"/>
      <c r="AT359" s="11"/>
      <c r="AU359" s="11"/>
    </row>
    <row r="360" spans="2:49" ht="10.35" customHeight="1" x14ac:dyDescent="0.4">
      <c r="B360" s="31" t="s">
        <v>63</v>
      </c>
      <c r="C360" s="100" t="s">
        <v>64</v>
      </c>
      <c r="D360" s="101"/>
      <c r="E360" s="40">
        <v>1.6523076923076923</v>
      </c>
      <c r="F360" s="33">
        <f>E360/E364</f>
        <v>1.1181659912208352E-4</v>
      </c>
      <c r="G360" s="40">
        <v>2.1846153846153844</v>
      </c>
      <c r="H360" s="33">
        <f>G360/G364</f>
        <v>1.48650971496909E-4</v>
      </c>
      <c r="I360" s="34"/>
      <c r="J360" s="40">
        <v>0.8452722063037249</v>
      </c>
      <c r="K360" s="33">
        <v>4.7794641815613118E-5</v>
      </c>
      <c r="L360" s="76"/>
      <c r="M360" s="43" t="s">
        <v>80</v>
      </c>
      <c r="N360" s="23">
        <f ca="1">OFFSET($R$22,0,$M342)</f>
        <v>2.4615384615384617</v>
      </c>
      <c r="O360" s="23">
        <f ca="1">OFFSET($AV$22,0,$M342)</f>
        <v>2.4615384615384617</v>
      </c>
      <c r="P360" s="23"/>
      <c r="Q360" s="30"/>
      <c r="R360" s="30"/>
      <c r="S360" s="30"/>
      <c r="T360" s="30"/>
      <c r="U360" s="30"/>
      <c r="V360" s="11"/>
      <c r="W360" s="11"/>
      <c r="X360" s="11"/>
      <c r="Y360" s="11"/>
      <c r="Z360" s="11"/>
      <c r="AA360" s="11"/>
      <c r="AB360" s="11"/>
      <c r="AC360" s="11"/>
      <c r="AD360" s="11"/>
      <c r="AE360" s="11"/>
      <c r="AF360" s="11"/>
      <c r="AG360" s="11"/>
      <c r="AH360" s="11"/>
      <c r="AI360" s="11"/>
      <c r="AJ360" s="11"/>
      <c r="AK360" s="11"/>
      <c r="AL360" s="11"/>
      <c r="AM360" s="11"/>
      <c r="AN360" s="11"/>
      <c r="AO360" s="11"/>
      <c r="AP360" s="11"/>
      <c r="AQ360" s="11"/>
      <c r="AR360" s="11"/>
      <c r="AS360" s="11"/>
      <c r="AT360" s="11"/>
      <c r="AU360" s="11"/>
    </row>
    <row r="361" spans="2:49" ht="10.35" customHeight="1" x14ac:dyDescent="0.4">
      <c r="B361" s="41" t="s">
        <v>66</v>
      </c>
      <c r="C361" s="100" t="s">
        <v>67</v>
      </c>
      <c r="D361" s="101"/>
      <c r="E361" s="40">
        <v>10.738461538461538</v>
      </c>
      <c r="F361" s="33">
        <f>E361/E364</f>
        <v>7.2670378200385749E-4</v>
      </c>
      <c r="G361" s="40">
        <v>11.024615384615384</v>
      </c>
      <c r="H361" s="33">
        <f>G361/G364</f>
        <v>7.5016398714566901E-4</v>
      </c>
      <c r="I361" s="34"/>
      <c r="J361" s="40">
        <v>30.43839541547278</v>
      </c>
      <c r="K361" s="33">
        <v>1.7210931525669768E-3</v>
      </c>
      <c r="L361" s="1"/>
      <c r="M361" s="43" t="s">
        <v>84</v>
      </c>
      <c r="N361" s="23">
        <f ca="1">OFFSET($R$23,0,$M342)</f>
        <v>3.6923076923076925</v>
      </c>
      <c r="O361" s="23">
        <f ca="1">OFFSET($AV$23,0,$M342)</f>
        <v>3.0769230769230771</v>
      </c>
      <c r="P361" s="23"/>
      <c r="AV361" s="11"/>
      <c r="AW361" s="11"/>
    </row>
    <row r="362" spans="2:49" ht="10.35" customHeight="1" x14ac:dyDescent="0.4">
      <c r="B362" s="31" t="s">
        <v>69</v>
      </c>
      <c r="C362" s="100" t="s">
        <v>70</v>
      </c>
      <c r="D362" s="101"/>
      <c r="E362" s="40">
        <v>144.07076923076923</v>
      </c>
      <c r="F362" s="33">
        <f>E362/E364</f>
        <v>9.7496994798758219E-3</v>
      </c>
      <c r="G362" s="40">
        <v>271.68615384615384</v>
      </c>
      <c r="H362" s="33">
        <f>G362/G364</f>
        <v>1.8486737297512778E-2</v>
      </c>
      <c r="I362" s="34"/>
      <c r="J362" s="40">
        <v>439.13180515759313</v>
      </c>
      <c r="K362" s="33">
        <v>2.4830045494018373E-2</v>
      </c>
      <c r="L362" s="1"/>
      <c r="M362" s="43" t="s">
        <v>86</v>
      </c>
      <c r="N362" s="23">
        <f ca="1">OFFSET($R$24,0,$M342)</f>
        <v>4.6153846153846159</v>
      </c>
      <c r="O362" s="23">
        <f ca="1">OFFSET($AV$24,0,$M342)</f>
        <v>5.2307692307692308</v>
      </c>
      <c r="P362" s="23"/>
      <c r="AV362" s="11"/>
      <c r="AW362" s="11"/>
    </row>
    <row r="363" spans="2:49" ht="10.35" customHeight="1" x14ac:dyDescent="0.4">
      <c r="B363" s="41" t="s">
        <v>72</v>
      </c>
      <c r="C363" s="100" t="s">
        <v>73</v>
      </c>
      <c r="D363" s="101"/>
      <c r="E363" s="40">
        <v>383.10769230769233</v>
      </c>
      <c r="F363" s="33">
        <f>E363/E364</f>
        <v>2.5926042377449943E-2</v>
      </c>
      <c r="G363" s="40">
        <v>550.17538461538459</v>
      </c>
      <c r="H363" s="33">
        <f>G363/G364</f>
        <v>3.7436386282320856E-2</v>
      </c>
      <c r="I363" s="34"/>
      <c r="J363" s="40">
        <v>561.94842406876796</v>
      </c>
      <c r="K363" s="33">
        <v>3.1774525941959481E-2</v>
      </c>
      <c r="L363" s="76"/>
      <c r="M363" s="2" t="s">
        <v>88</v>
      </c>
      <c r="N363" s="23">
        <f ca="1">OFFSET($R$25,0,$M342)</f>
        <v>16.615384615384617</v>
      </c>
      <c r="O363" s="23">
        <f ca="1">OFFSET($AV$25,0,$M342)</f>
        <v>10.461538461538462</v>
      </c>
      <c r="P363" s="23"/>
    </row>
    <row r="364" spans="2:49" ht="10.35" customHeight="1" x14ac:dyDescent="0.4">
      <c r="B364" s="94" t="s">
        <v>75</v>
      </c>
      <c r="C364" s="95"/>
      <c r="D364" s="96"/>
      <c r="E364" s="42">
        <f>SUM(E351:E354,E360,E362)</f>
        <v>14776.944615384617</v>
      </c>
      <c r="F364" s="33">
        <f>E364/E364</f>
        <v>1</v>
      </c>
      <c r="G364" s="42">
        <f>SUM(G351:G354,G360,G362)</f>
        <v>14696.273846153845</v>
      </c>
      <c r="H364" s="33">
        <f>G364/G364</f>
        <v>1</v>
      </c>
      <c r="I364" s="34"/>
      <c r="J364" s="42">
        <v>17685.501432664762</v>
      </c>
      <c r="K364" s="33">
        <v>1</v>
      </c>
      <c r="L364" s="76"/>
      <c r="M364" s="4" t="s">
        <v>89</v>
      </c>
      <c r="N364" s="23">
        <f ca="1">OFFSET($R$26,0,$M342)</f>
        <v>10.461538461538462</v>
      </c>
      <c r="O364" s="23">
        <f ca="1">OFFSET($AV$26,0,$M342)</f>
        <v>19.692307692307693</v>
      </c>
      <c r="P364" s="23"/>
    </row>
    <row r="365" spans="2:49" ht="10.35" customHeight="1" x14ac:dyDescent="0.4">
      <c r="B365" s="94" t="s">
        <v>77</v>
      </c>
      <c r="C365" s="95"/>
      <c r="D365" s="96"/>
      <c r="E365" s="42">
        <f>SUM(E355:E359,E361,E363)</f>
        <v>14299.701538461541</v>
      </c>
      <c r="F365" s="33">
        <f>E365/E364</f>
        <v>0.96770353484128191</v>
      </c>
      <c r="G365" s="42">
        <f>SUM(G355:G359,G361,G363)</f>
        <v>14505.689230769231</v>
      </c>
      <c r="H365" s="33">
        <f>G365/G364</f>
        <v>0.98703177299363598</v>
      </c>
      <c r="I365" s="34"/>
      <c r="J365" s="42">
        <v>16978.581661891119</v>
      </c>
      <c r="K365" s="33">
        <v>0.96002828794732531</v>
      </c>
      <c r="L365" s="76"/>
      <c r="M365" s="43" t="s">
        <v>91</v>
      </c>
      <c r="N365" s="23">
        <f ca="1">OFFSET($R$27,0,$M342)</f>
        <v>8.9230769230769234</v>
      </c>
      <c r="O365" s="23">
        <f ca="1">OFFSET($AV$27,0,$M342)</f>
        <v>8</v>
      </c>
      <c r="P365" s="23"/>
    </row>
    <row r="366" spans="2:49" ht="10.35" customHeight="1" x14ac:dyDescent="0.4">
      <c r="B366" s="94" t="s">
        <v>79</v>
      </c>
      <c r="C366" s="95"/>
      <c r="D366" s="96"/>
      <c r="E366" s="42">
        <f>E364-E365</f>
        <v>477.24307692307593</v>
      </c>
      <c r="F366" s="33">
        <f>E366/E364</f>
        <v>3.2296465158718077E-2</v>
      </c>
      <c r="G366" s="42">
        <f>G364-G365</f>
        <v>190.58461538461415</v>
      </c>
      <c r="H366" s="33">
        <f>G366/G364</f>
        <v>1.2968227006364063E-2</v>
      </c>
      <c r="I366" s="34"/>
      <c r="J366" s="42">
        <v>706.91977077364209</v>
      </c>
      <c r="K366" s="33">
        <v>3.9971712052674718E-2</v>
      </c>
      <c r="M366" s="43" t="s">
        <v>93</v>
      </c>
      <c r="N366" s="23">
        <f ca="1">OFFSET($R$28,0,$M342)</f>
        <v>9.5384615384615383</v>
      </c>
      <c r="O366" s="23">
        <f ca="1">OFFSET($AV$28,0,$M342)</f>
        <v>9.8461538461538467</v>
      </c>
      <c r="P366" s="23"/>
    </row>
    <row r="367" spans="2:49" ht="10.35" customHeight="1" x14ac:dyDescent="0.4">
      <c r="B367" s="102" t="s">
        <v>81</v>
      </c>
      <c r="C367" s="103"/>
      <c r="D367" s="104"/>
      <c r="E367" s="44">
        <v>2.84</v>
      </c>
      <c r="F367" s="45">
        <f>E367/E364</f>
        <v>1.9219128675918639E-4</v>
      </c>
      <c r="G367" s="44">
        <v>9.138461538461538</v>
      </c>
      <c r="H367" s="45">
        <f>G367/G364</f>
        <v>6.2182166950115454E-4</v>
      </c>
      <c r="I367" s="77"/>
      <c r="J367" s="47" t="s">
        <v>82</v>
      </c>
      <c r="K367" s="48" t="s">
        <v>83</v>
      </c>
      <c r="M367" s="43" t="s">
        <v>95</v>
      </c>
      <c r="N367" s="23">
        <f ca="1">OFFSET($R$29,0,$M342)</f>
        <v>9.2307692307692317</v>
      </c>
      <c r="O367" s="23">
        <f ca="1">OFFSET($AV$29,0,$M342)</f>
        <v>8.615384615384615</v>
      </c>
      <c r="P367" s="23"/>
    </row>
    <row r="368" spans="2:49" ht="10.35" customHeight="1" x14ac:dyDescent="0.4">
      <c r="B368" s="102" t="s">
        <v>85</v>
      </c>
      <c r="C368" s="103"/>
      <c r="D368" s="104"/>
      <c r="E368" s="44">
        <f>E366+E367</f>
        <v>480.08307692307591</v>
      </c>
      <c r="F368" s="45">
        <f>E368/(E364+E367)</f>
        <v>3.2482413608608776E-2</v>
      </c>
      <c r="G368" s="44">
        <f>G366+G367</f>
        <v>199.72307692307569</v>
      </c>
      <c r="H368" s="45">
        <f>G368/(G364+G367)</f>
        <v>1.3581603340601463E-2</v>
      </c>
      <c r="I368" s="77"/>
      <c r="J368" s="47" t="s">
        <v>83</v>
      </c>
      <c r="K368" s="48" t="s">
        <v>83</v>
      </c>
      <c r="M368" s="43" t="s">
        <v>97</v>
      </c>
      <c r="N368" s="23">
        <f ca="1">OFFSET($R$30,0,$M342)</f>
        <v>3.0769230769230771</v>
      </c>
      <c r="O368" s="23">
        <f ca="1">OFFSET($AV$30,0,$M342)</f>
        <v>2.7692307692307692</v>
      </c>
      <c r="P368" s="23"/>
    </row>
    <row r="369" spans="2:18" ht="10.35" customHeight="1" x14ac:dyDescent="0.4">
      <c r="B369" s="94" t="s">
        <v>87</v>
      </c>
      <c r="C369" s="95"/>
      <c r="D369" s="96"/>
      <c r="E369" s="49">
        <v>325</v>
      </c>
      <c r="F369" s="50"/>
      <c r="G369" s="49">
        <v>325</v>
      </c>
      <c r="H369" s="50"/>
      <c r="I369" s="51"/>
      <c r="J369" s="49">
        <v>349</v>
      </c>
      <c r="K369" s="50"/>
      <c r="M369" s="43" t="s">
        <v>99</v>
      </c>
      <c r="N369" s="23">
        <f ca="1">OFFSET($R$31,0,$M342)</f>
        <v>2.1538461538461537</v>
      </c>
      <c r="O369" s="23">
        <f ca="1">OFFSET($AV$31,0,$M342)</f>
        <v>2.1538461538461537</v>
      </c>
      <c r="P369" s="23"/>
    </row>
    <row r="370" spans="2:18" ht="10.35" customHeight="1" x14ac:dyDescent="0.4">
      <c r="B370" s="52"/>
      <c r="C370" s="53"/>
      <c r="D370" s="54"/>
      <c r="E370" s="55"/>
      <c r="F370" s="55"/>
      <c r="G370" s="55"/>
      <c r="H370" s="55"/>
      <c r="I370" s="51"/>
      <c r="J370" s="55"/>
      <c r="K370" s="55"/>
      <c r="M370" s="43" t="s">
        <v>100</v>
      </c>
      <c r="N370" s="23">
        <f ca="1">OFFSET($R$32,0,$M342)</f>
        <v>2.1538461538461537</v>
      </c>
      <c r="O370" s="23">
        <f ca="1">OFFSET($AV$32,0,$M342)</f>
        <v>3.0769230769230771</v>
      </c>
      <c r="P370" s="23"/>
    </row>
    <row r="371" spans="2:18" ht="10.35" customHeight="1" x14ac:dyDescent="0.4">
      <c r="B371" s="56" t="s">
        <v>90</v>
      </c>
      <c r="C371" s="57"/>
      <c r="D371" s="58"/>
      <c r="E371" s="49">
        <v>149.10153846153847</v>
      </c>
      <c r="F371" s="50"/>
      <c r="G371" s="49">
        <v>140.6</v>
      </c>
      <c r="H371" s="50"/>
      <c r="I371" s="51"/>
      <c r="J371" s="49">
        <v>135.71339868879301</v>
      </c>
      <c r="K371" s="50"/>
      <c r="M371" s="43" t="s">
        <v>101</v>
      </c>
      <c r="N371" s="23">
        <f ca="1">OFFSET($R$33,0,$M342)</f>
        <v>3.3846153846153846</v>
      </c>
      <c r="O371" s="23">
        <f ca="1">OFFSET($AV$33,0,$M342)</f>
        <v>3.3846153846153846</v>
      </c>
      <c r="P371" s="23"/>
    </row>
    <row r="372" spans="2:18" ht="10.35" customHeight="1" x14ac:dyDescent="0.4">
      <c r="B372" s="59" t="s">
        <v>92</v>
      </c>
      <c r="C372" s="60"/>
      <c r="D372" s="61"/>
      <c r="E372" s="49">
        <v>33.006153846153843</v>
      </c>
      <c r="F372" s="50"/>
      <c r="G372" s="49">
        <v>38.292307692307695</v>
      </c>
      <c r="H372" s="50"/>
      <c r="I372" s="51"/>
      <c r="J372" s="49">
        <v>57.248545340854186</v>
      </c>
      <c r="K372" s="50"/>
      <c r="M372" s="43" t="s">
        <v>102</v>
      </c>
      <c r="N372" s="23">
        <f ca="1">OFFSET($R$34,0,$M342)</f>
        <v>1.5384615384615385</v>
      </c>
      <c r="O372" s="23">
        <f ca="1">OFFSET($AV$34,0,$M342)</f>
        <v>1.8461538461538463</v>
      </c>
      <c r="P372" s="23"/>
    </row>
    <row r="373" spans="2:18" ht="10.35" customHeight="1" x14ac:dyDescent="0.4">
      <c r="B373" s="56" t="s">
        <v>94</v>
      </c>
      <c r="C373" s="57"/>
      <c r="D373" s="58"/>
      <c r="E373" s="49">
        <v>6.36</v>
      </c>
      <c r="F373" s="50"/>
      <c r="G373" s="49">
        <v>26.350769230769231</v>
      </c>
      <c r="H373" s="50"/>
      <c r="I373" s="51"/>
      <c r="J373" s="49">
        <v>63.34195931603093</v>
      </c>
      <c r="K373" s="50"/>
      <c r="M373" s="2" t="s">
        <v>103</v>
      </c>
      <c r="N373" s="23">
        <f ca="1">OFFSET($R$35,0,$M342)</f>
        <v>2.4615384615384617</v>
      </c>
      <c r="O373" s="23">
        <f ca="1">OFFSET($AV$35,0,$M342)</f>
        <v>0.92307692307692313</v>
      </c>
      <c r="P373" s="23"/>
      <c r="R373" s="85"/>
    </row>
    <row r="374" spans="2:18" ht="10.35" customHeight="1" x14ac:dyDescent="0.4">
      <c r="B374" s="56" t="s">
        <v>96</v>
      </c>
      <c r="C374" s="57"/>
      <c r="D374" s="58"/>
      <c r="E374" s="49">
        <f>E366+E356+E357-SUM(E371:E373)</f>
        <v>738.71999999999878</v>
      </c>
      <c r="F374" s="50"/>
      <c r="G374" s="49">
        <f>G366+G356+G357-SUM(G371:G373)</f>
        <v>410.91692307692176</v>
      </c>
      <c r="H374" s="50"/>
      <c r="I374" s="51"/>
      <c r="J374" s="49">
        <v>1016.4983889179354</v>
      </c>
      <c r="K374" s="50"/>
      <c r="M374" s="4" t="s">
        <v>104</v>
      </c>
      <c r="N374" s="23">
        <f ca="1">OFFSET($R$36,0,$M342)</f>
        <v>1.8461538461538463</v>
      </c>
      <c r="O374" s="23">
        <f ca="1">OFFSET($AV$36,0,$M342)</f>
        <v>1.8461538461538463</v>
      </c>
      <c r="P374" s="23"/>
    </row>
    <row r="375" spans="2:18" ht="10.35" customHeight="1" x14ac:dyDescent="0.4">
      <c r="C375" s="65"/>
      <c r="D375" s="54"/>
      <c r="E375" s="54"/>
      <c r="F375" s="54"/>
      <c r="G375" s="54"/>
      <c r="H375" s="54"/>
      <c r="I375" s="54"/>
      <c r="J375" s="54"/>
      <c r="K375" s="66"/>
      <c r="L375" s="8"/>
      <c r="M375" s="69" t="s">
        <v>105</v>
      </c>
      <c r="N375" s="23">
        <f ca="1">OFFSET($R$37,0,$M342)</f>
        <v>0</v>
      </c>
      <c r="O375" s="23">
        <f ca="1">OFFSET($AV$37,0,$M342)</f>
        <v>0.61538461538461542</v>
      </c>
      <c r="P375" s="23"/>
    </row>
    <row r="376" spans="2:18" ht="10.35" customHeight="1" x14ac:dyDescent="0.4">
      <c r="B376" s="56" t="s">
        <v>124</v>
      </c>
      <c r="C376" s="57"/>
      <c r="D376" s="58"/>
      <c r="E376" s="78">
        <v>8.8676923076923071</v>
      </c>
      <c r="F376" s="50"/>
      <c r="G376" s="78" t="s">
        <v>116</v>
      </c>
      <c r="H376" s="50"/>
      <c r="I376" s="51"/>
      <c r="J376" s="79">
        <v>6.4220779220779223</v>
      </c>
      <c r="K376" s="80"/>
      <c r="L376" s="63"/>
      <c r="M376" s="69" t="s">
        <v>106</v>
      </c>
      <c r="N376" s="23">
        <f ca="1">OFFSET($R$38,0,$M342)</f>
        <v>0</v>
      </c>
      <c r="O376" s="23">
        <f ca="1">OFFSET($AV$38,0,$M342)</f>
        <v>0.61538461538461542</v>
      </c>
      <c r="P376" s="23"/>
    </row>
    <row r="377" spans="2:18" ht="10.35" customHeight="1" x14ac:dyDescent="0.4">
      <c r="B377" s="56" t="s">
        <v>125</v>
      </c>
      <c r="C377" s="57"/>
      <c r="D377" s="58"/>
      <c r="E377" s="78">
        <f>E364/E376</f>
        <v>1666.3799444829981</v>
      </c>
      <c r="F377" s="50"/>
      <c r="G377" s="78" t="s">
        <v>116</v>
      </c>
      <c r="H377" s="50"/>
      <c r="I377" s="51"/>
      <c r="J377" s="78">
        <v>2753.8596770782337</v>
      </c>
      <c r="K377" s="80"/>
      <c r="L377" s="1"/>
      <c r="M377" s="69" t="s">
        <v>107</v>
      </c>
      <c r="N377" s="23">
        <f ca="1">OFFSET($R$39,0,$M342)</f>
        <v>0.30769230769230771</v>
      </c>
      <c r="O377" s="23">
        <f ca="1">OFFSET($AV$39,0,$M342)</f>
        <v>0.30769230769230771</v>
      </c>
      <c r="P377" s="23"/>
      <c r="R377" s="85"/>
    </row>
    <row r="378" spans="2:18" ht="10.35" customHeight="1" x14ac:dyDescent="0.4">
      <c r="B378" s="97" t="s">
        <v>126</v>
      </c>
      <c r="C378" s="98"/>
      <c r="D378" s="99"/>
      <c r="E378" s="81">
        <f>(E364+E367)/E376</f>
        <v>1666.7002081887581</v>
      </c>
      <c r="F378" s="82"/>
      <c r="G378" s="81" t="s">
        <v>119</v>
      </c>
      <c r="H378" s="82"/>
      <c r="I378" s="83"/>
      <c r="J378" s="81" t="s">
        <v>119</v>
      </c>
      <c r="K378" s="84"/>
      <c r="M378" s="69" t="s">
        <v>108</v>
      </c>
      <c r="N378" s="23">
        <f ca="1">OFFSET($R$40,0,$M342)</f>
        <v>1.5384615384615385</v>
      </c>
      <c r="O378" s="23">
        <f ca="1">OFFSET($AV$40,0,$M342)</f>
        <v>0.61538461538461542</v>
      </c>
      <c r="P378" s="23"/>
      <c r="R378" s="85"/>
    </row>
    <row r="379" spans="2:18" ht="10.35" customHeight="1" x14ac:dyDescent="0.4">
      <c r="B379" s="56" t="s">
        <v>127</v>
      </c>
      <c r="C379" s="57"/>
      <c r="D379" s="58"/>
      <c r="E379" s="78">
        <f>E365/E376</f>
        <v>1612.5617626648163</v>
      </c>
      <c r="F379" s="50"/>
      <c r="G379" s="78" t="s">
        <v>116</v>
      </c>
      <c r="H379" s="50"/>
      <c r="I379" s="51"/>
      <c r="J379" s="78">
        <v>2643.7831910325908</v>
      </c>
      <c r="K379" s="80"/>
      <c r="L379" s="8"/>
      <c r="M379" s="69" t="s">
        <v>109</v>
      </c>
      <c r="N379" s="23">
        <f ca="1">OFFSET($R$41,0,$M342)</f>
        <v>0</v>
      </c>
      <c r="O379" s="23">
        <f ca="1">OFFSET($AV$41,0,$M342)</f>
        <v>0.30769230769230771</v>
      </c>
      <c r="P379" s="23"/>
      <c r="Q379" s="86"/>
    </row>
    <row r="380" spans="2:18" ht="10.35" customHeight="1" x14ac:dyDescent="0.4">
      <c r="B380" s="56" t="s">
        <v>121</v>
      </c>
      <c r="C380" s="57"/>
      <c r="D380" s="58"/>
      <c r="E380" s="78">
        <v>7.0984709677419362</v>
      </c>
      <c r="F380" s="50"/>
      <c r="G380" s="78" t="s">
        <v>116</v>
      </c>
      <c r="H380" s="50"/>
      <c r="I380" s="51"/>
      <c r="J380" s="78">
        <v>6.7324561403508758</v>
      </c>
      <c r="K380" s="80"/>
      <c r="L380" s="8"/>
      <c r="M380" s="69" t="s">
        <v>110</v>
      </c>
      <c r="N380" s="23">
        <f ca="1">OFFSET($R$42,0,$M342)</f>
        <v>0</v>
      </c>
      <c r="O380" s="23">
        <f ca="1">OFFSET($AV$42,0,$M342)</f>
        <v>0</v>
      </c>
      <c r="P380" s="23"/>
      <c r="Q380" s="70"/>
    </row>
    <row r="381" spans="2:18" ht="10.35" customHeight="1" x14ac:dyDescent="0.4">
      <c r="B381" s="56" t="s">
        <v>122</v>
      </c>
      <c r="C381" s="57"/>
      <c r="D381" s="58"/>
      <c r="E381" s="78">
        <f>E355/E380</f>
        <v>1497.8064195700342</v>
      </c>
      <c r="F381" s="50"/>
      <c r="G381" s="78" t="s">
        <v>116</v>
      </c>
      <c r="H381" s="50"/>
      <c r="I381" s="51"/>
      <c r="J381" s="78">
        <v>1765.3643149809138</v>
      </c>
      <c r="K381" s="80"/>
      <c r="L381" s="67"/>
      <c r="M381" s="69" t="s">
        <v>111</v>
      </c>
      <c r="N381" s="23">
        <f ca="1">OFFSET($R$43,0,$M342)</f>
        <v>0</v>
      </c>
      <c r="O381" s="23">
        <f ca="1">OFFSET($AV$43,0,$M342)</f>
        <v>0</v>
      </c>
      <c r="P381" s="23"/>
      <c r="Q381" s="70"/>
    </row>
    <row r="382" spans="2:18" ht="10.35" customHeight="1" x14ac:dyDescent="0.4">
      <c r="B382" s="64" t="s">
        <v>98</v>
      </c>
      <c r="C382" s="65"/>
      <c r="D382" s="54"/>
      <c r="E382" s="54"/>
      <c r="F382" s="54"/>
      <c r="G382" s="54"/>
      <c r="H382" s="54"/>
      <c r="I382" s="54"/>
      <c r="J382" s="54"/>
      <c r="K382" s="66"/>
      <c r="L382" s="68"/>
      <c r="M382" s="69" t="s">
        <v>112</v>
      </c>
      <c r="N382" s="23">
        <f ca="1">OFFSET($R$44,0,$M342)</f>
        <v>0</v>
      </c>
      <c r="O382" s="23">
        <f ca="1">OFFSET($AV$44,0,$M342)</f>
        <v>0</v>
      </c>
      <c r="P382" s="23"/>
      <c r="Q382" s="70"/>
    </row>
    <row r="383" spans="2:18" ht="10.35" customHeight="1" x14ac:dyDescent="0.4">
      <c r="B383" s="64"/>
      <c r="C383" s="65"/>
      <c r="D383" s="54"/>
      <c r="E383" s="54"/>
      <c r="F383" s="54"/>
      <c r="G383" s="54"/>
      <c r="H383" s="54"/>
      <c r="I383" s="54"/>
      <c r="J383" s="54"/>
      <c r="K383" s="66"/>
      <c r="L383" s="68"/>
      <c r="O383" s="87"/>
      <c r="P383" s="87"/>
      <c r="Q383" s="70"/>
    </row>
    <row r="384" spans="2:18" ht="10.35" customHeight="1" x14ac:dyDescent="0.4">
      <c r="B384" s="64"/>
      <c r="C384" s="65"/>
      <c r="D384" s="54"/>
      <c r="E384" s="54"/>
      <c r="F384" s="54"/>
      <c r="G384" s="54"/>
      <c r="H384" s="54"/>
      <c r="I384" s="54"/>
      <c r="J384" s="54"/>
      <c r="K384" s="66"/>
      <c r="L384" s="68"/>
      <c r="O384" s="87"/>
      <c r="P384" s="87"/>
      <c r="Q384" s="70"/>
    </row>
    <row r="385" spans="2:18" ht="10.35" customHeight="1" x14ac:dyDescent="0.4">
      <c r="B385" s="64"/>
      <c r="C385" s="65"/>
      <c r="D385" s="54"/>
      <c r="E385" s="54"/>
      <c r="F385" s="54"/>
      <c r="G385" s="54"/>
      <c r="H385" s="54"/>
      <c r="I385" s="54"/>
      <c r="J385" s="54"/>
      <c r="K385" s="66"/>
      <c r="L385" s="68"/>
      <c r="M385" s="69"/>
      <c r="N385" s="87"/>
      <c r="O385" s="87"/>
      <c r="P385" s="87"/>
      <c r="Q385" s="70"/>
    </row>
    <row r="386" spans="2:18" ht="10.35" customHeight="1" x14ac:dyDescent="0.4">
      <c r="B386" s="64"/>
      <c r="C386" s="65"/>
      <c r="D386" s="54"/>
      <c r="E386" s="54"/>
      <c r="F386" s="54"/>
      <c r="G386" s="54"/>
      <c r="H386" s="54"/>
      <c r="I386" s="54"/>
      <c r="J386" s="54"/>
      <c r="K386" s="66"/>
      <c r="L386" s="68"/>
      <c r="M386" s="69"/>
      <c r="N386" s="87"/>
      <c r="O386" s="87"/>
      <c r="P386" s="87"/>
      <c r="Q386" s="70"/>
    </row>
    <row r="387" spans="2:18" ht="10.35" customHeight="1" x14ac:dyDescent="0.4">
      <c r="B387" s="64"/>
      <c r="C387" s="65"/>
      <c r="D387" s="54"/>
      <c r="E387" s="54"/>
      <c r="F387" s="54"/>
      <c r="G387" s="54"/>
      <c r="H387" s="54"/>
      <c r="I387" s="54"/>
      <c r="J387" s="54"/>
      <c r="K387" s="66"/>
      <c r="L387" s="68"/>
      <c r="M387" s="69"/>
      <c r="N387" s="87"/>
      <c r="R387" s="85"/>
    </row>
    <row r="388" spans="2:18" ht="10.35" customHeight="1" x14ac:dyDescent="0.4">
      <c r="B388" s="64"/>
      <c r="C388" s="65"/>
      <c r="D388" s="54"/>
      <c r="E388" s="54"/>
      <c r="F388" s="54"/>
      <c r="G388" s="54"/>
      <c r="H388" s="54"/>
      <c r="I388" s="54"/>
      <c r="J388" s="54"/>
      <c r="K388" s="66"/>
      <c r="L388" s="68"/>
      <c r="M388" s="69"/>
      <c r="N388" s="87"/>
      <c r="O388" s="74"/>
      <c r="P388" s="74"/>
      <c r="Q388" s="70"/>
    </row>
    <row r="389" spans="2:18" ht="10.35" customHeight="1" x14ac:dyDescent="0.4">
      <c r="B389" s="64"/>
      <c r="C389" s="65"/>
      <c r="D389" s="54"/>
      <c r="E389" s="54"/>
      <c r="F389" s="54"/>
      <c r="G389" s="54"/>
      <c r="H389" s="54"/>
      <c r="I389" s="54"/>
      <c r="J389" s="54"/>
      <c r="K389" s="66"/>
      <c r="L389" s="8"/>
      <c r="Q389" s="70"/>
    </row>
    <row r="390" spans="2:18" ht="10.35" customHeight="1" x14ac:dyDescent="0.4">
      <c r="B390" s="64"/>
      <c r="C390" s="65"/>
      <c r="D390" s="54"/>
      <c r="E390" s="54"/>
      <c r="F390" s="54"/>
      <c r="G390" s="54"/>
      <c r="H390" s="54"/>
      <c r="I390" s="54"/>
      <c r="J390" s="54"/>
      <c r="K390" s="66"/>
      <c r="L390" s="68"/>
      <c r="M390" s="70"/>
      <c r="N390" s="70"/>
      <c r="O390" s="23"/>
      <c r="P390" s="23"/>
      <c r="Q390" s="70"/>
    </row>
    <row r="391" spans="2:18" ht="10.35" customHeight="1" x14ac:dyDescent="0.4">
      <c r="B391" s="64"/>
      <c r="C391" s="65"/>
      <c r="D391" s="54"/>
      <c r="E391" s="54"/>
      <c r="F391" s="54"/>
      <c r="G391" s="54"/>
      <c r="H391" s="54"/>
      <c r="I391" s="54"/>
      <c r="J391" s="54"/>
      <c r="K391" s="66"/>
      <c r="L391" s="68"/>
      <c r="M391" s="4">
        <v>8</v>
      </c>
      <c r="N391" s="4" t="s">
        <v>113</v>
      </c>
      <c r="O391" s="4" t="s">
        <v>114</v>
      </c>
      <c r="Q391" s="70"/>
    </row>
    <row r="392" spans="2:18" ht="10.35" customHeight="1" x14ac:dyDescent="0.4">
      <c r="B392" s="64"/>
      <c r="C392" s="65"/>
      <c r="D392" s="54"/>
      <c r="E392" s="54"/>
      <c r="F392" s="54"/>
      <c r="G392" s="54"/>
      <c r="H392" s="54"/>
      <c r="I392" s="54"/>
      <c r="J392" s="54"/>
      <c r="K392" s="66"/>
      <c r="L392" s="68"/>
      <c r="M392" s="22" t="s">
        <v>38</v>
      </c>
      <c r="N392" s="23">
        <f ca="1">OFFSET($R$5,0,$M391)</f>
        <v>0</v>
      </c>
      <c r="O392" s="23">
        <f ca="1">OFFSET($AV$5,0,$M391)</f>
        <v>0</v>
      </c>
      <c r="P392" s="23"/>
      <c r="Q392" s="70"/>
    </row>
    <row r="393" spans="2:18" ht="10.35" customHeight="1" x14ac:dyDescent="0.4">
      <c r="B393" s="64"/>
      <c r="C393" s="65"/>
      <c r="D393" s="54"/>
      <c r="E393" s="54"/>
      <c r="F393" s="54"/>
      <c r="G393" s="54"/>
      <c r="H393" s="54"/>
      <c r="I393" s="54"/>
      <c r="J393" s="54"/>
      <c r="K393" s="66"/>
      <c r="L393" s="68"/>
      <c r="M393" s="29" t="s">
        <v>42</v>
      </c>
      <c r="N393" s="23">
        <f ca="1">OFFSET($R$6,0,$M391)</f>
        <v>0</v>
      </c>
      <c r="O393" s="23">
        <f ca="1">OFFSET($AV$6,0,$M391)</f>
        <v>0</v>
      </c>
      <c r="P393" s="23"/>
      <c r="Q393" s="70"/>
    </row>
    <row r="394" spans="2:18" ht="10.35" customHeight="1" x14ac:dyDescent="0.4">
      <c r="B394" s="64"/>
      <c r="C394" s="65"/>
      <c r="D394" s="54"/>
      <c r="E394" s="54"/>
      <c r="F394" s="54"/>
      <c r="G394" s="54"/>
      <c r="H394" s="54"/>
      <c r="I394" s="54"/>
      <c r="J394" s="54"/>
      <c r="K394" s="66"/>
      <c r="L394" s="68"/>
      <c r="M394" s="35" t="s">
        <v>45</v>
      </c>
      <c r="N394" s="23">
        <f ca="1">OFFSET($R$7,0,$M391)</f>
        <v>0</v>
      </c>
      <c r="O394" s="23">
        <f ca="1">OFFSET($AV$7,0,$M391)</f>
        <v>0</v>
      </c>
      <c r="P394" s="23"/>
      <c r="Q394" s="70"/>
    </row>
    <row r="395" spans="2:18" ht="7.5" customHeight="1" x14ac:dyDescent="0.4">
      <c r="B395" s="64"/>
      <c r="C395" s="65"/>
      <c r="D395" s="54"/>
      <c r="E395" s="54"/>
      <c r="F395" s="54"/>
      <c r="G395" s="54"/>
      <c r="H395" s="54"/>
      <c r="I395" s="54"/>
      <c r="J395" s="54"/>
      <c r="K395" s="66"/>
      <c r="L395" s="68"/>
      <c r="M395" s="35" t="s">
        <v>47</v>
      </c>
      <c r="N395" s="23">
        <f ca="1">OFFSET($R$8,0,$M391)</f>
        <v>0</v>
      </c>
      <c r="O395" s="23">
        <f ca="1">OFFSET($AV$8,0,$M391)</f>
        <v>0</v>
      </c>
      <c r="P395" s="23"/>
      <c r="Q395" s="70"/>
    </row>
    <row r="396" spans="2:18" ht="7.5" customHeight="1" x14ac:dyDescent="0.4">
      <c r="B396" s="64"/>
      <c r="C396" s="65"/>
      <c r="D396" s="54"/>
      <c r="E396" s="54"/>
      <c r="F396" s="54"/>
      <c r="G396" s="54"/>
      <c r="H396" s="54"/>
      <c r="I396" s="54"/>
      <c r="J396" s="54"/>
      <c r="K396" s="66"/>
      <c r="L396" s="66"/>
      <c r="M396" s="35" t="s">
        <v>49</v>
      </c>
      <c r="N396" s="23">
        <f ca="1">OFFSET($R$9,0,$M391)</f>
        <v>0</v>
      </c>
      <c r="O396" s="23">
        <f ca="1">OFFSET($AV$9,0,$M391)</f>
        <v>0</v>
      </c>
      <c r="P396" s="23"/>
      <c r="Q396" s="70"/>
    </row>
    <row r="397" spans="2:18" ht="16.5" customHeight="1" x14ac:dyDescent="0.4">
      <c r="B397" s="9" t="str">
        <f>"第9表　施設入所支援　１施設・事業所当たりの収支額，収支等の科目"</f>
        <v>第9表　施設入所支援　１施設・事業所当たりの収支額，収支等の科目</v>
      </c>
      <c r="C397" s="65"/>
      <c r="D397" s="54"/>
      <c r="E397" s="54"/>
      <c r="F397" s="54"/>
      <c r="G397" s="54"/>
      <c r="H397" s="54"/>
      <c r="I397" s="54"/>
      <c r="J397" s="54"/>
      <c r="K397" s="66"/>
      <c r="L397" s="66"/>
      <c r="M397" s="35" t="s">
        <v>51</v>
      </c>
      <c r="N397" s="23">
        <f ca="1">OFFSET($R$10,0,$M391)</f>
        <v>0.3115264797507788</v>
      </c>
      <c r="O397" s="23">
        <f ca="1">OFFSET($AV$10,0,$M391)</f>
        <v>0.3115264797507788</v>
      </c>
      <c r="P397" s="23"/>
      <c r="Q397" s="70"/>
    </row>
    <row r="398" spans="2:18" ht="10.35" customHeight="1" x14ac:dyDescent="0.4">
      <c r="C398" s="7"/>
      <c r="D398" s="8"/>
      <c r="E398" s="8"/>
      <c r="F398" s="8"/>
      <c r="G398" s="8"/>
      <c r="H398" s="8"/>
      <c r="I398" s="8"/>
      <c r="J398" s="8"/>
      <c r="K398" s="10" t="s">
        <v>33</v>
      </c>
      <c r="L398" s="66"/>
      <c r="M398" s="35" t="s">
        <v>54</v>
      </c>
      <c r="N398" s="23">
        <f ca="1">OFFSET($R$11,0,$M391)</f>
        <v>0.3115264797507788</v>
      </c>
      <c r="O398" s="23">
        <f ca="1">OFFSET($AV$11,0,$M391)</f>
        <v>0.3115264797507788</v>
      </c>
      <c r="P398" s="23"/>
      <c r="Q398" s="70"/>
    </row>
    <row r="399" spans="2:18" ht="10.35" customHeight="1" x14ac:dyDescent="0.4">
      <c r="B399" s="17"/>
      <c r="C399" s="18"/>
      <c r="D399" s="19"/>
      <c r="E399" s="105" t="s">
        <v>36</v>
      </c>
      <c r="F399" s="106"/>
      <c r="G399" s="106"/>
      <c r="H399" s="107"/>
      <c r="I399" s="20"/>
      <c r="J399" s="105" t="s">
        <v>37</v>
      </c>
      <c r="K399" s="107"/>
      <c r="L399" s="66"/>
      <c r="M399" s="35" t="s">
        <v>56</v>
      </c>
      <c r="N399" s="23">
        <f ca="1">OFFSET($R$12,0,$M391)</f>
        <v>1.557632398753894</v>
      </c>
      <c r="O399" s="23">
        <f ca="1">OFFSET($AV$12,0,$M391)</f>
        <v>0</v>
      </c>
      <c r="P399" s="23"/>
      <c r="Q399" s="70"/>
    </row>
    <row r="400" spans="2:18" ht="10.35" customHeight="1" x14ac:dyDescent="0.4">
      <c r="B400" s="26"/>
      <c r="C400" s="27"/>
      <c r="D400" s="28"/>
      <c r="E400" s="105" t="s">
        <v>39</v>
      </c>
      <c r="F400" s="107"/>
      <c r="G400" s="105" t="s">
        <v>40</v>
      </c>
      <c r="H400" s="107"/>
      <c r="I400" s="20"/>
      <c r="J400" s="105" t="s">
        <v>41</v>
      </c>
      <c r="K400" s="107"/>
      <c r="L400" s="66"/>
      <c r="M400" s="35" t="s">
        <v>58</v>
      </c>
      <c r="N400" s="23">
        <f ca="1">OFFSET($R$13,0,$M391)</f>
        <v>0.3115264797507788</v>
      </c>
      <c r="O400" s="23">
        <f ca="1">OFFSET($AV$13,0,$M391)</f>
        <v>0.62305295950155759</v>
      </c>
      <c r="P400" s="23"/>
      <c r="Q400" s="70"/>
    </row>
    <row r="401" spans="2:49" ht="10.35" customHeight="1" x14ac:dyDescent="0.4">
      <c r="B401" s="31" t="s">
        <v>43</v>
      </c>
      <c r="C401" s="100" t="s">
        <v>44</v>
      </c>
      <c r="D401" s="101"/>
      <c r="E401" s="32">
        <v>109415.39563862928</v>
      </c>
      <c r="F401" s="33">
        <f>E401/E414</f>
        <v>0.87537836030533511</v>
      </c>
      <c r="G401" s="32">
        <v>106874.84735202492</v>
      </c>
      <c r="H401" s="33">
        <f>G401/G414</f>
        <v>0.89412432214492921</v>
      </c>
      <c r="I401" s="34"/>
      <c r="J401" s="32">
        <v>114223.54805194805</v>
      </c>
      <c r="K401" s="33">
        <v>0.85735328482049866</v>
      </c>
      <c r="L401" s="66"/>
      <c r="M401" s="35" t="s">
        <v>60</v>
      </c>
      <c r="N401" s="23">
        <f ca="1">OFFSET($R$14,0,$M391)</f>
        <v>0.3115264797507788</v>
      </c>
      <c r="O401" s="23">
        <f ca="1">OFFSET($AV$14,0,$M391)</f>
        <v>0.62305295950155759</v>
      </c>
      <c r="P401" s="23"/>
      <c r="Q401" s="70"/>
    </row>
    <row r="402" spans="2:49" ht="10.35" customHeight="1" x14ac:dyDescent="0.4">
      <c r="B402" s="36"/>
      <c r="C402" s="100" t="s">
        <v>46</v>
      </c>
      <c r="D402" s="101"/>
      <c r="E402" s="32">
        <v>13371.514018691589</v>
      </c>
      <c r="F402" s="33">
        <f>E402/E414</f>
        <v>0.10697885748310111</v>
      </c>
      <c r="G402" s="32">
        <v>9874.9501557632393</v>
      </c>
      <c r="H402" s="33">
        <f>G402/G414</f>
        <v>8.2614696844004243E-2</v>
      </c>
      <c r="I402" s="34"/>
      <c r="J402" s="32">
        <v>16006.096103896103</v>
      </c>
      <c r="K402" s="33">
        <v>0.12014054287288328</v>
      </c>
      <c r="L402" s="68"/>
      <c r="M402" s="35" t="s">
        <v>62</v>
      </c>
      <c r="N402" s="23">
        <f ca="1">OFFSET($R$15,0,$M391)</f>
        <v>0.62305295950155759</v>
      </c>
      <c r="O402" s="23">
        <f ca="1">OFFSET($AV$15,0,$M391)</f>
        <v>0.62305295950155759</v>
      </c>
      <c r="P402" s="23"/>
      <c r="Q402" s="70"/>
    </row>
    <row r="403" spans="2:49" ht="10.35" customHeight="1" x14ac:dyDescent="0.4">
      <c r="B403" s="36"/>
      <c r="C403" s="100" t="s">
        <v>48</v>
      </c>
      <c r="D403" s="101"/>
      <c r="E403" s="32">
        <v>386.73208722741435</v>
      </c>
      <c r="F403" s="33">
        <f>E403/E414</f>
        <v>3.0940517869413324E-3</v>
      </c>
      <c r="G403" s="32">
        <v>368.03426791277258</v>
      </c>
      <c r="H403" s="33">
        <f>G403/G414</f>
        <v>3.0790068802599162E-3</v>
      </c>
      <c r="I403" s="34"/>
      <c r="J403" s="32">
        <v>348.65974025974026</v>
      </c>
      <c r="K403" s="33">
        <v>2.6170135553870329E-3</v>
      </c>
      <c r="L403" s="68"/>
      <c r="M403" s="35" t="s">
        <v>65</v>
      </c>
      <c r="N403" s="23">
        <f ca="1">OFFSET($R$16,0,$M391)</f>
        <v>0.3115264797507788</v>
      </c>
      <c r="O403" s="23">
        <f ca="1">OFFSET($AV$16,0,$M391)</f>
        <v>0.3115264797507788</v>
      </c>
      <c r="P403" s="23"/>
      <c r="Q403" s="70"/>
    </row>
    <row r="404" spans="2:49" ht="10.35" customHeight="1" x14ac:dyDescent="0.4">
      <c r="B404" s="38"/>
      <c r="C404" s="100" t="s">
        <v>50</v>
      </c>
      <c r="D404" s="101"/>
      <c r="E404" s="32">
        <v>1075.1401869158879</v>
      </c>
      <c r="F404" s="33">
        <f>E404/E414</f>
        <v>8.6016638556898409E-3</v>
      </c>
      <c r="G404" s="32">
        <v>1357.1744548286604</v>
      </c>
      <c r="H404" s="33">
        <f>G404/G414</f>
        <v>1.135424021200343E-2</v>
      </c>
      <c r="I404" s="34"/>
      <c r="J404" s="32">
        <v>1400.7818181818182</v>
      </c>
      <c r="K404" s="33">
        <v>1.0514162041165296E-2</v>
      </c>
      <c r="L404" s="66"/>
      <c r="M404" s="35" t="s">
        <v>68</v>
      </c>
      <c r="N404" s="23">
        <f ca="1">OFFSET($R$17,0,$M391)</f>
        <v>0.93457943925233633</v>
      </c>
      <c r="O404" s="23">
        <f ca="1">OFFSET($AV$17,0,$M391)</f>
        <v>1.2461059190031152</v>
      </c>
      <c r="P404" s="23"/>
      <c r="Q404" s="70"/>
    </row>
    <row r="405" spans="2:49" ht="10.35" customHeight="1" x14ac:dyDescent="0.4">
      <c r="B405" s="31" t="s">
        <v>52</v>
      </c>
      <c r="C405" s="100" t="s">
        <v>53</v>
      </c>
      <c r="D405" s="101"/>
      <c r="E405" s="32">
        <v>80901.520249221183</v>
      </c>
      <c r="F405" s="33">
        <f>E405/E414</f>
        <v>0.64725297320927644</v>
      </c>
      <c r="G405" s="32">
        <v>79402.439252336451</v>
      </c>
      <c r="H405" s="33">
        <f>G405/G414</f>
        <v>0.66428775275162177</v>
      </c>
      <c r="I405" s="34"/>
      <c r="J405" s="32">
        <v>81610.207792207788</v>
      </c>
      <c r="K405" s="33">
        <v>0.61256002740968529</v>
      </c>
      <c r="L405" s="68"/>
      <c r="M405" s="35" t="s">
        <v>71</v>
      </c>
      <c r="N405" s="23">
        <f ca="1">OFFSET($R$18,0,$M391)</f>
        <v>0.93457943925233633</v>
      </c>
      <c r="O405" s="23">
        <f ca="1">OFFSET($AV$18,0,$M391)</f>
        <v>0.62305295950155759</v>
      </c>
      <c r="P405" s="23"/>
    </row>
    <row r="406" spans="2:49" ht="10.35" customHeight="1" x14ac:dyDescent="0.4">
      <c r="B406" s="36"/>
      <c r="C406" s="100" t="s">
        <v>55</v>
      </c>
      <c r="D406" s="101"/>
      <c r="E406" s="32">
        <v>7440.4610591900309</v>
      </c>
      <c r="F406" s="33">
        <f>E406/E414</f>
        <v>5.9527441854900755E-2</v>
      </c>
      <c r="G406" s="32">
        <v>7100.0280373831774</v>
      </c>
      <c r="H406" s="33">
        <f>G406/G414</f>
        <v>5.9399455656999785E-2</v>
      </c>
      <c r="I406" s="34"/>
      <c r="J406" s="32">
        <v>8519.7012987012986</v>
      </c>
      <c r="K406" s="33">
        <v>6.3948231504847325E-2</v>
      </c>
      <c r="L406" s="68"/>
      <c r="M406" s="35" t="s">
        <v>74</v>
      </c>
      <c r="N406" s="23">
        <f ca="1">OFFSET($R$19,0,$M391)</f>
        <v>1.557632398753894</v>
      </c>
      <c r="O406" s="23">
        <f ca="1">OFFSET($AV$19,0,$M391)</f>
        <v>1.2461059190031152</v>
      </c>
      <c r="P406" s="23"/>
    </row>
    <row r="407" spans="2:49" ht="10.35" customHeight="1" x14ac:dyDescent="0.4">
      <c r="B407" s="36"/>
      <c r="C407" s="100" t="s">
        <v>57</v>
      </c>
      <c r="D407" s="101"/>
      <c r="E407" s="39">
        <v>-3220.5981308411215</v>
      </c>
      <c r="F407" s="33">
        <f>E407/E414</f>
        <v>-2.5766409695115976E-2</v>
      </c>
      <c r="G407" s="39">
        <v>-3209.3551401869158</v>
      </c>
      <c r="H407" s="33">
        <f>G407/G414</f>
        <v>-2.684974585077245E-2</v>
      </c>
      <c r="I407" s="34"/>
      <c r="J407" s="39">
        <v>-3724.2259740259742</v>
      </c>
      <c r="K407" s="33">
        <v>-2.7953757580642186E-2</v>
      </c>
      <c r="L407" s="76"/>
      <c r="M407" s="35" t="s">
        <v>76</v>
      </c>
      <c r="N407" s="23">
        <f ca="1">OFFSET($R$20,0,$M391)</f>
        <v>1.8691588785046727</v>
      </c>
      <c r="O407" s="23">
        <f ca="1">OFFSET($AV$20,0,$M391)</f>
        <v>0.62305295950155759</v>
      </c>
      <c r="P407" s="23"/>
    </row>
    <row r="408" spans="2:49" ht="10.35" customHeight="1" x14ac:dyDescent="0.4">
      <c r="B408" s="36"/>
      <c r="C408" s="100" t="s">
        <v>59</v>
      </c>
      <c r="D408" s="101"/>
      <c r="E408" s="40">
        <v>5630.0249221183803</v>
      </c>
      <c r="F408" s="33">
        <f>E408/E414</f>
        <v>4.5043039473890815E-2</v>
      </c>
      <c r="G408" s="40">
        <v>5469.4579439252338</v>
      </c>
      <c r="H408" s="33">
        <f>G408/G414</f>
        <v>4.5757963616120119E-2</v>
      </c>
      <c r="I408" s="34"/>
      <c r="J408" s="40">
        <v>5895.1116883116883</v>
      </c>
      <c r="K408" s="33">
        <v>4.4248261033347787E-2</v>
      </c>
      <c r="L408" s="76"/>
      <c r="M408" s="43" t="s">
        <v>78</v>
      </c>
      <c r="N408" s="23">
        <f ca="1">OFFSET($R$21,0,$M391)</f>
        <v>0.93457943925233633</v>
      </c>
      <c r="O408" s="23">
        <f ca="1">OFFSET($AV$21,0,$M391)</f>
        <v>2.4922118380062304</v>
      </c>
      <c r="P408" s="23"/>
      <c r="Q408" s="30"/>
      <c r="R408" s="30"/>
      <c r="S408" s="30"/>
      <c r="T408" s="30"/>
      <c r="U408" s="30"/>
      <c r="V408" s="11"/>
      <c r="W408" s="11"/>
      <c r="X408" s="11"/>
      <c r="Y408" s="11"/>
      <c r="Z408" s="11"/>
      <c r="AA408" s="11"/>
      <c r="AB408" s="11"/>
      <c r="AC408" s="11"/>
      <c r="AD408" s="11"/>
      <c r="AE408" s="11"/>
      <c r="AF408" s="11"/>
      <c r="AG408" s="11"/>
      <c r="AH408" s="11"/>
      <c r="AI408" s="11"/>
      <c r="AJ408" s="11"/>
      <c r="AK408" s="11"/>
      <c r="AL408" s="11"/>
      <c r="AM408" s="11"/>
      <c r="AN408" s="11"/>
      <c r="AO408" s="11"/>
      <c r="AP408" s="11"/>
      <c r="AQ408" s="11"/>
      <c r="AR408" s="11"/>
      <c r="AS408" s="11"/>
      <c r="AT408" s="11"/>
      <c r="AU408" s="11"/>
    </row>
    <row r="409" spans="2:49" ht="10.35" customHeight="1" x14ac:dyDescent="0.4">
      <c r="B409" s="38"/>
      <c r="C409" s="100" t="s">
        <v>61</v>
      </c>
      <c r="D409" s="101"/>
      <c r="E409" s="40">
        <v>22926.433021806854</v>
      </c>
      <c r="F409" s="33">
        <f>E409/E414</f>
        <v>0.183423029539308</v>
      </c>
      <c r="G409" s="40">
        <v>21992.492211838005</v>
      </c>
      <c r="H409" s="33">
        <f>G409/G414</f>
        <v>0.18399111370346882</v>
      </c>
      <c r="I409" s="34"/>
      <c r="J409" s="40">
        <v>24819.893506493507</v>
      </c>
      <c r="K409" s="33">
        <v>0.18629623741865772</v>
      </c>
      <c r="L409" s="76"/>
      <c r="M409" s="43" t="s">
        <v>80</v>
      </c>
      <c r="N409" s="23">
        <f ca="1">OFFSET($R$22,0,$M391)</f>
        <v>2.4922118380062304</v>
      </c>
      <c r="O409" s="23">
        <f ca="1">OFFSET($AV$22,0,$M391)</f>
        <v>2.4922118380062304</v>
      </c>
      <c r="P409" s="23"/>
      <c r="Q409" s="30"/>
      <c r="R409" s="30"/>
      <c r="S409" s="30"/>
      <c r="T409" s="30"/>
      <c r="U409" s="30"/>
      <c r="V409" s="11"/>
      <c r="W409" s="11"/>
      <c r="X409" s="11"/>
      <c r="Y409" s="11"/>
      <c r="Z409" s="11"/>
      <c r="AA409" s="11"/>
      <c r="AB409" s="11"/>
      <c r="AC409" s="11"/>
      <c r="AD409" s="11"/>
      <c r="AE409" s="11"/>
      <c r="AF409" s="11"/>
      <c r="AG409" s="11"/>
      <c r="AH409" s="11"/>
      <c r="AI409" s="11"/>
      <c r="AJ409" s="11"/>
      <c r="AK409" s="11"/>
      <c r="AL409" s="11"/>
      <c r="AM409" s="11"/>
      <c r="AN409" s="11"/>
      <c r="AO409" s="11"/>
      <c r="AP409" s="11"/>
      <c r="AQ409" s="11"/>
      <c r="AR409" s="11"/>
      <c r="AS409" s="11"/>
      <c r="AT409" s="11"/>
      <c r="AU409" s="11"/>
    </row>
    <row r="410" spans="2:49" ht="10.35" customHeight="1" x14ac:dyDescent="0.4">
      <c r="B410" s="31" t="s">
        <v>63</v>
      </c>
      <c r="C410" s="100" t="s">
        <v>64</v>
      </c>
      <c r="D410" s="101"/>
      <c r="E410" s="40">
        <v>1.7227414330218069</v>
      </c>
      <c r="F410" s="33">
        <f>E410/E414</f>
        <v>1.3782800510536864E-5</v>
      </c>
      <c r="G410" s="40">
        <v>1.3177570093457944</v>
      </c>
      <c r="H410" s="33">
        <f>G410/G414</f>
        <v>1.1024470414934482E-5</v>
      </c>
      <c r="I410" s="34"/>
      <c r="J410" s="40">
        <v>3.8389610389610391</v>
      </c>
      <c r="K410" s="33">
        <v>2.8814950272375365E-5</v>
      </c>
      <c r="L410" s="1"/>
      <c r="M410" s="43" t="s">
        <v>84</v>
      </c>
      <c r="N410" s="23">
        <f ca="1">OFFSET($R$23,0,$M391)</f>
        <v>1.8691588785046727</v>
      </c>
      <c r="O410" s="23">
        <f ca="1">OFFSET($AV$23,0,$M391)</f>
        <v>2.8037383177570092</v>
      </c>
      <c r="P410" s="23"/>
      <c r="AV410" s="11"/>
      <c r="AW410" s="11"/>
    </row>
    <row r="411" spans="2:49" ht="10.35" customHeight="1" x14ac:dyDescent="0.4">
      <c r="B411" s="41" t="s">
        <v>66</v>
      </c>
      <c r="C411" s="100" t="s">
        <v>67</v>
      </c>
      <c r="D411" s="101"/>
      <c r="E411" s="40">
        <v>96.024922118380061</v>
      </c>
      <c r="F411" s="33">
        <f>E411/E414</f>
        <v>7.6824781724554837E-4</v>
      </c>
      <c r="G411" s="40">
        <v>109.7632398753894</v>
      </c>
      <c r="H411" s="33">
        <f>G411/G414</f>
        <v>9.1828886666619732E-4</v>
      </c>
      <c r="I411" s="34"/>
      <c r="J411" s="40">
        <v>114.83376623376624</v>
      </c>
      <c r="K411" s="33">
        <v>8.6193353619214293E-4</v>
      </c>
      <c r="L411" s="1"/>
      <c r="M411" s="43" t="s">
        <v>86</v>
      </c>
      <c r="N411" s="23">
        <f ca="1">OFFSET($R$24,0,$M391)</f>
        <v>8.0996884735202492</v>
      </c>
      <c r="O411" s="23">
        <f ca="1">OFFSET($AV$24,0,$M391)</f>
        <v>8.4112149532710276</v>
      </c>
      <c r="P411" s="23"/>
      <c r="AV411" s="11"/>
      <c r="AW411" s="11"/>
    </row>
    <row r="412" spans="2:49" ht="10.35" customHeight="1" x14ac:dyDescent="0.4">
      <c r="B412" s="31" t="s">
        <v>69</v>
      </c>
      <c r="C412" s="100" t="s">
        <v>70</v>
      </c>
      <c r="D412" s="101"/>
      <c r="E412" s="40">
        <v>741.61370716510908</v>
      </c>
      <c r="F412" s="33">
        <f>E412/E414</f>
        <v>5.9332837684220336E-3</v>
      </c>
      <c r="G412" s="40">
        <v>1053.8629283489097</v>
      </c>
      <c r="H412" s="33">
        <f>G412/G414</f>
        <v>8.816709448388145E-3</v>
      </c>
      <c r="I412" s="34"/>
      <c r="J412" s="40">
        <v>1245.1740259740259</v>
      </c>
      <c r="K412" s="33">
        <v>9.3461817597933483E-3</v>
      </c>
      <c r="L412" s="76"/>
      <c r="M412" s="2" t="s">
        <v>88</v>
      </c>
      <c r="N412" s="23">
        <f ca="1">OFFSET($R$25,0,$M391)</f>
        <v>10.59190031152648</v>
      </c>
      <c r="O412" s="23">
        <f ca="1">OFFSET($AV$25,0,$M391)</f>
        <v>7.1651090342679122</v>
      </c>
      <c r="P412" s="23"/>
    </row>
    <row r="413" spans="2:49" ht="10.35" customHeight="1" x14ac:dyDescent="0.4">
      <c r="B413" s="41" t="s">
        <v>72</v>
      </c>
      <c r="C413" s="100" t="s">
        <v>73</v>
      </c>
      <c r="D413" s="101"/>
      <c r="E413" s="40">
        <v>5403.8255451713394</v>
      </c>
      <c r="F413" s="33">
        <f>E413/E414</f>
        <v>4.3233330350798439E-2</v>
      </c>
      <c r="G413" s="40">
        <v>5468.2242990654204</v>
      </c>
      <c r="H413" s="33">
        <f>G413/G414</f>
        <v>4.5747642835306135E-2</v>
      </c>
      <c r="I413" s="34"/>
      <c r="J413" s="40">
        <v>7608.0519480519479</v>
      </c>
      <c r="K413" s="33">
        <v>5.7105460651430767E-2</v>
      </c>
      <c r="L413" s="76"/>
      <c r="M413" s="4" t="s">
        <v>89</v>
      </c>
      <c r="N413" s="23">
        <f ca="1">OFFSET($R$26,0,$M391)</f>
        <v>19.003115264797508</v>
      </c>
      <c r="O413" s="23">
        <f ca="1">OFFSET($AV$26,0,$M391)</f>
        <v>15.887850467289718</v>
      </c>
      <c r="P413" s="23"/>
    </row>
    <row r="414" spans="2:49" ht="10.35" customHeight="1" x14ac:dyDescent="0.4">
      <c r="B414" s="94" t="s">
        <v>75</v>
      </c>
      <c r="C414" s="95"/>
      <c r="D414" s="96"/>
      <c r="E414" s="42">
        <f>SUM(E401:E404,E410,E412)</f>
        <v>124992.11838006231</v>
      </c>
      <c r="F414" s="33">
        <f>E414/E414</f>
        <v>1</v>
      </c>
      <c r="G414" s="42">
        <f>SUM(G401:G404,G410,G412)</f>
        <v>119530.18691588787</v>
      </c>
      <c r="H414" s="33">
        <f>G414/G414</f>
        <v>1</v>
      </c>
      <c r="I414" s="34"/>
      <c r="J414" s="42">
        <v>133228.0987012987</v>
      </c>
      <c r="K414" s="33">
        <v>1</v>
      </c>
      <c r="L414" s="76"/>
      <c r="M414" s="43" t="s">
        <v>91</v>
      </c>
      <c r="N414" s="23">
        <f ca="1">OFFSET($R$27,0,$M391)</f>
        <v>18.068535825545169</v>
      </c>
      <c r="O414" s="23">
        <f ca="1">OFFSET($AV$27,0,$M391)</f>
        <v>14.953271028037381</v>
      </c>
      <c r="P414" s="23"/>
    </row>
    <row r="415" spans="2:49" ht="10.35" customHeight="1" x14ac:dyDescent="0.4">
      <c r="B415" s="94" t="s">
        <v>77</v>
      </c>
      <c r="C415" s="95"/>
      <c r="D415" s="96"/>
      <c r="E415" s="42">
        <f>SUM(E405:E409,E411,E413)</f>
        <v>119177.69158878502</v>
      </c>
      <c r="F415" s="33">
        <f>E415/E414</f>
        <v>0.95348165255030382</v>
      </c>
      <c r="G415" s="42">
        <f>SUM(G405:G409,G411,G413)</f>
        <v>116333.04984423675</v>
      </c>
      <c r="H415" s="33">
        <f>G415/G414</f>
        <v>0.97325247157941031</v>
      </c>
      <c r="I415" s="34"/>
      <c r="J415" s="42">
        <v>124843.57402597403</v>
      </c>
      <c r="K415" s="33">
        <v>0.93706639397351887</v>
      </c>
      <c r="L415" s="76"/>
      <c r="M415" s="43" t="s">
        <v>93</v>
      </c>
      <c r="N415" s="23">
        <f ca="1">OFFSET($R$28,0,$M391)</f>
        <v>9.3457943925233646</v>
      </c>
      <c r="O415" s="23">
        <f ca="1">OFFSET($AV$28,0,$M391)</f>
        <v>15.887850467289718</v>
      </c>
      <c r="P415" s="23"/>
    </row>
    <row r="416" spans="2:49" ht="10.35" customHeight="1" x14ac:dyDescent="0.4">
      <c r="B416" s="94" t="s">
        <v>79</v>
      </c>
      <c r="C416" s="95"/>
      <c r="D416" s="96"/>
      <c r="E416" s="42">
        <f>E414-E415</f>
        <v>5814.4267912772921</v>
      </c>
      <c r="F416" s="33">
        <f>E416/E414</f>
        <v>4.6518347449696157E-2</v>
      </c>
      <c r="G416" s="42">
        <f>G414-G415</f>
        <v>3197.1370716511155</v>
      </c>
      <c r="H416" s="33">
        <f>G416/G414</f>
        <v>2.6747528420589747E-2</v>
      </c>
      <c r="I416" s="34"/>
      <c r="J416" s="42">
        <v>8384.5246753246756</v>
      </c>
      <c r="K416" s="33">
        <v>6.293360602648114E-2</v>
      </c>
      <c r="L416" s="76"/>
      <c r="M416" s="43" t="s">
        <v>95</v>
      </c>
      <c r="N416" s="23">
        <f ca="1">OFFSET($R$29,0,$M391)</f>
        <v>6.5420560747663545</v>
      </c>
      <c r="O416" s="23">
        <f ca="1">OFFSET($AV$29,0,$M391)</f>
        <v>7.1651090342679122</v>
      </c>
      <c r="P416" s="23"/>
    </row>
    <row r="417" spans="2:18" ht="10.35" customHeight="1" x14ac:dyDescent="0.4">
      <c r="B417" s="102" t="s">
        <v>81</v>
      </c>
      <c r="C417" s="103"/>
      <c r="D417" s="104"/>
      <c r="E417" s="44">
        <v>52.819314641744548</v>
      </c>
      <c r="F417" s="45">
        <f>E417/E414</f>
        <v>4.2258116212685805E-4</v>
      </c>
      <c r="G417" s="44">
        <v>139.55140186915887</v>
      </c>
      <c r="H417" s="45">
        <f>G417/G414</f>
        <v>1.1674992357149053E-3</v>
      </c>
      <c r="I417" s="77"/>
      <c r="J417" s="47" t="s">
        <v>82</v>
      </c>
      <c r="K417" s="48" t="s">
        <v>83</v>
      </c>
      <c r="L417" s="76"/>
      <c r="M417" s="43" t="s">
        <v>97</v>
      </c>
      <c r="N417" s="23">
        <f ca="1">OFFSET($R$30,0,$M391)</f>
        <v>4.9844236760124607</v>
      </c>
      <c r="O417" s="23">
        <f ca="1">OFFSET($AV$30,0,$M391)</f>
        <v>4.6728971962616823</v>
      </c>
      <c r="P417" s="23"/>
    </row>
    <row r="418" spans="2:18" ht="10.35" customHeight="1" x14ac:dyDescent="0.4">
      <c r="B418" s="102" t="s">
        <v>85</v>
      </c>
      <c r="C418" s="103"/>
      <c r="D418" s="104"/>
      <c r="E418" s="44">
        <f>E416+E417</f>
        <v>5867.2461059190364</v>
      </c>
      <c r="F418" s="45">
        <f>E418/(E414+E417)</f>
        <v>4.6921100638586892E-2</v>
      </c>
      <c r="G418" s="44">
        <f>G416+G417</f>
        <v>3336.6884735202743</v>
      </c>
      <c r="H418" s="45">
        <f>G418/(G414+G417)</f>
        <v>2.7882474888182858E-2</v>
      </c>
      <c r="I418" s="77"/>
      <c r="J418" s="47" t="s">
        <v>83</v>
      </c>
      <c r="K418" s="48" t="s">
        <v>83</v>
      </c>
      <c r="L418" s="76"/>
      <c r="M418" s="43" t="s">
        <v>99</v>
      </c>
      <c r="N418" s="23">
        <f ca="1">OFFSET($R$31,0,$M391)</f>
        <v>2.1806853582554515</v>
      </c>
      <c r="O418" s="23">
        <f ca="1">OFFSET($AV$31,0,$M391)</f>
        <v>4.361370716510903</v>
      </c>
      <c r="P418" s="23"/>
    </row>
    <row r="419" spans="2:18" ht="10.35" customHeight="1" x14ac:dyDescent="0.4">
      <c r="B419" s="94" t="s">
        <v>87</v>
      </c>
      <c r="C419" s="95"/>
      <c r="D419" s="96"/>
      <c r="E419" s="49">
        <v>321</v>
      </c>
      <c r="F419" s="50"/>
      <c r="G419" s="49">
        <v>321</v>
      </c>
      <c r="H419" s="50"/>
      <c r="I419" s="51"/>
      <c r="J419" s="49">
        <v>385</v>
      </c>
      <c r="K419" s="50"/>
      <c r="M419" s="43" t="s">
        <v>100</v>
      </c>
      <c r="N419" s="23">
        <f ca="1">OFFSET($R$32,0,$M391)</f>
        <v>1.8691588785046727</v>
      </c>
      <c r="O419" s="23">
        <f ca="1">OFFSET($AV$32,0,$M391)</f>
        <v>1.2461059190031152</v>
      </c>
      <c r="P419" s="23"/>
    </row>
    <row r="420" spans="2:18" ht="10.35" customHeight="1" x14ac:dyDescent="0.4">
      <c r="B420" s="52"/>
      <c r="C420" s="53"/>
      <c r="D420" s="54"/>
      <c r="E420" s="55"/>
      <c r="F420" s="55"/>
      <c r="G420" s="55"/>
      <c r="H420" s="55"/>
      <c r="I420" s="51"/>
      <c r="J420" s="55"/>
      <c r="K420" s="55"/>
      <c r="M420" s="43" t="s">
        <v>101</v>
      </c>
      <c r="N420" s="23">
        <f ca="1">OFFSET($R$33,0,$M391)</f>
        <v>1.8691588785046727</v>
      </c>
      <c r="O420" s="23">
        <f ca="1">OFFSET($AV$33,0,$M391)</f>
        <v>2.4922118380062304</v>
      </c>
      <c r="P420" s="23"/>
    </row>
    <row r="421" spans="2:18" ht="10.35" customHeight="1" x14ac:dyDescent="0.4">
      <c r="B421" s="56" t="s">
        <v>90</v>
      </c>
      <c r="C421" s="57"/>
      <c r="D421" s="58"/>
      <c r="E421" s="49">
        <v>940.62928348909657</v>
      </c>
      <c r="F421" s="50"/>
      <c r="G421" s="49">
        <v>978.06853582554515</v>
      </c>
      <c r="H421" s="50"/>
      <c r="I421" s="51"/>
      <c r="J421" s="49">
        <v>938.49714200841231</v>
      </c>
      <c r="K421" s="50"/>
      <c r="M421" s="43" t="s">
        <v>102</v>
      </c>
      <c r="N421" s="23">
        <f ca="1">OFFSET($R$34,0,$M391)</f>
        <v>1.557632398753894</v>
      </c>
      <c r="O421" s="23">
        <f ca="1">OFFSET($AV$34,0,$M391)</f>
        <v>1.557632398753894</v>
      </c>
      <c r="P421" s="23"/>
    </row>
    <row r="422" spans="2:18" ht="10.35" customHeight="1" x14ac:dyDescent="0.4">
      <c r="B422" s="59" t="s">
        <v>92</v>
      </c>
      <c r="C422" s="60"/>
      <c r="D422" s="61"/>
      <c r="E422" s="49">
        <v>15.028037383177571</v>
      </c>
      <c r="F422" s="50"/>
      <c r="G422" s="49">
        <v>19.676012461059191</v>
      </c>
      <c r="H422" s="50"/>
      <c r="I422" s="51"/>
      <c r="J422" s="49">
        <v>20.255714945237109</v>
      </c>
      <c r="K422" s="50"/>
      <c r="M422" s="2" t="s">
        <v>103</v>
      </c>
      <c r="N422" s="23">
        <f ca="1">OFFSET($R$35,0,$M391)</f>
        <v>1.2461059190031152</v>
      </c>
      <c r="O422" s="23">
        <f ca="1">OFFSET($AV$35,0,$M391)</f>
        <v>0.93457943925233633</v>
      </c>
      <c r="P422" s="23"/>
    </row>
    <row r="423" spans="2:18" ht="10.35" customHeight="1" x14ac:dyDescent="0.4">
      <c r="B423" s="56" t="s">
        <v>94</v>
      </c>
      <c r="C423" s="57"/>
      <c r="D423" s="58"/>
      <c r="E423" s="49">
        <v>28.451713395638631</v>
      </c>
      <c r="F423" s="50"/>
      <c r="G423" s="49">
        <v>14.660436137071651</v>
      </c>
      <c r="H423" s="50"/>
      <c r="I423" s="51"/>
      <c r="J423" s="49">
        <v>45.206393300731435</v>
      </c>
      <c r="K423" s="50"/>
      <c r="M423" s="4" t="s">
        <v>104</v>
      </c>
      <c r="N423" s="23">
        <f ca="1">OFFSET($R$36,0,$M391)</f>
        <v>0.3115264797507788</v>
      </c>
      <c r="O423" s="23">
        <f ca="1">OFFSET($AV$36,0,$M391)</f>
        <v>0.62305295950155759</v>
      </c>
      <c r="P423" s="23"/>
    </row>
    <row r="424" spans="2:18" ht="10.35" customHeight="1" x14ac:dyDescent="0.4">
      <c r="B424" s="56" t="s">
        <v>96</v>
      </c>
      <c r="C424" s="57"/>
      <c r="D424" s="58"/>
      <c r="E424" s="49">
        <f>E416+E406+E407-SUM(E421:E423)</f>
        <v>9050.1806853582893</v>
      </c>
      <c r="F424" s="50"/>
      <c r="G424" s="49">
        <f>G416+G406+G407-SUM(G421:G423)</f>
        <v>6075.4049844237015</v>
      </c>
      <c r="H424" s="50"/>
      <c r="I424" s="51"/>
      <c r="J424" s="49">
        <v>12176.04074974562</v>
      </c>
      <c r="K424" s="50"/>
      <c r="M424" s="69" t="s">
        <v>105</v>
      </c>
      <c r="N424" s="23">
        <f ca="1">OFFSET($R$37,0,$M391)</f>
        <v>0</v>
      </c>
      <c r="O424" s="23">
        <f ca="1">OFFSET($AV$37,0,$M391)</f>
        <v>0.3115264797507788</v>
      </c>
      <c r="P424" s="23"/>
    </row>
    <row r="425" spans="2:18" ht="10.35" customHeight="1" x14ac:dyDescent="0.4">
      <c r="C425" s="65"/>
      <c r="D425" s="54"/>
      <c r="E425" s="54"/>
      <c r="F425" s="54"/>
      <c r="G425" s="54"/>
      <c r="H425" s="54"/>
      <c r="I425" s="54"/>
      <c r="J425" s="54"/>
      <c r="K425" s="66"/>
      <c r="L425" s="63"/>
      <c r="M425" s="69" t="s">
        <v>106</v>
      </c>
      <c r="N425" s="23">
        <f ca="1">OFFSET($R$38,0,$M391)</f>
        <v>0</v>
      </c>
      <c r="O425" s="23">
        <f ca="1">OFFSET($AV$38,0,$M391)</f>
        <v>0</v>
      </c>
      <c r="P425" s="23"/>
    </row>
    <row r="426" spans="2:18" ht="10.35" customHeight="1" x14ac:dyDescent="0.4">
      <c r="B426" s="56" t="s">
        <v>124</v>
      </c>
      <c r="C426" s="57"/>
      <c r="D426" s="58"/>
      <c r="E426" s="78">
        <v>52.981308411214954</v>
      </c>
      <c r="F426" s="50"/>
      <c r="G426" s="78" t="s">
        <v>116</v>
      </c>
      <c r="H426" s="50"/>
      <c r="I426" s="51"/>
      <c r="J426" s="79">
        <v>51.973614775725594</v>
      </c>
      <c r="K426" s="80"/>
      <c r="L426" s="1"/>
      <c r="M426" s="69" t="s">
        <v>107</v>
      </c>
      <c r="N426" s="23">
        <f ca="1">OFFSET($R$39,0,$M391)</f>
        <v>0</v>
      </c>
      <c r="O426" s="23">
        <f ca="1">OFFSET($AV$39,0,$M391)</f>
        <v>0</v>
      </c>
      <c r="P426" s="23"/>
      <c r="R426" s="85"/>
    </row>
    <row r="427" spans="2:18" ht="10.35" customHeight="1" x14ac:dyDescent="0.4">
      <c r="B427" s="56" t="s">
        <v>125</v>
      </c>
      <c r="C427" s="57"/>
      <c r="D427" s="58"/>
      <c r="E427" s="78">
        <f>E414/E426</f>
        <v>2359.1738695831127</v>
      </c>
      <c r="F427" s="50"/>
      <c r="G427" s="78" t="s">
        <v>116</v>
      </c>
      <c r="H427" s="50"/>
      <c r="I427" s="51"/>
      <c r="J427" s="78">
        <v>2563.379500852483</v>
      </c>
      <c r="K427" s="80"/>
      <c r="M427" s="69" t="s">
        <v>108</v>
      </c>
      <c r="N427" s="23">
        <f ca="1">OFFSET($R$40,0,$M391)</f>
        <v>0</v>
      </c>
      <c r="O427" s="23">
        <f ca="1">OFFSET($AV$40,0,$M391)</f>
        <v>0</v>
      </c>
      <c r="P427" s="23"/>
      <c r="R427" s="85"/>
    </row>
    <row r="428" spans="2:18" ht="10.35" customHeight="1" x14ac:dyDescent="0.4">
      <c r="B428" s="97" t="s">
        <v>126</v>
      </c>
      <c r="C428" s="98"/>
      <c r="D428" s="99"/>
      <c r="E428" s="81">
        <f>(E414+E417)/E426</f>
        <v>2360.1708120185808</v>
      </c>
      <c r="F428" s="82"/>
      <c r="G428" s="81" t="s">
        <v>119</v>
      </c>
      <c r="H428" s="82"/>
      <c r="I428" s="83"/>
      <c r="J428" s="81" t="s">
        <v>119</v>
      </c>
      <c r="K428" s="84"/>
      <c r="L428" s="8"/>
      <c r="M428" s="69" t="s">
        <v>109</v>
      </c>
      <c r="N428" s="23">
        <f ca="1">OFFSET($R$41,0,$M391)</f>
        <v>0</v>
      </c>
      <c r="O428" s="23">
        <f ca="1">OFFSET($AV$41,0,$M391)</f>
        <v>0</v>
      </c>
      <c r="P428" s="23"/>
      <c r="Q428" s="86"/>
    </row>
    <row r="429" spans="2:18" ht="10.35" customHeight="1" x14ac:dyDescent="0.4">
      <c r="B429" s="56" t="s">
        <v>127</v>
      </c>
      <c r="C429" s="57"/>
      <c r="D429" s="58"/>
      <c r="E429" s="78">
        <f>E415/E426</f>
        <v>2249.4289998236013</v>
      </c>
      <c r="F429" s="50"/>
      <c r="G429" s="78" t="s">
        <v>116</v>
      </c>
      <c r="H429" s="50"/>
      <c r="I429" s="51"/>
      <c r="J429" s="78">
        <v>2402.0567852494751</v>
      </c>
      <c r="K429" s="80"/>
      <c r="L429" s="8"/>
      <c r="M429" s="69" t="s">
        <v>110</v>
      </c>
      <c r="N429" s="23">
        <f ca="1">OFFSET($R$42,0,$M391)</f>
        <v>0</v>
      </c>
      <c r="O429" s="23">
        <f ca="1">OFFSET($AV$42,0,$M391)</f>
        <v>0</v>
      </c>
      <c r="P429" s="23"/>
      <c r="Q429" s="70"/>
    </row>
    <row r="430" spans="2:18" ht="10.35" customHeight="1" x14ac:dyDescent="0.4">
      <c r="B430" s="56" t="s">
        <v>121</v>
      </c>
      <c r="C430" s="57"/>
      <c r="D430" s="58"/>
      <c r="E430" s="78">
        <v>21.581257961783436</v>
      </c>
      <c r="F430" s="50"/>
      <c r="G430" s="78" t="s">
        <v>116</v>
      </c>
      <c r="H430" s="50"/>
      <c r="I430" s="51"/>
      <c r="J430" s="78">
        <v>23.623116883116882</v>
      </c>
      <c r="K430" s="80"/>
      <c r="L430" s="67"/>
      <c r="M430" s="69" t="s">
        <v>111</v>
      </c>
      <c r="N430" s="23">
        <f ca="1">OFFSET($R$43,0,$M391)</f>
        <v>0</v>
      </c>
      <c r="O430" s="23">
        <f ca="1">OFFSET($AV$43,0,$M391)</f>
        <v>0</v>
      </c>
      <c r="P430" s="23"/>
      <c r="Q430" s="70"/>
    </row>
    <row r="431" spans="2:18" ht="10.35" customHeight="1" x14ac:dyDescent="0.4">
      <c r="B431" s="56" t="s">
        <v>122</v>
      </c>
      <c r="C431" s="57"/>
      <c r="D431" s="58"/>
      <c r="E431" s="78">
        <f>E405/E430</f>
        <v>3748.6934446770142</v>
      </c>
      <c r="F431" s="50"/>
      <c r="G431" s="78" t="s">
        <v>116</v>
      </c>
      <c r="H431" s="50"/>
      <c r="I431" s="51"/>
      <c r="J431" s="78">
        <v>3454.6756973688548</v>
      </c>
      <c r="K431" s="80"/>
      <c r="L431" s="68"/>
      <c r="M431" s="69" t="s">
        <v>112</v>
      </c>
      <c r="N431" s="23">
        <f ca="1">OFFSET($R$44,0,$M391)</f>
        <v>0</v>
      </c>
      <c r="O431" s="23">
        <f ca="1">OFFSET($AV$44,0,$M391)</f>
        <v>0</v>
      </c>
      <c r="P431" s="23"/>
      <c r="Q431" s="70"/>
    </row>
    <row r="432" spans="2:18" ht="10.35" customHeight="1" x14ac:dyDescent="0.4">
      <c r="B432" s="64" t="s">
        <v>98</v>
      </c>
      <c r="C432" s="65"/>
      <c r="D432" s="54"/>
      <c r="E432" s="54"/>
      <c r="F432" s="54"/>
      <c r="G432" s="54"/>
      <c r="H432" s="54"/>
      <c r="I432" s="54"/>
      <c r="J432" s="54"/>
      <c r="K432" s="66"/>
      <c r="L432" s="68"/>
      <c r="O432" s="87"/>
      <c r="P432" s="87"/>
      <c r="Q432" s="70"/>
    </row>
    <row r="433" spans="2:18" ht="10.35" customHeight="1" x14ac:dyDescent="0.4">
      <c r="B433" s="64"/>
      <c r="C433" s="65"/>
      <c r="D433" s="54"/>
      <c r="E433" s="54"/>
      <c r="F433" s="54"/>
      <c r="G433" s="54"/>
      <c r="H433" s="54"/>
      <c r="I433" s="54"/>
      <c r="J433" s="54"/>
      <c r="K433" s="66"/>
      <c r="L433" s="68"/>
      <c r="O433" s="87"/>
      <c r="P433" s="87"/>
      <c r="Q433" s="70"/>
    </row>
    <row r="434" spans="2:18" ht="10.35" customHeight="1" x14ac:dyDescent="0.4">
      <c r="B434" s="64"/>
      <c r="C434" s="65"/>
      <c r="D434" s="54"/>
      <c r="E434" s="54"/>
      <c r="F434" s="54"/>
      <c r="G434" s="54"/>
      <c r="H434" s="54"/>
      <c r="I434" s="54"/>
      <c r="J434" s="54"/>
      <c r="K434" s="66"/>
      <c r="L434" s="68"/>
      <c r="M434" s="69"/>
      <c r="N434" s="87"/>
      <c r="O434" s="87"/>
      <c r="P434" s="87"/>
      <c r="Q434" s="70"/>
    </row>
    <row r="435" spans="2:18" ht="10.35" customHeight="1" x14ac:dyDescent="0.4">
      <c r="B435" s="64"/>
      <c r="C435" s="65"/>
      <c r="D435" s="54"/>
      <c r="E435" s="54"/>
      <c r="F435" s="54"/>
      <c r="G435" s="54"/>
      <c r="H435" s="54"/>
      <c r="I435" s="54"/>
      <c r="J435" s="54"/>
      <c r="K435" s="66"/>
      <c r="L435" s="68"/>
      <c r="M435" s="69"/>
      <c r="N435" s="87"/>
      <c r="O435" s="87"/>
      <c r="P435" s="87"/>
      <c r="Q435" s="70"/>
    </row>
    <row r="436" spans="2:18" ht="10.35" customHeight="1" x14ac:dyDescent="0.4">
      <c r="B436" s="64"/>
      <c r="C436" s="65"/>
      <c r="D436" s="54"/>
      <c r="E436" s="54"/>
      <c r="F436" s="54"/>
      <c r="G436" s="54"/>
      <c r="H436" s="54"/>
      <c r="I436" s="54"/>
      <c r="J436" s="54"/>
      <c r="K436" s="66"/>
      <c r="L436" s="68"/>
      <c r="M436" s="69"/>
      <c r="N436" s="87"/>
    </row>
    <row r="437" spans="2:18" ht="10.35" customHeight="1" x14ac:dyDescent="0.4">
      <c r="B437" s="64"/>
      <c r="C437" s="65"/>
      <c r="D437" s="54"/>
      <c r="E437" s="54"/>
      <c r="F437" s="54"/>
      <c r="G437" s="54"/>
      <c r="H437" s="54"/>
      <c r="I437" s="54"/>
      <c r="J437" s="54"/>
      <c r="K437" s="66"/>
      <c r="L437" s="68"/>
      <c r="M437" s="69"/>
      <c r="N437" s="87"/>
      <c r="R437" s="85"/>
    </row>
    <row r="438" spans="2:18" ht="10.35" customHeight="1" x14ac:dyDescent="0.4">
      <c r="B438" s="64"/>
      <c r="C438" s="65"/>
      <c r="D438" s="54"/>
      <c r="E438" s="54"/>
      <c r="F438" s="54"/>
      <c r="G438" s="54"/>
      <c r="H438" s="54"/>
      <c r="I438" s="54"/>
      <c r="J438" s="54"/>
      <c r="K438" s="66"/>
      <c r="R438" s="85"/>
    </row>
    <row r="439" spans="2:18" ht="10.35" customHeight="1" x14ac:dyDescent="0.4">
      <c r="B439" s="64"/>
      <c r="C439" s="65"/>
      <c r="D439" s="54"/>
      <c r="E439" s="54"/>
      <c r="F439" s="54"/>
      <c r="G439" s="54"/>
      <c r="H439" s="54"/>
      <c r="I439" s="54"/>
      <c r="J439" s="54"/>
      <c r="K439" s="66"/>
      <c r="L439" s="8"/>
      <c r="O439" s="23"/>
      <c r="P439" s="23"/>
      <c r="Q439" s="86"/>
    </row>
    <row r="440" spans="2:18" ht="10.35" customHeight="1" x14ac:dyDescent="0.4">
      <c r="B440" s="64"/>
      <c r="C440" s="65"/>
      <c r="D440" s="54"/>
      <c r="E440" s="54"/>
      <c r="F440" s="54"/>
      <c r="G440" s="54"/>
      <c r="H440" s="54"/>
      <c r="I440" s="54"/>
      <c r="J440" s="54"/>
      <c r="K440" s="66"/>
      <c r="L440" s="8"/>
      <c r="M440" s="4">
        <v>9</v>
      </c>
      <c r="N440" s="4" t="s">
        <v>113</v>
      </c>
      <c r="O440" s="4" t="s">
        <v>114</v>
      </c>
      <c r="Q440" s="70"/>
    </row>
    <row r="441" spans="2:18" ht="10.35" customHeight="1" x14ac:dyDescent="0.4">
      <c r="B441" s="64"/>
      <c r="C441" s="65"/>
      <c r="D441" s="54"/>
      <c r="E441" s="54"/>
      <c r="F441" s="54"/>
      <c r="G441" s="54"/>
      <c r="H441" s="54"/>
      <c r="I441" s="54"/>
      <c r="J441" s="54"/>
      <c r="K441" s="66"/>
      <c r="L441" s="67"/>
      <c r="M441" s="22" t="s">
        <v>38</v>
      </c>
      <c r="N441" s="23">
        <f ca="1">OFFSET($R$5,0,$M440)</f>
        <v>0</v>
      </c>
      <c r="O441" s="23">
        <f ca="1">OFFSET($AV$5,0,$M440)</f>
        <v>0</v>
      </c>
      <c r="P441" s="23"/>
      <c r="Q441" s="70"/>
    </row>
    <row r="442" spans="2:18" ht="10.35" customHeight="1" x14ac:dyDescent="0.4">
      <c r="B442" s="64"/>
      <c r="C442" s="65"/>
      <c r="D442" s="54"/>
      <c r="E442" s="54"/>
      <c r="F442" s="54"/>
      <c r="G442" s="54"/>
      <c r="H442" s="54"/>
      <c r="I442" s="54"/>
      <c r="J442" s="54"/>
      <c r="K442" s="66"/>
      <c r="L442" s="68"/>
      <c r="M442" s="29" t="s">
        <v>42</v>
      </c>
      <c r="N442" s="23">
        <f ca="1">OFFSET($R$6,0,$M440)</f>
        <v>0</v>
      </c>
      <c r="O442" s="23">
        <f ca="1">OFFSET($AV$6,0,$M440)</f>
        <v>0</v>
      </c>
      <c r="P442" s="23"/>
      <c r="Q442" s="70"/>
    </row>
    <row r="443" spans="2:18" ht="10.35" customHeight="1" x14ac:dyDescent="0.4">
      <c r="B443" s="64"/>
      <c r="C443" s="65"/>
      <c r="D443" s="54"/>
      <c r="E443" s="54"/>
      <c r="F443" s="54"/>
      <c r="G443" s="54"/>
      <c r="H443" s="54"/>
      <c r="I443" s="54"/>
      <c r="J443" s="54"/>
      <c r="K443" s="66"/>
      <c r="L443" s="68"/>
      <c r="M443" s="35" t="s">
        <v>45</v>
      </c>
      <c r="N443" s="23">
        <f ca="1">OFFSET($R$7,0,$M440)</f>
        <v>0</v>
      </c>
      <c r="O443" s="23">
        <f ca="1">OFFSET($AV$7,0,$M440)</f>
        <v>0</v>
      </c>
      <c r="P443" s="23"/>
      <c r="Q443" s="70"/>
    </row>
    <row r="444" spans="2:18" ht="10.35" customHeight="1" x14ac:dyDescent="0.4">
      <c r="B444" s="64"/>
      <c r="C444" s="65"/>
      <c r="D444" s="54"/>
      <c r="E444" s="54"/>
      <c r="F444" s="54"/>
      <c r="G444" s="54"/>
      <c r="H444" s="54"/>
      <c r="I444" s="54"/>
      <c r="J444" s="54"/>
      <c r="K444" s="66"/>
      <c r="L444" s="68"/>
      <c r="M444" s="35" t="s">
        <v>47</v>
      </c>
      <c r="N444" s="23">
        <f ca="1">OFFSET($R$8,0,$M440)</f>
        <v>0</v>
      </c>
      <c r="O444" s="23">
        <f ca="1">OFFSET($AV$8,0,$M440)</f>
        <v>0</v>
      </c>
      <c r="P444" s="23"/>
      <c r="Q444" s="70"/>
    </row>
    <row r="445" spans="2:18" ht="7.5" customHeight="1" x14ac:dyDescent="0.4">
      <c r="B445" s="64"/>
      <c r="C445" s="65"/>
      <c r="D445" s="54"/>
      <c r="E445" s="54"/>
      <c r="F445" s="54"/>
      <c r="G445" s="54"/>
      <c r="H445" s="54"/>
      <c r="I445" s="54"/>
      <c r="J445" s="54"/>
      <c r="K445" s="66"/>
      <c r="L445" s="68"/>
      <c r="M445" s="35" t="s">
        <v>49</v>
      </c>
      <c r="N445" s="23">
        <f ca="1">OFFSET($R$9,0,$M440)</f>
        <v>0</v>
      </c>
      <c r="O445" s="23">
        <f ca="1">OFFSET($AV$9,0,$M440)</f>
        <v>0</v>
      </c>
      <c r="P445" s="23"/>
      <c r="Q445" s="70"/>
    </row>
    <row r="446" spans="2:18" ht="7.5" customHeight="1" x14ac:dyDescent="0.4">
      <c r="B446" s="64"/>
      <c r="C446" s="65"/>
      <c r="D446" s="54"/>
      <c r="E446" s="54"/>
      <c r="F446" s="54"/>
      <c r="G446" s="54"/>
      <c r="H446" s="54"/>
      <c r="I446" s="54"/>
      <c r="J446" s="54"/>
      <c r="K446" s="66"/>
      <c r="L446" s="68"/>
      <c r="M446" s="35" t="s">
        <v>51</v>
      </c>
      <c r="N446" s="23">
        <f ca="1">OFFSET($R$10,0,$M440)</f>
        <v>0</v>
      </c>
      <c r="O446" s="23">
        <f ca="1">OFFSET($AV$10,0,$M440)</f>
        <v>0</v>
      </c>
      <c r="P446" s="23"/>
      <c r="Q446" s="70"/>
    </row>
    <row r="447" spans="2:18" ht="16.5" customHeight="1" x14ac:dyDescent="0.4">
      <c r="B447" s="9" t="str">
        <f>"第10表　自立訓練（機能訓練）　１施設・事業所当たりの収支額，収支等の科目"</f>
        <v>第10表　自立訓練（機能訓練）　１施設・事業所当たりの収支額，収支等の科目</v>
      </c>
      <c r="J447" s="72"/>
      <c r="K447" s="73"/>
      <c r="L447" s="68"/>
      <c r="M447" s="35" t="s">
        <v>54</v>
      </c>
      <c r="N447" s="23">
        <f ca="1">OFFSET($R$11,0,$M440)</f>
        <v>0</v>
      </c>
      <c r="O447" s="23">
        <f ca="1">OFFSET($AV$11,0,$M440)</f>
        <v>0</v>
      </c>
      <c r="P447" s="23"/>
      <c r="Q447" s="70"/>
    </row>
    <row r="448" spans="2:18" ht="10.35" customHeight="1" x14ac:dyDescent="0.4">
      <c r="C448" s="7"/>
      <c r="D448" s="8"/>
      <c r="E448" s="8"/>
      <c r="F448" s="8"/>
      <c r="G448" s="8"/>
      <c r="H448" s="8"/>
      <c r="I448" s="8"/>
      <c r="J448" s="8"/>
      <c r="K448" s="10" t="s">
        <v>33</v>
      </c>
      <c r="L448" s="68"/>
      <c r="M448" s="35" t="s">
        <v>56</v>
      </c>
      <c r="N448" s="23">
        <f ca="1">OFFSET($R$12,0,$M440)</f>
        <v>0</v>
      </c>
      <c r="O448" s="23">
        <f ca="1">OFFSET($AV$12,0,$M440)</f>
        <v>0</v>
      </c>
      <c r="P448" s="23"/>
      <c r="Q448" s="70"/>
    </row>
    <row r="449" spans="2:49" ht="10.35" customHeight="1" x14ac:dyDescent="0.4">
      <c r="B449" s="17"/>
      <c r="C449" s="18"/>
      <c r="D449" s="19"/>
      <c r="E449" s="105" t="s">
        <v>36</v>
      </c>
      <c r="F449" s="106"/>
      <c r="G449" s="106"/>
      <c r="H449" s="107"/>
      <c r="I449" s="20"/>
      <c r="J449" s="105" t="s">
        <v>37</v>
      </c>
      <c r="K449" s="107"/>
      <c r="L449" s="66"/>
      <c r="M449" s="35" t="s">
        <v>58</v>
      </c>
      <c r="N449" s="23">
        <f ca="1">OFFSET($R$13,0,$M440)</f>
        <v>0</v>
      </c>
      <c r="O449" s="23">
        <f ca="1">OFFSET($AV$13,0,$M440)</f>
        <v>1.1627906976744187</v>
      </c>
      <c r="P449" s="23"/>
      <c r="Q449" s="70"/>
    </row>
    <row r="450" spans="2:49" ht="10.35" customHeight="1" x14ac:dyDescent="0.4">
      <c r="B450" s="26"/>
      <c r="C450" s="27"/>
      <c r="D450" s="28"/>
      <c r="E450" s="105" t="s">
        <v>39</v>
      </c>
      <c r="F450" s="107"/>
      <c r="G450" s="105" t="s">
        <v>40</v>
      </c>
      <c r="H450" s="107"/>
      <c r="I450" s="20"/>
      <c r="J450" s="105" t="s">
        <v>41</v>
      </c>
      <c r="K450" s="107"/>
      <c r="L450" s="66"/>
      <c r="M450" s="35" t="s">
        <v>60</v>
      </c>
      <c r="N450" s="23">
        <f ca="1">OFFSET($R$14,0,$M440)</f>
        <v>0</v>
      </c>
      <c r="O450" s="23">
        <f ca="1">OFFSET($AV$14,0,$M440)</f>
        <v>4.6511627906976747</v>
      </c>
      <c r="P450" s="23"/>
      <c r="Q450" s="70"/>
    </row>
    <row r="451" spans="2:49" ht="10.35" customHeight="1" x14ac:dyDescent="0.4">
      <c r="B451" s="31" t="s">
        <v>43</v>
      </c>
      <c r="C451" s="100" t="s">
        <v>44</v>
      </c>
      <c r="D451" s="101"/>
      <c r="E451" s="32">
        <v>26673.174418604653</v>
      </c>
      <c r="F451" s="33">
        <f>E451/E464</f>
        <v>0.85751983527673681</v>
      </c>
      <c r="G451" s="32">
        <v>26563</v>
      </c>
      <c r="H451" s="33">
        <f>G451/G464</f>
        <v>0.87843884911728043</v>
      </c>
      <c r="I451" s="34"/>
      <c r="J451" s="32">
        <v>28724.409090909092</v>
      </c>
      <c r="K451" s="33">
        <v>0.83772025904309433</v>
      </c>
      <c r="L451" s="66"/>
      <c r="M451" s="35" t="s">
        <v>62</v>
      </c>
      <c r="N451" s="23">
        <f ca="1">OFFSET($R$15,0,$M440)</f>
        <v>2.3255813953488373</v>
      </c>
      <c r="O451" s="23">
        <f ca="1">OFFSET($AV$15,0,$M440)</f>
        <v>2.3255813953488373</v>
      </c>
      <c r="P451" s="23"/>
      <c r="Q451" s="70"/>
    </row>
    <row r="452" spans="2:49" ht="10.35" customHeight="1" x14ac:dyDescent="0.4">
      <c r="B452" s="36"/>
      <c r="C452" s="100" t="s">
        <v>46</v>
      </c>
      <c r="D452" s="101"/>
      <c r="E452" s="32">
        <v>2031.9302325581396</v>
      </c>
      <c r="F452" s="33">
        <f>E452/E464</f>
        <v>6.532482602077283E-2</v>
      </c>
      <c r="G452" s="32">
        <v>1544.8139534883721</v>
      </c>
      <c r="H452" s="33">
        <f>G452/G464</f>
        <v>5.1087022979431601E-2</v>
      </c>
      <c r="I452" s="34"/>
      <c r="J452" s="32">
        <v>2305.3636363636365</v>
      </c>
      <c r="K452" s="33">
        <v>6.7233752886992945E-2</v>
      </c>
      <c r="L452" s="66"/>
      <c r="M452" s="35" t="s">
        <v>65</v>
      </c>
      <c r="N452" s="23">
        <f ca="1">OFFSET($R$16,0,$M440)</f>
        <v>2.3255813953488373</v>
      </c>
      <c r="O452" s="23">
        <f ca="1">OFFSET($AV$16,0,$M440)</f>
        <v>0</v>
      </c>
      <c r="P452" s="23"/>
      <c r="Q452" s="70"/>
    </row>
    <row r="453" spans="2:49" ht="10.35" customHeight="1" x14ac:dyDescent="0.4">
      <c r="B453" s="36"/>
      <c r="C453" s="100" t="s">
        <v>48</v>
      </c>
      <c r="D453" s="101"/>
      <c r="E453" s="32">
        <v>185.44186046511629</v>
      </c>
      <c r="F453" s="33">
        <f>E453/E464</f>
        <v>5.9617978401753698E-3</v>
      </c>
      <c r="G453" s="32">
        <v>193.38372093023256</v>
      </c>
      <c r="H453" s="33">
        <f>G453/G464</f>
        <v>6.395202848020586E-3</v>
      </c>
      <c r="I453" s="34"/>
      <c r="J453" s="32">
        <v>207.44318181818181</v>
      </c>
      <c r="K453" s="33">
        <v>6.0498844540008284E-3</v>
      </c>
      <c r="L453" s="66"/>
      <c r="M453" s="35" t="s">
        <v>68</v>
      </c>
      <c r="N453" s="23">
        <f ca="1">OFFSET($R$17,0,$M440)</f>
        <v>3.4883720930232558</v>
      </c>
      <c r="O453" s="23">
        <f ca="1">OFFSET($AV$17,0,$M440)</f>
        <v>1.1627906976744187</v>
      </c>
      <c r="P453" s="23"/>
      <c r="Q453" s="70"/>
    </row>
    <row r="454" spans="2:49" ht="10.35" customHeight="1" x14ac:dyDescent="0.4">
      <c r="B454" s="38"/>
      <c r="C454" s="100" t="s">
        <v>50</v>
      </c>
      <c r="D454" s="101"/>
      <c r="E454" s="32">
        <v>1860.4069767441861</v>
      </c>
      <c r="F454" s="33">
        <f>E454/E464</f>
        <v>5.9810499463183987E-2</v>
      </c>
      <c r="G454" s="32">
        <v>1293.0581395348838</v>
      </c>
      <c r="H454" s="33">
        <f>G454/G464</f>
        <v>4.2761454050173363E-2</v>
      </c>
      <c r="I454" s="34"/>
      <c r="J454" s="32">
        <v>2054.7954545454545</v>
      </c>
      <c r="K454" s="33">
        <v>5.9926168542390454E-2</v>
      </c>
      <c r="L454" s="66"/>
      <c r="M454" s="35" t="s">
        <v>71</v>
      </c>
      <c r="N454" s="23">
        <f ca="1">OFFSET($R$18,0,$M440)</f>
        <v>2.3255813953488373</v>
      </c>
      <c r="O454" s="23">
        <f ca="1">OFFSET($AV$18,0,$M440)</f>
        <v>1.1627906976744187</v>
      </c>
      <c r="P454" s="23"/>
      <c r="Q454" s="70"/>
    </row>
    <row r="455" spans="2:49" ht="10.35" customHeight="1" x14ac:dyDescent="0.4">
      <c r="B455" s="31" t="s">
        <v>52</v>
      </c>
      <c r="C455" s="100" t="s">
        <v>53</v>
      </c>
      <c r="D455" s="101"/>
      <c r="E455" s="32">
        <v>18744.255813953489</v>
      </c>
      <c r="F455" s="33">
        <f>E455/E464</f>
        <v>0.60261185660582739</v>
      </c>
      <c r="G455" s="32">
        <v>18720.046511627908</v>
      </c>
      <c r="H455" s="33">
        <f>G455/G464</f>
        <v>0.61907224760367352</v>
      </c>
      <c r="I455" s="34"/>
      <c r="J455" s="32">
        <v>20925.727272727272</v>
      </c>
      <c r="K455" s="33">
        <v>0.61027907018363081</v>
      </c>
      <c r="L455" s="68"/>
      <c r="M455" s="35" t="s">
        <v>74</v>
      </c>
      <c r="N455" s="23">
        <f ca="1">OFFSET($R$19,0,$M440)</f>
        <v>0</v>
      </c>
      <c r="O455" s="23">
        <f ca="1">OFFSET($AV$19,0,$M440)</f>
        <v>1.1627906976744187</v>
      </c>
      <c r="P455" s="23"/>
      <c r="Q455" s="70"/>
    </row>
    <row r="456" spans="2:49" ht="10.35" customHeight="1" x14ac:dyDescent="0.4">
      <c r="B456" s="36"/>
      <c r="C456" s="100" t="s">
        <v>55</v>
      </c>
      <c r="D456" s="101"/>
      <c r="E456" s="32">
        <v>1616.7093023255813</v>
      </c>
      <c r="F456" s="33">
        <f>E456/E464</f>
        <v>5.1975826831230421E-2</v>
      </c>
      <c r="G456" s="32">
        <v>1559.3255813953488</v>
      </c>
      <c r="H456" s="33">
        <f>G456/G464</f>
        <v>5.1566922754209397E-2</v>
      </c>
      <c r="I456" s="34"/>
      <c r="J456" s="32">
        <v>1500.6136363636363</v>
      </c>
      <c r="K456" s="33">
        <v>4.3763979276287335E-2</v>
      </c>
      <c r="L456" s="68"/>
      <c r="M456" s="35" t="s">
        <v>76</v>
      </c>
      <c r="N456" s="23">
        <f ca="1">OFFSET($R$20,0,$M440)</f>
        <v>4.6511627906976747</v>
      </c>
      <c r="O456" s="23">
        <f ca="1">OFFSET($AV$20,0,$M440)</f>
        <v>3.4883720930232558</v>
      </c>
      <c r="P456" s="23"/>
      <c r="Q456" s="74"/>
    </row>
    <row r="457" spans="2:49" ht="10.35" customHeight="1" x14ac:dyDescent="0.4">
      <c r="B457" s="36"/>
      <c r="C457" s="100" t="s">
        <v>57</v>
      </c>
      <c r="D457" s="101"/>
      <c r="E457" s="39">
        <v>-241.2093023255814</v>
      </c>
      <c r="F457" s="33">
        <f>E457/E464</f>
        <v>-7.7546735889514589E-3</v>
      </c>
      <c r="G457" s="39">
        <v>-248.32558139534885</v>
      </c>
      <c r="H457" s="33">
        <f>G457/G464</f>
        <v>-8.2121310818548277E-3</v>
      </c>
      <c r="I457" s="34"/>
      <c r="J457" s="39">
        <v>-180.35227272727272</v>
      </c>
      <c r="K457" s="33">
        <v>-5.2598036795095671E-3</v>
      </c>
      <c r="L457" s="68"/>
      <c r="M457" s="43" t="s">
        <v>78</v>
      </c>
      <c r="N457" s="23">
        <f ca="1">OFFSET($R$21,0,$M440)</f>
        <v>2.3255813953488373</v>
      </c>
      <c r="O457" s="23">
        <f ca="1">OFFSET($AV$21,0,$M440)</f>
        <v>1.1627906976744187</v>
      </c>
      <c r="P457" s="23"/>
      <c r="Q457" s="30"/>
      <c r="R457" s="30"/>
      <c r="S457" s="30"/>
      <c r="T457" s="30"/>
      <c r="U457" s="30"/>
      <c r="V457" s="11"/>
      <c r="W457" s="11"/>
      <c r="X457" s="11"/>
      <c r="Y457" s="11"/>
      <c r="Z457" s="11"/>
      <c r="AA457" s="11"/>
      <c r="AB457" s="11"/>
      <c r="AC457" s="11"/>
      <c r="AD457" s="11"/>
      <c r="AE457" s="11"/>
      <c r="AF457" s="11"/>
      <c r="AG457" s="11"/>
      <c r="AH457" s="11"/>
      <c r="AI457" s="11"/>
      <c r="AJ457" s="11"/>
      <c r="AK457" s="11"/>
      <c r="AL457" s="11"/>
      <c r="AM457" s="11"/>
      <c r="AN457" s="11"/>
      <c r="AO457" s="11"/>
      <c r="AP457" s="11"/>
      <c r="AQ457" s="11"/>
      <c r="AR457" s="11"/>
      <c r="AS457" s="11"/>
      <c r="AT457" s="11"/>
      <c r="AU457" s="11"/>
    </row>
    <row r="458" spans="2:49" ht="10.35" customHeight="1" x14ac:dyDescent="0.4">
      <c r="B458" s="36"/>
      <c r="C458" s="100" t="s">
        <v>59</v>
      </c>
      <c r="D458" s="101"/>
      <c r="E458" s="40">
        <v>2384.4069767441861</v>
      </c>
      <c r="F458" s="33">
        <f>E458/E464</f>
        <v>7.665665307929026E-2</v>
      </c>
      <c r="G458" s="40">
        <v>2323.5116279069766</v>
      </c>
      <c r="H458" s="33">
        <f>G458/G464</f>
        <v>7.6838567945232958E-2</v>
      </c>
      <c r="I458" s="34"/>
      <c r="J458" s="40">
        <v>2813.7727272727275</v>
      </c>
      <c r="K458" s="33">
        <v>8.2061023797537838E-2</v>
      </c>
      <c r="L458" s="75"/>
      <c r="M458" s="43" t="s">
        <v>80</v>
      </c>
      <c r="N458" s="23">
        <f ca="1">OFFSET($R$22,0,$M440)</f>
        <v>1.1627906976744187</v>
      </c>
      <c r="O458" s="23">
        <f ca="1">OFFSET($AV$22,0,$M440)</f>
        <v>3.4883720930232558</v>
      </c>
      <c r="P458" s="23"/>
      <c r="Q458" s="30"/>
      <c r="R458" s="30"/>
      <c r="S458" s="30"/>
      <c r="T458" s="30"/>
      <c r="U458" s="30"/>
      <c r="V458" s="11"/>
      <c r="W458" s="11"/>
      <c r="X458" s="11"/>
      <c r="Y458" s="11"/>
      <c r="Z458" s="11"/>
      <c r="AA458" s="11"/>
      <c r="AB458" s="11"/>
      <c r="AC458" s="11"/>
      <c r="AD458" s="11"/>
      <c r="AE458" s="11"/>
      <c r="AF458" s="11"/>
      <c r="AG458" s="11"/>
      <c r="AH458" s="11"/>
      <c r="AI458" s="11"/>
      <c r="AJ458" s="11"/>
      <c r="AK458" s="11"/>
      <c r="AL458" s="11"/>
      <c r="AM458" s="11"/>
      <c r="AN458" s="11"/>
      <c r="AO458" s="11"/>
      <c r="AP458" s="11"/>
      <c r="AQ458" s="11"/>
      <c r="AR458" s="11"/>
      <c r="AS458" s="11"/>
      <c r="AT458" s="11"/>
      <c r="AU458" s="11"/>
    </row>
    <row r="459" spans="2:49" ht="10.35" customHeight="1" x14ac:dyDescent="0.4">
      <c r="B459" s="38"/>
      <c r="C459" s="100" t="s">
        <v>61</v>
      </c>
      <c r="D459" s="101"/>
      <c r="E459" s="40">
        <v>7882.7674418604647</v>
      </c>
      <c r="F459" s="33">
        <f>E459/E464</f>
        <v>0.25342425810233293</v>
      </c>
      <c r="G459" s="40">
        <v>7768.9302325581393</v>
      </c>
      <c r="H459" s="33">
        <f>G459/G464</f>
        <v>0.25691865122014901</v>
      </c>
      <c r="I459" s="34"/>
      <c r="J459" s="40">
        <v>7708.045454545455</v>
      </c>
      <c r="K459" s="33">
        <v>0.22479786492601447</v>
      </c>
      <c r="L459" s="1"/>
      <c r="M459" s="43" t="s">
        <v>84</v>
      </c>
      <c r="N459" s="23">
        <f ca="1">OFFSET($R$23,0,$M440)</f>
        <v>0</v>
      </c>
      <c r="O459" s="23">
        <f ca="1">OFFSET($AV$23,0,$M440)</f>
        <v>1.1627906976744187</v>
      </c>
      <c r="P459" s="23"/>
      <c r="AV459" s="11"/>
      <c r="AW459" s="11"/>
    </row>
    <row r="460" spans="2:49" ht="10.35" customHeight="1" x14ac:dyDescent="0.4">
      <c r="B460" s="31" t="s">
        <v>63</v>
      </c>
      <c r="C460" s="100" t="s">
        <v>64</v>
      </c>
      <c r="D460" s="101"/>
      <c r="E460" s="40">
        <v>4.6511627906976744E-2</v>
      </c>
      <c r="F460" s="33">
        <f>E460/E464</f>
        <v>1.4953092149925681E-6</v>
      </c>
      <c r="G460" s="40">
        <v>0.29069767441860467</v>
      </c>
      <c r="H460" s="33">
        <f>G460/G464</f>
        <v>9.61337689859387E-6</v>
      </c>
      <c r="I460" s="34"/>
      <c r="J460" s="40">
        <v>0.22727272727272727</v>
      </c>
      <c r="K460" s="33">
        <v>6.6281944168729975E-6</v>
      </c>
      <c r="L460" s="1"/>
      <c r="M460" s="43" t="s">
        <v>86</v>
      </c>
      <c r="N460" s="23">
        <f ca="1">OFFSET($R$24,0,$M440)</f>
        <v>1.1627906976744187</v>
      </c>
      <c r="O460" s="23">
        <f ca="1">OFFSET($AV$24,0,$M440)</f>
        <v>4.6511627906976747</v>
      </c>
      <c r="P460" s="23"/>
      <c r="AV460" s="11"/>
      <c r="AW460" s="11"/>
    </row>
    <row r="461" spans="2:49" ht="10.35" customHeight="1" x14ac:dyDescent="0.4">
      <c r="B461" s="41" t="s">
        <v>66</v>
      </c>
      <c r="C461" s="100" t="s">
        <v>67</v>
      </c>
      <c r="D461" s="101"/>
      <c r="E461" s="40">
        <v>58.383720930232556</v>
      </c>
      <c r="F461" s="33">
        <f>E461/E464</f>
        <v>1.8769868921194211E-3</v>
      </c>
      <c r="G461" s="40">
        <v>74.034883720930239</v>
      </c>
      <c r="H461" s="33">
        <f>G461/G464</f>
        <v>2.4483348285338868E-3</v>
      </c>
      <c r="I461" s="34"/>
      <c r="J461" s="40">
        <v>26.28409090909091</v>
      </c>
      <c r="K461" s="33">
        <v>7.665506843113622E-4</v>
      </c>
      <c r="L461" s="76"/>
      <c r="M461" s="2" t="s">
        <v>88</v>
      </c>
      <c r="N461" s="23">
        <f ca="1">OFFSET($R$25,0,$M440)</f>
        <v>8.1395348837209305</v>
      </c>
      <c r="O461" s="23">
        <f ca="1">OFFSET($AV$25,0,$M440)</f>
        <v>8.1395348837209305</v>
      </c>
      <c r="P461" s="23"/>
    </row>
    <row r="462" spans="2:49" ht="10.35" customHeight="1" x14ac:dyDescent="0.4">
      <c r="B462" s="31" t="s">
        <v>69</v>
      </c>
      <c r="C462" s="100" t="s">
        <v>70</v>
      </c>
      <c r="D462" s="101"/>
      <c r="E462" s="40">
        <v>354.02325581395348</v>
      </c>
      <c r="F462" s="33">
        <f>E462/E464</f>
        <v>1.1381546089915932E-2</v>
      </c>
      <c r="G462" s="40">
        <v>644.32558139534888</v>
      </c>
      <c r="H462" s="33">
        <f>G462/G464</f>
        <v>2.1307857628195342E-2</v>
      </c>
      <c r="I462" s="34"/>
      <c r="J462" s="40">
        <v>996.5454545454545</v>
      </c>
      <c r="K462" s="33">
        <v>2.9063306879104717E-2</v>
      </c>
      <c r="L462" s="76"/>
      <c r="M462" s="4" t="s">
        <v>89</v>
      </c>
      <c r="N462" s="23">
        <f ca="1">OFFSET($R$26,0,$M440)</f>
        <v>19.767441860465116</v>
      </c>
      <c r="O462" s="23">
        <f ca="1">OFFSET($AV$26,0,$M440)</f>
        <v>16.279069767441861</v>
      </c>
      <c r="P462" s="23"/>
    </row>
    <row r="463" spans="2:49" ht="10.35" customHeight="1" x14ac:dyDescent="0.4">
      <c r="B463" s="41" t="s">
        <v>72</v>
      </c>
      <c r="C463" s="100" t="s">
        <v>73</v>
      </c>
      <c r="D463" s="101"/>
      <c r="E463" s="40">
        <v>300.88372093023258</v>
      </c>
      <c r="F463" s="33">
        <f>E463/E464</f>
        <v>9.6731553117869237E-3</v>
      </c>
      <c r="G463" s="40">
        <v>470.47674418604652</v>
      </c>
      <c r="H463" s="33">
        <f>G463/G464</f>
        <v>1.5558673707760262E-2</v>
      </c>
      <c r="I463" s="34"/>
      <c r="J463" s="40">
        <v>1046.6136363636363</v>
      </c>
      <c r="K463" s="33">
        <v>3.0523498109141838E-2</v>
      </c>
      <c r="L463" s="76"/>
      <c r="M463" s="43" t="s">
        <v>91</v>
      </c>
      <c r="N463" s="23">
        <f ca="1">OFFSET($R$27,0,$M440)</f>
        <v>19.767441860465116</v>
      </c>
      <c r="O463" s="23">
        <f ca="1">OFFSET($AV$27,0,$M440)</f>
        <v>13.953488372093023</v>
      </c>
      <c r="P463" s="23"/>
    </row>
    <row r="464" spans="2:49" ht="10.35" customHeight="1" x14ac:dyDescent="0.4">
      <c r="B464" s="94" t="s">
        <v>75</v>
      </c>
      <c r="C464" s="95"/>
      <c r="D464" s="96"/>
      <c r="E464" s="42">
        <f>SUM(E451:E454,E460,E462)</f>
        <v>31105.023255813958</v>
      </c>
      <c r="F464" s="33">
        <f>E464/E464</f>
        <v>1</v>
      </c>
      <c r="G464" s="42">
        <f>SUM(G451:G454,G460,G462)</f>
        <v>30238.872093023259</v>
      </c>
      <c r="H464" s="33">
        <f>G464/G464</f>
        <v>1</v>
      </c>
      <c r="I464" s="34"/>
      <c r="J464" s="42">
        <v>34288.784090909088</v>
      </c>
      <c r="K464" s="33">
        <v>1</v>
      </c>
      <c r="L464" s="76"/>
      <c r="M464" s="43" t="s">
        <v>93</v>
      </c>
      <c r="N464" s="23">
        <f ca="1">OFFSET($R$28,0,$M440)</f>
        <v>5.8139534883720927</v>
      </c>
      <c r="O464" s="23">
        <f ca="1">OFFSET($AV$28,0,$M440)</f>
        <v>5.8139534883720927</v>
      </c>
      <c r="P464" s="23"/>
    </row>
    <row r="465" spans="2:18" ht="10.35" customHeight="1" x14ac:dyDescent="0.4">
      <c r="B465" s="94" t="s">
        <v>77</v>
      </c>
      <c r="C465" s="95"/>
      <c r="D465" s="96"/>
      <c r="E465" s="42">
        <f>SUM(E455:E459,E461,E463)</f>
        <v>30746.197674418607</v>
      </c>
      <c r="F465" s="33">
        <f>E465/E464</f>
        <v>0.988464063233636</v>
      </c>
      <c r="G465" s="42">
        <f>SUM(G455:G459,G461,G463)</f>
        <v>30668</v>
      </c>
      <c r="H465" s="33">
        <f>G465/G464</f>
        <v>1.0141912669777042</v>
      </c>
      <c r="I465" s="34"/>
      <c r="J465" s="42">
        <v>33840.704545454551</v>
      </c>
      <c r="K465" s="33">
        <v>0.98693218329741428</v>
      </c>
      <c r="L465" s="76"/>
      <c r="M465" s="43" t="s">
        <v>95</v>
      </c>
      <c r="N465" s="23">
        <f ca="1">OFFSET($R$29,0,$M440)</f>
        <v>8.1395348837209305</v>
      </c>
      <c r="O465" s="23">
        <f ca="1">OFFSET($AV$29,0,$M440)</f>
        <v>10.465116279069768</v>
      </c>
      <c r="P465" s="23"/>
    </row>
    <row r="466" spans="2:18" ht="10.35" customHeight="1" x14ac:dyDescent="0.4">
      <c r="B466" s="94" t="s">
        <v>79</v>
      </c>
      <c r="C466" s="95"/>
      <c r="D466" s="96"/>
      <c r="E466" s="42">
        <f>E464-E465</f>
        <v>358.82558139535104</v>
      </c>
      <c r="F466" s="33">
        <f>E466/E464</f>
        <v>1.1535936766363986E-2</v>
      </c>
      <c r="G466" s="42">
        <f>G464-G465</f>
        <v>-429.12790697674063</v>
      </c>
      <c r="H466" s="33">
        <f>G466/G464</f>
        <v>-1.4191266977704153E-2</v>
      </c>
      <c r="I466" s="34"/>
      <c r="J466" s="42">
        <v>448.07954545453686</v>
      </c>
      <c r="K466" s="33">
        <v>1.3067816702585708E-2</v>
      </c>
      <c r="L466" s="76"/>
      <c r="M466" s="43" t="s">
        <v>97</v>
      </c>
      <c r="N466" s="23">
        <f ca="1">OFFSET($R$30,0,$M440)</f>
        <v>1.1627906976744187</v>
      </c>
      <c r="O466" s="23">
        <f ca="1">OFFSET($AV$30,0,$M440)</f>
        <v>3.4883720930232558</v>
      </c>
      <c r="P466" s="23"/>
    </row>
    <row r="467" spans="2:18" ht="10.35" customHeight="1" x14ac:dyDescent="0.4">
      <c r="B467" s="102" t="s">
        <v>81</v>
      </c>
      <c r="C467" s="103"/>
      <c r="D467" s="104"/>
      <c r="E467" s="44">
        <v>10.790697674418604</v>
      </c>
      <c r="F467" s="45">
        <f>E467/E464</f>
        <v>3.4691173787827577E-4</v>
      </c>
      <c r="G467" s="44">
        <v>68.941860465116278</v>
      </c>
      <c r="H467" s="45">
        <f>G467/G464</f>
        <v>2.279908465270522E-3</v>
      </c>
      <c r="I467" s="77"/>
      <c r="J467" s="47" t="s">
        <v>82</v>
      </c>
      <c r="K467" s="48" t="s">
        <v>83</v>
      </c>
      <c r="L467" s="76"/>
      <c r="M467" s="43" t="s">
        <v>99</v>
      </c>
      <c r="N467" s="23">
        <f ca="1">OFFSET($R$31,0,$M440)</f>
        <v>1.1627906976744187</v>
      </c>
      <c r="O467" s="23">
        <f ca="1">OFFSET($AV$31,0,$M440)</f>
        <v>2.3255813953488373</v>
      </c>
      <c r="P467" s="23"/>
    </row>
    <row r="468" spans="2:18" ht="10.35" customHeight="1" x14ac:dyDescent="0.4">
      <c r="B468" s="102" t="s">
        <v>85</v>
      </c>
      <c r="C468" s="103"/>
      <c r="D468" s="104"/>
      <c r="E468" s="44">
        <f>E466+E467</f>
        <v>369.61627906976963</v>
      </c>
      <c r="F468" s="45">
        <f>E468/(E464+E467)</f>
        <v>1.18787276341949E-2</v>
      </c>
      <c r="G468" s="44">
        <f>G466+G467</f>
        <v>-360.18604651162434</v>
      </c>
      <c r="H468" s="45">
        <f>G468/(G464+G467)</f>
        <v>-1.188426347952316E-2</v>
      </c>
      <c r="I468" s="77"/>
      <c r="J468" s="47" t="s">
        <v>83</v>
      </c>
      <c r="K468" s="48" t="s">
        <v>83</v>
      </c>
      <c r="L468" s="76"/>
      <c r="M468" s="43" t="s">
        <v>100</v>
      </c>
      <c r="N468" s="23">
        <f ca="1">OFFSET($R$32,0,$M440)</f>
        <v>2.3255813953488373</v>
      </c>
      <c r="O468" s="23">
        <f ca="1">OFFSET($AV$32,0,$M440)</f>
        <v>2.3255813953488373</v>
      </c>
      <c r="P468" s="23"/>
    </row>
    <row r="469" spans="2:18" ht="10.35" customHeight="1" x14ac:dyDescent="0.4">
      <c r="B469" s="94" t="s">
        <v>87</v>
      </c>
      <c r="C469" s="95"/>
      <c r="D469" s="96"/>
      <c r="E469" s="49">
        <v>86</v>
      </c>
      <c r="F469" s="50"/>
      <c r="G469" s="49">
        <v>86</v>
      </c>
      <c r="H469" s="50"/>
      <c r="I469" s="51"/>
      <c r="J469" s="49">
        <v>88</v>
      </c>
      <c r="K469" s="50"/>
      <c r="L469" s="76"/>
      <c r="M469" s="43" t="s">
        <v>101</v>
      </c>
      <c r="N469" s="23">
        <f ca="1">OFFSET($R$33,0,$M440)</f>
        <v>8.1395348837209305</v>
      </c>
      <c r="O469" s="23">
        <f ca="1">OFFSET($AV$33,0,$M440)</f>
        <v>6.9767441860465116</v>
      </c>
      <c r="P469" s="23"/>
    </row>
    <row r="470" spans="2:18" ht="10.35" customHeight="1" x14ac:dyDescent="0.4">
      <c r="B470" s="52"/>
      <c r="C470" s="53"/>
      <c r="D470" s="54"/>
      <c r="E470" s="55"/>
      <c r="F470" s="55"/>
      <c r="G470" s="55"/>
      <c r="H470" s="55"/>
      <c r="I470" s="51"/>
      <c r="J470" s="55"/>
      <c r="K470" s="55"/>
      <c r="L470" s="76"/>
      <c r="M470" s="43" t="s">
        <v>102</v>
      </c>
      <c r="N470" s="23">
        <f ca="1">OFFSET($R$34,0,$M440)</f>
        <v>2.3255813953488373</v>
      </c>
      <c r="O470" s="23">
        <f ca="1">OFFSET($AV$34,0,$M440)</f>
        <v>2.3255813953488373</v>
      </c>
      <c r="P470" s="23"/>
    </row>
    <row r="471" spans="2:18" ht="10.35" customHeight="1" x14ac:dyDescent="0.4">
      <c r="B471" s="56" t="s">
        <v>90</v>
      </c>
      <c r="C471" s="57"/>
      <c r="D471" s="58"/>
      <c r="E471" s="49">
        <v>25</v>
      </c>
      <c r="F471" s="50"/>
      <c r="G471" s="49">
        <v>20.023255813953487</v>
      </c>
      <c r="H471" s="50"/>
      <c r="I471" s="51"/>
      <c r="J471" s="49">
        <v>17.581073859704635</v>
      </c>
      <c r="K471" s="50"/>
      <c r="L471" s="76"/>
      <c r="M471" s="2" t="s">
        <v>103</v>
      </c>
      <c r="N471" s="23">
        <f ca="1">OFFSET($R$35,0,$M440)</f>
        <v>2.3255813953488373</v>
      </c>
      <c r="O471" s="23">
        <f ca="1">OFFSET($AV$35,0,$M440)</f>
        <v>1.1627906976744187</v>
      </c>
      <c r="P471" s="23"/>
    </row>
    <row r="472" spans="2:18" ht="10.35" customHeight="1" x14ac:dyDescent="0.4">
      <c r="B472" s="59" t="s">
        <v>92</v>
      </c>
      <c r="C472" s="60"/>
      <c r="D472" s="61"/>
      <c r="E472" s="49">
        <v>3.1860465116279069</v>
      </c>
      <c r="F472" s="50"/>
      <c r="G472" s="49">
        <v>2.7093023255813953</v>
      </c>
      <c r="H472" s="50"/>
      <c r="I472" s="51"/>
      <c r="J472" s="49">
        <v>4.4659090909090908</v>
      </c>
      <c r="K472" s="50"/>
      <c r="L472" s="76"/>
      <c r="M472" s="4" t="s">
        <v>104</v>
      </c>
      <c r="N472" s="23">
        <f ca="1">OFFSET($R$36,0,$M440)</f>
        <v>1.1627906976744187</v>
      </c>
      <c r="O472" s="23">
        <f ca="1">OFFSET($AV$36,0,$M440)</f>
        <v>1.1627906976744187</v>
      </c>
      <c r="P472" s="23"/>
    </row>
    <row r="473" spans="2:18" ht="10.35" customHeight="1" x14ac:dyDescent="0.4">
      <c r="B473" s="56" t="s">
        <v>94</v>
      </c>
      <c r="C473" s="57"/>
      <c r="D473" s="58"/>
      <c r="E473" s="49">
        <v>0</v>
      </c>
      <c r="F473" s="50"/>
      <c r="G473" s="49">
        <v>0</v>
      </c>
      <c r="H473" s="50"/>
      <c r="I473" s="51"/>
      <c r="J473" s="49">
        <v>0</v>
      </c>
      <c r="K473" s="50"/>
      <c r="L473" s="76"/>
      <c r="M473" s="69" t="s">
        <v>105</v>
      </c>
      <c r="N473" s="23">
        <f ca="1">OFFSET($R$37,0,$M440)</f>
        <v>0</v>
      </c>
      <c r="O473" s="23">
        <f ca="1">OFFSET($AV$37,0,$M440)</f>
        <v>0</v>
      </c>
      <c r="P473" s="23"/>
    </row>
    <row r="474" spans="2:18" ht="10.35" customHeight="1" x14ac:dyDescent="0.4">
      <c r="B474" s="56" t="s">
        <v>96</v>
      </c>
      <c r="C474" s="57"/>
      <c r="D474" s="58"/>
      <c r="E474" s="49">
        <f>E466+E456+E457-SUM(E471:E473)</f>
        <v>1706.1395348837232</v>
      </c>
      <c r="F474" s="50"/>
      <c r="G474" s="49">
        <f>G466+G456+G457-SUM(G471:G473)</f>
        <v>859.13953488372442</v>
      </c>
      <c r="H474" s="50"/>
      <c r="I474" s="51"/>
      <c r="J474" s="49">
        <v>1746.2939261402867</v>
      </c>
      <c r="K474" s="50"/>
      <c r="L474" s="63"/>
      <c r="M474" s="69" t="s">
        <v>106</v>
      </c>
      <c r="N474" s="23">
        <f ca="1">OFFSET($R$38,0,$M440)</f>
        <v>0</v>
      </c>
      <c r="O474" s="23">
        <f ca="1">OFFSET($AV$38,0,$M440)</f>
        <v>0</v>
      </c>
      <c r="P474" s="23"/>
    </row>
    <row r="475" spans="2:18" ht="10.35" customHeight="1" x14ac:dyDescent="0.4">
      <c r="C475" s="65"/>
      <c r="D475" s="54"/>
      <c r="E475" s="54"/>
      <c r="F475" s="54"/>
      <c r="G475" s="54"/>
      <c r="H475" s="54"/>
      <c r="I475" s="54"/>
      <c r="J475" s="54"/>
      <c r="K475" s="66"/>
      <c r="L475" s="1"/>
      <c r="M475" s="69" t="s">
        <v>107</v>
      </c>
      <c r="N475" s="23">
        <f ca="1">OFFSET($R$39,0,$M440)</f>
        <v>0</v>
      </c>
      <c r="O475" s="23">
        <f ca="1">OFFSET($AV$39,0,$M440)</f>
        <v>0</v>
      </c>
      <c r="P475" s="23"/>
      <c r="R475" s="85"/>
    </row>
    <row r="476" spans="2:18" ht="10.35" customHeight="1" x14ac:dyDescent="0.4">
      <c r="B476" s="56" t="s">
        <v>124</v>
      </c>
      <c r="C476" s="57"/>
      <c r="D476" s="58"/>
      <c r="E476" s="78">
        <v>19.058139534883722</v>
      </c>
      <c r="F476" s="50"/>
      <c r="G476" s="78" t="s">
        <v>116</v>
      </c>
      <c r="H476" s="50"/>
      <c r="I476" s="51"/>
      <c r="J476" s="79">
        <v>18.678160919540229</v>
      </c>
      <c r="K476" s="80"/>
      <c r="M476" s="69" t="s">
        <v>108</v>
      </c>
      <c r="N476" s="23">
        <f ca="1">OFFSET($R$40,0,$M440)</f>
        <v>0</v>
      </c>
      <c r="O476" s="23">
        <f ca="1">OFFSET($AV$40,0,$M440)</f>
        <v>0</v>
      </c>
      <c r="P476" s="23"/>
      <c r="R476" s="85"/>
    </row>
    <row r="477" spans="2:18" ht="10.35" customHeight="1" x14ac:dyDescent="0.4">
      <c r="B477" s="56" t="s">
        <v>125</v>
      </c>
      <c r="C477" s="57"/>
      <c r="D477" s="58"/>
      <c r="E477" s="78">
        <f>E464/E476</f>
        <v>1632.1122635753509</v>
      </c>
      <c r="F477" s="50"/>
      <c r="G477" s="78" t="s">
        <v>116</v>
      </c>
      <c r="H477" s="50"/>
      <c r="I477" s="51"/>
      <c r="J477" s="78">
        <v>1835.7687482517481</v>
      </c>
      <c r="K477" s="80"/>
      <c r="L477" s="8"/>
      <c r="M477" s="69" t="s">
        <v>109</v>
      </c>
      <c r="N477" s="23">
        <f ca="1">OFFSET($R$41,0,$M440)</f>
        <v>0</v>
      </c>
      <c r="O477" s="23">
        <f ca="1">OFFSET($AV$41,0,$M440)</f>
        <v>0</v>
      </c>
      <c r="P477" s="23"/>
      <c r="Q477" s="86"/>
    </row>
    <row r="478" spans="2:18" ht="10.35" customHeight="1" x14ac:dyDescent="0.4">
      <c r="B478" s="97" t="s">
        <v>126</v>
      </c>
      <c r="C478" s="98"/>
      <c r="D478" s="99"/>
      <c r="E478" s="81">
        <f>(E464+E467)/E476</f>
        <v>1632.6784624771203</v>
      </c>
      <c r="F478" s="82"/>
      <c r="G478" s="81" t="s">
        <v>119</v>
      </c>
      <c r="H478" s="82"/>
      <c r="I478" s="83"/>
      <c r="J478" s="81" t="s">
        <v>119</v>
      </c>
      <c r="K478" s="84"/>
      <c r="L478" s="8"/>
      <c r="M478" s="69" t="s">
        <v>110</v>
      </c>
      <c r="N478" s="23">
        <f ca="1">OFFSET($R$42,0,$M440)</f>
        <v>0</v>
      </c>
      <c r="O478" s="23">
        <f ca="1">OFFSET($AV$42,0,$M440)</f>
        <v>0</v>
      </c>
      <c r="P478" s="23"/>
      <c r="Q478" s="70"/>
    </row>
    <row r="479" spans="2:18" ht="10.35" customHeight="1" x14ac:dyDescent="0.4">
      <c r="B479" s="56" t="s">
        <v>127</v>
      </c>
      <c r="C479" s="57"/>
      <c r="D479" s="58"/>
      <c r="E479" s="78">
        <f>E465/E476</f>
        <v>1613.2843197071386</v>
      </c>
      <c r="F479" s="50"/>
      <c r="G479" s="78" t="s">
        <v>116</v>
      </c>
      <c r="H479" s="50"/>
      <c r="I479" s="51"/>
      <c r="J479" s="78">
        <v>1811.7792587412591</v>
      </c>
      <c r="K479" s="80"/>
      <c r="L479" s="67"/>
      <c r="M479" s="69" t="s">
        <v>111</v>
      </c>
      <c r="N479" s="23">
        <f ca="1">OFFSET($R$43,0,$M440)</f>
        <v>0</v>
      </c>
      <c r="O479" s="23">
        <f ca="1">OFFSET($AV$43,0,$M440)</f>
        <v>0</v>
      </c>
      <c r="P479" s="23"/>
      <c r="Q479" s="70"/>
    </row>
    <row r="480" spans="2:18" ht="10.35" customHeight="1" x14ac:dyDescent="0.4">
      <c r="B480" s="56" t="s">
        <v>121</v>
      </c>
      <c r="C480" s="57"/>
      <c r="D480" s="58"/>
      <c r="E480" s="78">
        <v>5.6503749999999995</v>
      </c>
      <c r="F480" s="50"/>
      <c r="G480" s="78" t="s">
        <v>116</v>
      </c>
      <c r="H480" s="50"/>
      <c r="I480" s="51"/>
      <c r="J480" s="78">
        <v>7.0193181818181793</v>
      </c>
      <c r="K480" s="80"/>
      <c r="L480" s="68"/>
      <c r="M480" s="69" t="s">
        <v>112</v>
      </c>
      <c r="N480" s="23">
        <f ca="1">OFFSET($R$44,0,$M440)</f>
        <v>0</v>
      </c>
      <c r="O480" s="23">
        <f ca="1">OFFSET($AV$44,0,$M440)</f>
        <v>0</v>
      </c>
      <c r="P480" s="23"/>
      <c r="Q480" s="70"/>
    </row>
    <row r="481" spans="2:17" ht="10.35" customHeight="1" x14ac:dyDescent="0.4">
      <c r="B481" s="56" t="s">
        <v>122</v>
      </c>
      <c r="C481" s="57"/>
      <c r="D481" s="58"/>
      <c r="E481" s="78">
        <f>E455/E480</f>
        <v>3317.347222786716</v>
      </c>
      <c r="F481" s="50"/>
      <c r="G481" s="78" t="s">
        <v>116</v>
      </c>
      <c r="H481" s="50"/>
      <c r="I481" s="51"/>
      <c r="J481" s="78">
        <v>2981.1623765582008</v>
      </c>
      <c r="K481" s="80"/>
      <c r="L481" s="68"/>
      <c r="O481" s="87"/>
      <c r="P481" s="87"/>
      <c r="Q481" s="70"/>
    </row>
    <row r="482" spans="2:17" ht="10.35" customHeight="1" x14ac:dyDescent="0.4">
      <c r="B482" s="64" t="s">
        <v>98</v>
      </c>
      <c r="C482" s="65"/>
      <c r="D482" s="54"/>
      <c r="E482" s="54"/>
      <c r="F482" s="54"/>
      <c r="G482" s="54"/>
      <c r="H482" s="54"/>
      <c r="I482" s="54"/>
      <c r="J482" s="54"/>
      <c r="K482" s="66"/>
      <c r="L482" s="68"/>
      <c r="O482" s="87"/>
      <c r="P482" s="87"/>
      <c r="Q482" s="70"/>
    </row>
    <row r="483" spans="2:17" ht="10.35" customHeight="1" x14ac:dyDescent="0.4">
      <c r="B483" s="64"/>
      <c r="C483" s="65"/>
      <c r="D483" s="54"/>
      <c r="E483" s="54"/>
      <c r="F483" s="54"/>
      <c r="G483" s="54"/>
      <c r="H483" s="54"/>
      <c r="I483" s="54"/>
      <c r="J483" s="54"/>
      <c r="K483" s="66"/>
      <c r="L483" s="68"/>
      <c r="M483" s="69"/>
      <c r="N483" s="87"/>
      <c r="O483" s="87"/>
      <c r="P483" s="87"/>
      <c r="Q483" s="70"/>
    </row>
    <row r="484" spans="2:17" ht="10.35" customHeight="1" x14ac:dyDescent="0.4">
      <c r="B484" s="64"/>
      <c r="C484" s="65"/>
      <c r="D484" s="54"/>
      <c r="E484" s="54"/>
      <c r="F484" s="54"/>
      <c r="G484" s="54"/>
      <c r="H484" s="54"/>
      <c r="I484" s="54"/>
      <c r="J484" s="54"/>
      <c r="K484" s="66"/>
      <c r="L484" s="68"/>
      <c r="M484" s="69"/>
      <c r="N484" s="87"/>
      <c r="O484" s="87"/>
      <c r="P484" s="87"/>
      <c r="Q484" s="70"/>
    </row>
    <row r="485" spans="2:17" ht="10.35" customHeight="1" x14ac:dyDescent="0.4">
      <c r="B485" s="64"/>
      <c r="C485" s="65"/>
      <c r="D485" s="54"/>
      <c r="E485" s="54"/>
      <c r="F485" s="54"/>
      <c r="G485" s="54"/>
      <c r="H485" s="54"/>
      <c r="I485" s="54"/>
      <c r="J485" s="54"/>
      <c r="K485" s="66"/>
      <c r="L485" s="68"/>
      <c r="M485" s="69"/>
      <c r="N485" s="87"/>
    </row>
    <row r="486" spans="2:17" ht="10.35" customHeight="1" x14ac:dyDescent="0.4">
      <c r="B486" s="64"/>
      <c r="C486" s="65"/>
      <c r="D486" s="54"/>
      <c r="E486" s="54"/>
      <c r="F486" s="54"/>
      <c r="G486" s="54"/>
      <c r="H486" s="54"/>
      <c r="I486" s="54"/>
      <c r="J486" s="54"/>
      <c r="K486" s="66"/>
      <c r="L486" s="68"/>
      <c r="M486" s="69"/>
      <c r="N486" s="87"/>
    </row>
    <row r="487" spans="2:17" ht="10.35" customHeight="1" x14ac:dyDescent="0.4">
      <c r="B487" s="64"/>
      <c r="C487" s="65"/>
      <c r="D487" s="54"/>
      <c r="E487" s="54"/>
      <c r="F487" s="54"/>
      <c r="G487" s="54"/>
      <c r="H487" s="54"/>
      <c r="I487" s="54"/>
      <c r="J487" s="54"/>
      <c r="K487" s="66"/>
      <c r="L487" s="76"/>
    </row>
    <row r="488" spans="2:17" ht="10.35" customHeight="1" x14ac:dyDescent="0.4">
      <c r="B488" s="64"/>
      <c r="C488" s="65"/>
      <c r="D488" s="54"/>
      <c r="E488" s="54"/>
      <c r="F488" s="54"/>
      <c r="G488" s="54"/>
      <c r="H488" s="54"/>
      <c r="I488" s="54"/>
      <c r="J488" s="54"/>
      <c r="K488" s="66"/>
      <c r="L488" s="76"/>
      <c r="O488" s="23"/>
      <c r="P488" s="23"/>
    </row>
    <row r="489" spans="2:17" ht="10.35" customHeight="1" x14ac:dyDescent="0.4">
      <c r="B489" s="64"/>
      <c r="C489" s="65"/>
      <c r="D489" s="54"/>
      <c r="E489" s="54"/>
      <c r="F489" s="54"/>
      <c r="G489" s="54"/>
      <c r="H489" s="54"/>
      <c r="I489" s="54"/>
      <c r="J489" s="54"/>
      <c r="K489" s="66"/>
      <c r="L489" s="76"/>
      <c r="M489" s="4">
        <v>10</v>
      </c>
      <c r="N489" s="4" t="s">
        <v>113</v>
      </c>
      <c r="O489" s="4" t="s">
        <v>114</v>
      </c>
    </row>
    <row r="490" spans="2:17" ht="10.35" customHeight="1" x14ac:dyDescent="0.4">
      <c r="B490" s="64"/>
      <c r="C490" s="65"/>
      <c r="D490" s="54"/>
      <c r="E490" s="54"/>
      <c r="F490" s="54"/>
      <c r="G490" s="54"/>
      <c r="H490" s="54"/>
      <c r="I490" s="54"/>
      <c r="J490" s="54"/>
      <c r="K490" s="66"/>
      <c r="L490" s="76"/>
      <c r="M490" s="22" t="s">
        <v>38</v>
      </c>
      <c r="N490" s="23">
        <f ca="1">OFFSET($R$5,0,$M489)</f>
        <v>0</v>
      </c>
      <c r="O490" s="23">
        <f ca="1">OFFSET($AV$5,0,$M489)</f>
        <v>0</v>
      </c>
      <c r="P490" s="23"/>
    </row>
    <row r="491" spans="2:17" ht="10.35" customHeight="1" x14ac:dyDescent="0.4">
      <c r="B491" s="64"/>
      <c r="C491" s="65"/>
      <c r="D491" s="54"/>
      <c r="E491" s="54"/>
      <c r="F491" s="54"/>
      <c r="G491" s="54"/>
      <c r="H491" s="54"/>
      <c r="I491" s="54"/>
      <c r="J491" s="54"/>
      <c r="K491" s="66"/>
      <c r="L491" s="76"/>
      <c r="M491" s="29" t="s">
        <v>42</v>
      </c>
      <c r="N491" s="23">
        <f ca="1">OFFSET($R$6,0,$M489)</f>
        <v>0</v>
      </c>
      <c r="O491" s="23">
        <f ca="1">OFFSET($AV$6,0,$M489)</f>
        <v>0</v>
      </c>
      <c r="P491" s="23"/>
    </row>
    <row r="492" spans="2:17" ht="10.35" customHeight="1" x14ac:dyDescent="0.4">
      <c r="B492" s="64"/>
      <c r="C492" s="65"/>
      <c r="D492" s="54"/>
      <c r="E492" s="54"/>
      <c r="F492" s="54"/>
      <c r="G492" s="54"/>
      <c r="H492" s="54"/>
      <c r="I492" s="54"/>
      <c r="J492" s="54"/>
      <c r="K492" s="66"/>
      <c r="L492" s="76"/>
      <c r="M492" s="35" t="s">
        <v>45</v>
      </c>
      <c r="N492" s="23">
        <f ca="1">OFFSET($R$7,0,$M489)</f>
        <v>0</v>
      </c>
      <c r="O492" s="23">
        <f ca="1">OFFSET($AV$7,0,$M489)</f>
        <v>0</v>
      </c>
      <c r="P492" s="23"/>
    </row>
    <row r="493" spans="2:17" ht="10.35" customHeight="1" x14ac:dyDescent="0.4">
      <c r="B493" s="64"/>
      <c r="C493" s="65"/>
      <c r="D493" s="54"/>
      <c r="E493" s="54"/>
      <c r="F493" s="54"/>
      <c r="G493" s="54"/>
      <c r="H493" s="54"/>
      <c r="I493" s="54"/>
      <c r="J493" s="54"/>
      <c r="K493" s="66"/>
      <c r="L493" s="76"/>
      <c r="M493" s="35" t="s">
        <v>47</v>
      </c>
      <c r="N493" s="23">
        <f ca="1">OFFSET($R$8,0,$M489)</f>
        <v>0</v>
      </c>
      <c r="O493" s="23">
        <f ca="1">OFFSET($AV$8,0,$M489)</f>
        <v>0</v>
      </c>
      <c r="P493" s="23"/>
    </row>
    <row r="494" spans="2:17" ht="10.35" customHeight="1" x14ac:dyDescent="0.4">
      <c r="B494" s="64"/>
      <c r="C494" s="65"/>
      <c r="D494" s="54"/>
      <c r="E494" s="54"/>
      <c r="F494" s="54"/>
      <c r="G494" s="54"/>
      <c r="H494" s="54"/>
      <c r="I494" s="54"/>
      <c r="J494" s="54"/>
      <c r="K494" s="66"/>
      <c r="L494" s="76"/>
      <c r="M494" s="35" t="s">
        <v>49</v>
      </c>
      <c r="N494" s="23">
        <f ca="1">OFFSET($R$9,0,$M489)</f>
        <v>0</v>
      </c>
      <c r="O494" s="23">
        <f ca="1">OFFSET($AV$9,0,$M489)</f>
        <v>0</v>
      </c>
      <c r="P494" s="23"/>
    </row>
    <row r="495" spans="2:17" ht="7.5" customHeight="1" x14ac:dyDescent="0.4">
      <c r="B495" s="64"/>
      <c r="C495" s="65"/>
      <c r="D495" s="54"/>
      <c r="E495" s="54"/>
      <c r="F495" s="54"/>
      <c r="G495" s="54"/>
      <c r="H495" s="54"/>
      <c r="I495" s="54"/>
      <c r="J495" s="54"/>
      <c r="K495" s="66"/>
      <c r="L495" s="76"/>
      <c r="M495" s="35" t="s">
        <v>51</v>
      </c>
      <c r="N495" s="23">
        <f ca="1">OFFSET($R$10,0,$M489)</f>
        <v>0</v>
      </c>
      <c r="O495" s="23">
        <f ca="1">OFFSET($AV$10,0,$M489)</f>
        <v>0</v>
      </c>
      <c r="P495" s="23"/>
    </row>
    <row r="496" spans="2:17" ht="7.5" customHeight="1" x14ac:dyDescent="0.4">
      <c r="B496" s="64"/>
      <c r="C496" s="65"/>
      <c r="D496" s="54"/>
      <c r="E496" s="54"/>
      <c r="F496" s="54"/>
      <c r="G496" s="54"/>
      <c r="H496" s="54"/>
      <c r="I496" s="54"/>
      <c r="J496" s="54"/>
      <c r="K496" s="66"/>
      <c r="M496" s="35" t="s">
        <v>54</v>
      </c>
      <c r="N496" s="23">
        <f ca="1">OFFSET($R$11,0,$M489)</f>
        <v>0</v>
      </c>
      <c r="O496" s="23">
        <f ca="1">OFFSET($AV$11,0,$M489)</f>
        <v>0</v>
      </c>
      <c r="P496" s="23"/>
    </row>
    <row r="497" spans="2:49" ht="16.5" customHeight="1" x14ac:dyDescent="0.4">
      <c r="B497" s="9" t="str">
        <f>"第11表　自立訓練（生活訓練）　１施設・事業所当たりの収支額，収支等の科目"</f>
        <v>第11表　自立訓練（生活訓練）　１施設・事業所当たりの収支額，収支等の科目</v>
      </c>
      <c r="C497" s="65"/>
      <c r="D497" s="54"/>
      <c r="E497" s="54"/>
      <c r="F497" s="54"/>
      <c r="G497" s="54"/>
      <c r="H497" s="54"/>
      <c r="I497" s="54"/>
      <c r="J497" s="54"/>
      <c r="K497" s="66"/>
      <c r="M497" s="35" t="s">
        <v>56</v>
      </c>
      <c r="N497" s="23">
        <f ca="1">OFFSET($R$12,0,$M489)</f>
        <v>0</v>
      </c>
      <c r="O497" s="23">
        <f ca="1">OFFSET($AV$12,0,$M489)</f>
        <v>0</v>
      </c>
      <c r="P497" s="23"/>
    </row>
    <row r="498" spans="2:49" ht="10.35" customHeight="1" x14ac:dyDescent="0.4">
      <c r="C498" s="7"/>
      <c r="D498" s="8"/>
      <c r="E498" s="8"/>
      <c r="F498" s="8"/>
      <c r="G498" s="8"/>
      <c r="H498" s="8"/>
      <c r="I498" s="8"/>
      <c r="J498" s="8"/>
      <c r="K498" s="10" t="s">
        <v>33</v>
      </c>
      <c r="M498" s="35" t="s">
        <v>58</v>
      </c>
      <c r="N498" s="23">
        <f ca="1">OFFSET($R$13,0,$M489)</f>
        <v>0</v>
      </c>
      <c r="O498" s="23">
        <f ca="1">OFFSET($AV$13,0,$M489)</f>
        <v>1.4035087719298245</v>
      </c>
      <c r="P498" s="23"/>
    </row>
    <row r="499" spans="2:49" ht="10.35" customHeight="1" x14ac:dyDescent="0.4">
      <c r="B499" s="17"/>
      <c r="C499" s="18"/>
      <c r="D499" s="19"/>
      <c r="E499" s="105" t="s">
        <v>36</v>
      </c>
      <c r="F499" s="106"/>
      <c r="G499" s="106"/>
      <c r="H499" s="107"/>
      <c r="I499" s="20"/>
      <c r="J499" s="105" t="s">
        <v>37</v>
      </c>
      <c r="K499" s="107"/>
      <c r="M499" s="35" t="s">
        <v>60</v>
      </c>
      <c r="N499" s="23">
        <f ca="1">OFFSET($R$14,0,$M489)</f>
        <v>1.0526315789473684</v>
      </c>
      <c r="O499" s="23">
        <f ca="1">OFFSET($AV$14,0,$M489)</f>
        <v>0.35087719298245612</v>
      </c>
      <c r="P499" s="23"/>
      <c r="R499" s="85"/>
    </row>
    <row r="500" spans="2:49" ht="10.35" customHeight="1" x14ac:dyDescent="0.4">
      <c r="B500" s="26"/>
      <c r="C500" s="27"/>
      <c r="D500" s="28"/>
      <c r="E500" s="105" t="s">
        <v>39</v>
      </c>
      <c r="F500" s="107"/>
      <c r="G500" s="105" t="s">
        <v>40</v>
      </c>
      <c r="H500" s="107"/>
      <c r="I500" s="20"/>
      <c r="J500" s="105" t="s">
        <v>41</v>
      </c>
      <c r="K500" s="107"/>
      <c r="M500" s="35" t="s">
        <v>62</v>
      </c>
      <c r="N500" s="23">
        <f ca="1">OFFSET($R$15,0,$M489)</f>
        <v>3.1578947368421053</v>
      </c>
      <c r="O500" s="23">
        <f ca="1">OFFSET($AV$15,0,$M489)</f>
        <v>2.4561403508771931</v>
      </c>
      <c r="P500" s="23"/>
      <c r="Q500" s="70"/>
    </row>
    <row r="501" spans="2:49" ht="10.35" customHeight="1" x14ac:dyDescent="0.4">
      <c r="B501" s="31" t="s">
        <v>43</v>
      </c>
      <c r="C501" s="100" t="s">
        <v>44</v>
      </c>
      <c r="D501" s="101"/>
      <c r="E501" s="32">
        <v>23675.859649122805</v>
      </c>
      <c r="F501" s="33">
        <f>E501/E514</f>
        <v>0.90360249428688322</v>
      </c>
      <c r="G501" s="32">
        <v>23418.238596491228</v>
      </c>
      <c r="H501" s="33">
        <f>G501/G514</f>
        <v>0.91191109936680481</v>
      </c>
      <c r="I501" s="34"/>
      <c r="J501" s="32">
        <v>25000.663690476191</v>
      </c>
      <c r="K501" s="33">
        <v>0.89024512248705834</v>
      </c>
      <c r="L501" s="8"/>
      <c r="M501" s="35" t="s">
        <v>65</v>
      </c>
      <c r="N501" s="23">
        <f ca="1">OFFSET($R$16,0,$M489)</f>
        <v>1.7543859649122806</v>
      </c>
      <c r="O501" s="23">
        <f ca="1">OFFSET($AV$16,0,$M489)</f>
        <v>1.7543859649122806</v>
      </c>
      <c r="P501" s="23"/>
      <c r="Q501" s="70"/>
    </row>
    <row r="502" spans="2:49" ht="10.35" customHeight="1" x14ac:dyDescent="0.4">
      <c r="B502" s="36"/>
      <c r="C502" s="100" t="s">
        <v>46</v>
      </c>
      <c r="D502" s="101"/>
      <c r="E502" s="32">
        <v>1788.2947368421053</v>
      </c>
      <c r="F502" s="33">
        <f>E502/E514</f>
        <v>6.8251274026727954E-2</v>
      </c>
      <c r="G502" s="32">
        <v>1577.519298245614</v>
      </c>
      <c r="H502" s="33">
        <f>G502/G514</f>
        <v>6.1428930771550358E-2</v>
      </c>
      <c r="I502" s="34"/>
      <c r="J502" s="32">
        <v>1876.4017857142858</v>
      </c>
      <c r="K502" s="33">
        <v>6.6816527682602975E-2</v>
      </c>
      <c r="L502" s="66"/>
      <c r="M502" s="35" t="s">
        <v>68</v>
      </c>
      <c r="N502" s="23">
        <f ca="1">OFFSET($R$17,0,$M489)</f>
        <v>1.4035087719298245</v>
      </c>
      <c r="O502" s="23">
        <f ca="1">OFFSET($AV$17,0,$M489)</f>
        <v>1.0526315789473684</v>
      </c>
      <c r="P502" s="23"/>
      <c r="Q502" s="70"/>
    </row>
    <row r="503" spans="2:49" ht="10.35" customHeight="1" x14ac:dyDescent="0.4">
      <c r="B503" s="36"/>
      <c r="C503" s="100" t="s">
        <v>48</v>
      </c>
      <c r="D503" s="101"/>
      <c r="E503" s="32">
        <v>127.61754385964912</v>
      </c>
      <c r="F503" s="33">
        <f>E503/E514</f>
        <v>4.8705953091176188E-3</v>
      </c>
      <c r="G503" s="32">
        <v>125.38245614035088</v>
      </c>
      <c r="H503" s="33">
        <f>G503/G514</f>
        <v>4.8824190149548167E-3</v>
      </c>
      <c r="I503" s="34"/>
      <c r="J503" s="32">
        <v>139.17559523809524</v>
      </c>
      <c r="K503" s="33">
        <v>4.9558842262714103E-3</v>
      </c>
      <c r="L503" s="68"/>
      <c r="M503" s="35" t="s">
        <v>71</v>
      </c>
      <c r="N503" s="23">
        <f ca="1">OFFSET($R$18,0,$M489)</f>
        <v>1.7543859649122806</v>
      </c>
      <c r="O503" s="23">
        <f ca="1">OFFSET($AV$18,0,$M489)</f>
        <v>1.0526315789473684</v>
      </c>
      <c r="P503" s="23"/>
      <c r="R503" s="85"/>
    </row>
    <row r="504" spans="2:49" ht="10.35" customHeight="1" x14ac:dyDescent="0.4">
      <c r="B504" s="38"/>
      <c r="C504" s="100" t="s">
        <v>50</v>
      </c>
      <c r="D504" s="101"/>
      <c r="E504" s="32">
        <v>400.42105263157896</v>
      </c>
      <c r="F504" s="33">
        <f>E504/E514</f>
        <v>1.528229459394855E-2</v>
      </c>
      <c r="G504" s="32">
        <v>353.99649122807017</v>
      </c>
      <c r="H504" s="33">
        <f>G504/G514</f>
        <v>1.3784697263104507E-2</v>
      </c>
      <c r="I504" s="34"/>
      <c r="J504" s="32">
        <v>460.69940476190476</v>
      </c>
      <c r="K504" s="33">
        <v>1.6404980407708724E-2</v>
      </c>
      <c r="L504" s="68"/>
      <c r="M504" s="35" t="s">
        <v>74</v>
      </c>
      <c r="N504" s="23">
        <f ca="1">OFFSET($R$19,0,$M489)</f>
        <v>0.70175438596491224</v>
      </c>
      <c r="O504" s="23">
        <f ca="1">OFFSET($AV$19,0,$M489)</f>
        <v>1.4035087719298245</v>
      </c>
      <c r="P504" s="23"/>
      <c r="Q504" s="70"/>
    </row>
    <row r="505" spans="2:49" ht="10.35" customHeight="1" x14ac:dyDescent="0.4">
      <c r="B505" s="31" t="s">
        <v>52</v>
      </c>
      <c r="C505" s="100" t="s">
        <v>53</v>
      </c>
      <c r="D505" s="101"/>
      <c r="E505" s="32">
        <v>16952.884210526317</v>
      </c>
      <c r="F505" s="33">
        <f>E505/E514</f>
        <v>0.6470163569564773</v>
      </c>
      <c r="G505" s="32">
        <v>16705.326315789473</v>
      </c>
      <c r="H505" s="33">
        <f>G505/G514</f>
        <v>0.65050889387536093</v>
      </c>
      <c r="I505" s="34"/>
      <c r="J505" s="32">
        <v>18253.952380952382</v>
      </c>
      <c r="K505" s="33">
        <v>0.65000242691334553</v>
      </c>
      <c r="L505" s="8"/>
      <c r="M505" s="35" t="s">
        <v>76</v>
      </c>
      <c r="N505" s="23">
        <f ca="1">OFFSET($R$20,0,$M489)</f>
        <v>3.1578947368421053</v>
      </c>
      <c r="O505" s="23">
        <f ca="1">OFFSET($AV$20,0,$M489)</f>
        <v>2.1052631578947367</v>
      </c>
      <c r="P505" s="23"/>
      <c r="Q505" s="74"/>
    </row>
    <row r="506" spans="2:49" ht="10.35" customHeight="1" x14ac:dyDescent="0.4">
      <c r="B506" s="36"/>
      <c r="C506" s="100" t="s">
        <v>55</v>
      </c>
      <c r="D506" s="101"/>
      <c r="E506" s="32">
        <v>1107.2912280701755</v>
      </c>
      <c r="F506" s="33">
        <f>E506/E514</f>
        <v>4.2260392248239534E-2</v>
      </c>
      <c r="G506" s="32">
        <v>1027.9754385964911</v>
      </c>
      <c r="H506" s="33">
        <f>G506/G514</f>
        <v>4.0029578162768156E-2</v>
      </c>
      <c r="I506" s="34"/>
      <c r="J506" s="32">
        <v>1062.1428571428571</v>
      </c>
      <c r="K506" s="33">
        <v>3.7821695842262922E-2</v>
      </c>
      <c r="L506" s="68"/>
      <c r="M506" s="43" t="s">
        <v>78</v>
      </c>
      <c r="N506" s="23">
        <f ca="1">OFFSET($R$21,0,$M489)</f>
        <v>1.7543859649122806</v>
      </c>
      <c r="O506" s="23">
        <f ca="1">OFFSET($AV$21,0,$M489)</f>
        <v>5.2631578947368416</v>
      </c>
      <c r="P506" s="23"/>
      <c r="Q506" s="30"/>
      <c r="R506" s="30"/>
      <c r="S506" s="30"/>
      <c r="T506" s="30"/>
      <c r="U506" s="30"/>
      <c r="V506" s="11"/>
      <c r="W506" s="11"/>
      <c r="X506" s="11"/>
      <c r="Y506" s="11"/>
      <c r="Z506" s="11"/>
      <c r="AA506" s="11"/>
      <c r="AB506" s="11"/>
      <c r="AC506" s="11"/>
      <c r="AD506" s="11"/>
      <c r="AE506" s="11"/>
      <c r="AF506" s="11"/>
      <c r="AG506" s="11"/>
      <c r="AH506" s="11"/>
      <c r="AI506" s="11"/>
      <c r="AJ506" s="11"/>
      <c r="AK506" s="11"/>
      <c r="AL506" s="11"/>
      <c r="AM506" s="11"/>
      <c r="AN506" s="11"/>
      <c r="AO506" s="11"/>
      <c r="AP506" s="11"/>
      <c r="AQ506" s="11"/>
      <c r="AR506" s="11"/>
      <c r="AS506" s="11"/>
      <c r="AT506" s="11"/>
      <c r="AU506" s="11"/>
    </row>
    <row r="507" spans="2:49" ht="10.35" customHeight="1" x14ac:dyDescent="0.4">
      <c r="B507" s="36"/>
      <c r="C507" s="100" t="s">
        <v>57</v>
      </c>
      <c r="D507" s="101"/>
      <c r="E507" s="39">
        <v>-136.56140350877192</v>
      </c>
      <c r="F507" s="33">
        <f>E507/E514</f>
        <v>-5.2119427409435468E-3</v>
      </c>
      <c r="G507" s="39">
        <v>-144.68070175438598</v>
      </c>
      <c r="H507" s="33">
        <f>G507/G514</f>
        <v>-5.6338967275604999E-3</v>
      </c>
      <c r="I507" s="34"/>
      <c r="J507" s="39">
        <v>-230.85416666666666</v>
      </c>
      <c r="K507" s="33">
        <v>-8.2204536017619588E-3</v>
      </c>
      <c r="L507" s="75"/>
      <c r="M507" s="43" t="s">
        <v>80</v>
      </c>
      <c r="N507" s="23">
        <f ca="1">OFFSET($R$22,0,$M489)</f>
        <v>4.2105263157894735</v>
      </c>
      <c r="O507" s="23">
        <f ca="1">OFFSET($AV$22,0,$M489)</f>
        <v>4.2105263157894735</v>
      </c>
      <c r="P507" s="23"/>
      <c r="Q507" s="30"/>
      <c r="R507" s="30"/>
      <c r="S507" s="30"/>
      <c r="T507" s="30"/>
      <c r="U507" s="30"/>
      <c r="V507" s="11"/>
      <c r="W507" s="11"/>
      <c r="X507" s="11"/>
      <c r="Y507" s="11"/>
      <c r="Z507" s="11"/>
      <c r="AA507" s="11"/>
      <c r="AB507" s="11"/>
      <c r="AC507" s="11"/>
      <c r="AD507" s="11"/>
      <c r="AE507" s="11"/>
      <c r="AF507" s="11"/>
      <c r="AG507" s="11"/>
      <c r="AH507" s="11"/>
      <c r="AI507" s="11"/>
      <c r="AJ507" s="11"/>
      <c r="AK507" s="11"/>
      <c r="AL507" s="11"/>
      <c r="AM507" s="11"/>
      <c r="AN507" s="11"/>
      <c r="AO507" s="11"/>
      <c r="AP507" s="11"/>
      <c r="AQ507" s="11"/>
      <c r="AR507" s="11"/>
      <c r="AS507" s="11"/>
      <c r="AT507" s="11"/>
      <c r="AU507" s="11"/>
    </row>
    <row r="508" spans="2:49" ht="10.35" customHeight="1" x14ac:dyDescent="0.4">
      <c r="B508" s="36"/>
      <c r="C508" s="100" t="s">
        <v>59</v>
      </c>
      <c r="D508" s="101"/>
      <c r="E508" s="40">
        <v>600.60701754385968</v>
      </c>
      <c r="F508" s="33">
        <f>E508/E514</f>
        <v>2.2922504491149274E-2</v>
      </c>
      <c r="G508" s="40">
        <v>632.16842105263163</v>
      </c>
      <c r="H508" s="33">
        <f>G508/G514</f>
        <v>2.4616770277225593E-2</v>
      </c>
      <c r="I508" s="34"/>
      <c r="J508" s="40">
        <v>783.05059523809518</v>
      </c>
      <c r="K508" s="33">
        <v>2.7883538681289469E-2</v>
      </c>
      <c r="L508" s="1"/>
      <c r="M508" s="43" t="s">
        <v>84</v>
      </c>
      <c r="N508" s="23">
        <f ca="1">OFFSET($R$23,0,$M489)</f>
        <v>2.4561403508771931</v>
      </c>
      <c r="O508" s="23">
        <f ca="1">OFFSET($AV$23,0,$M489)</f>
        <v>4.9122807017543861</v>
      </c>
      <c r="P508" s="23"/>
      <c r="AV508" s="11"/>
      <c r="AW508" s="11"/>
    </row>
    <row r="509" spans="2:49" ht="10.35" customHeight="1" x14ac:dyDescent="0.4">
      <c r="B509" s="38"/>
      <c r="C509" s="100" t="s">
        <v>61</v>
      </c>
      <c r="D509" s="101"/>
      <c r="E509" s="40">
        <v>6428.0210526315786</v>
      </c>
      <c r="F509" s="33">
        <f>E509/E514</f>
        <v>0.2453290373640854</v>
      </c>
      <c r="G509" s="40">
        <v>5829.7543859649122</v>
      </c>
      <c r="H509" s="33">
        <f>G509/G514</f>
        <v>0.22701185271638014</v>
      </c>
      <c r="I509" s="34"/>
      <c r="J509" s="40">
        <v>5554.2678571428569</v>
      </c>
      <c r="K509" s="33">
        <v>0.19778114413385367</v>
      </c>
      <c r="L509" s="1"/>
      <c r="M509" s="43" t="s">
        <v>86</v>
      </c>
      <c r="N509" s="23">
        <f ca="1">OFFSET($R$24,0,$M489)</f>
        <v>5.6140350877192979</v>
      </c>
      <c r="O509" s="23">
        <f ca="1">OFFSET($AV$24,0,$M489)</f>
        <v>6.3157894736842106</v>
      </c>
      <c r="P509" s="23"/>
      <c r="AV509" s="11"/>
      <c r="AW509" s="11"/>
    </row>
    <row r="510" spans="2:49" ht="10.35" customHeight="1" x14ac:dyDescent="0.4">
      <c r="B510" s="31" t="s">
        <v>63</v>
      </c>
      <c r="C510" s="100" t="s">
        <v>64</v>
      </c>
      <c r="D510" s="101"/>
      <c r="E510" s="40">
        <v>8.898245614035087</v>
      </c>
      <c r="F510" s="33">
        <f>E510/E514</f>
        <v>3.3960654653218995E-4</v>
      </c>
      <c r="G510" s="40">
        <v>2.9192982456140353</v>
      </c>
      <c r="H510" s="33">
        <f>G510/G514</f>
        <v>1.1367808307053247E-4</v>
      </c>
      <c r="I510" s="34"/>
      <c r="J510" s="40">
        <v>3.4672619047619047</v>
      </c>
      <c r="K510" s="33">
        <v>1.2346524225576188E-4</v>
      </c>
      <c r="L510" s="76"/>
      <c r="M510" s="2" t="s">
        <v>88</v>
      </c>
      <c r="N510" s="23">
        <f ca="1">OFFSET($R$25,0,$M489)</f>
        <v>9.1228070175438596</v>
      </c>
      <c r="O510" s="23">
        <f ca="1">OFFSET($AV$25,0,$M489)</f>
        <v>8.4210526315789469</v>
      </c>
      <c r="P510" s="23"/>
    </row>
    <row r="511" spans="2:49" ht="10.35" customHeight="1" x14ac:dyDescent="0.4">
      <c r="B511" s="41" t="s">
        <v>66</v>
      </c>
      <c r="C511" s="100" t="s">
        <v>67</v>
      </c>
      <c r="D511" s="101"/>
      <c r="E511" s="40">
        <v>13.059649122807018</v>
      </c>
      <c r="F511" s="33">
        <f>E511/E514</f>
        <v>4.9842885102240194E-4</v>
      </c>
      <c r="G511" s="40">
        <v>16.249122807017542</v>
      </c>
      <c r="H511" s="33">
        <f>G511/G514</f>
        <v>6.3274423401398535E-4</v>
      </c>
      <c r="I511" s="34"/>
      <c r="J511" s="40">
        <v>57.854166666666664</v>
      </c>
      <c r="K511" s="33">
        <v>2.0601208963173866E-3</v>
      </c>
      <c r="L511" s="76"/>
      <c r="M511" s="4" t="s">
        <v>89</v>
      </c>
      <c r="N511" s="23">
        <f ca="1">OFFSET($R$26,0,$M489)</f>
        <v>10.87719298245614</v>
      </c>
      <c r="O511" s="23">
        <f ca="1">OFFSET($AV$26,0,$M489)</f>
        <v>11.578947368421053</v>
      </c>
      <c r="P511" s="23"/>
    </row>
    <row r="512" spans="2:49" ht="10.35" customHeight="1" x14ac:dyDescent="0.4">
      <c r="B512" s="31" t="s">
        <v>69</v>
      </c>
      <c r="C512" s="100" t="s">
        <v>70</v>
      </c>
      <c r="D512" s="101"/>
      <c r="E512" s="40">
        <v>200.54035087719299</v>
      </c>
      <c r="F512" s="33">
        <f>E512/E514</f>
        <v>7.6537352367905317E-3</v>
      </c>
      <c r="G512" s="40">
        <v>202.34035087719298</v>
      </c>
      <c r="H512" s="33">
        <f>G512/G514</f>
        <v>7.8791755005148973E-3</v>
      </c>
      <c r="I512" s="34"/>
      <c r="J512" s="40">
        <v>602.49107142857144</v>
      </c>
      <c r="K512" s="33">
        <v>2.1454019954102722E-2</v>
      </c>
      <c r="L512" s="76"/>
      <c r="M512" s="43" t="s">
        <v>91</v>
      </c>
      <c r="N512" s="23">
        <f ca="1">OFFSET($R$27,0,$M489)</f>
        <v>12.280701754385964</v>
      </c>
      <c r="O512" s="23">
        <f ca="1">OFFSET($AV$27,0,$M489)</f>
        <v>11.929824561403509</v>
      </c>
      <c r="P512" s="23"/>
    </row>
    <row r="513" spans="2:18" ht="10.35" customHeight="1" x14ac:dyDescent="0.4">
      <c r="B513" s="41" t="s">
        <v>72</v>
      </c>
      <c r="C513" s="100" t="s">
        <v>73</v>
      </c>
      <c r="D513" s="101"/>
      <c r="E513" s="40">
        <v>623.62456140350878</v>
      </c>
      <c r="F513" s="33">
        <f>E513/E514</f>
        <v>2.3800981993219922E-2</v>
      </c>
      <c r="G513" s="40">
        <v>575.07017543859649</v>
      </c>
      <c r="H513" s="33">
        <f>G513/G514</f>
        <v>2.239335267409245E-2</v>
      </c>
      <c r="I513" s="34"/>
      <c r="J513" s="40">
        <v>813.30952380952385</v>
      </c>
      <c r="K513" s="33">
        <v>2.8961024619499197E-2</v>
      </c>
      <c r="L513" s="76"/>
      <c r="M513" s="43" t="s">
        <v>93</v>
      </c>
      <c r="N513" s="23">
        <f ca="1">OFFSET($R$28,0,$M489)</f>
        <v>10.175438596491228</v>
      </c>
      <c r="O513" s="23">
        <f ca="1">OFFSET($AV$28,0,$M489)</f>
        <v>12.280701754385964</v>
      </c>
      <c r="P513" s="23"/>
    </row>
    <row r="514" spans="2:18" ht="10.35" customHeight="1" x14ac:dyDescent="0.4">
      <c r="B514" s="94" t="s">
        <v>75</v>
      </c>
      <c r="C514" s="95"/>
      <c r="D514" s="96"/>
      <c r="E514" s="42">
        <f>SUM(E501:E504,E510,E512)</f>
        <v>26201.631578947367</v>
      </c>
      <c r="F514" s="33">
        <f>E514/E514</f>
        <v>1</v>
      </c>
      <c r="G514" s="42">
        <f>SUM(G501:G504,G510,G512)</f>
        <v>25680.396491228072</v>
      </c>
      <c r="H514" s="33">
        <f>G514/G514</f>
        <v>1</v>
      </c>
      <c r="I514" s="34"/>
      <c r="J514" s="42">
        <v>28082.898809523813</v>
      </c>
      <c r="K514" s="33">
        <v>1</v>
      </c>
      <c r="L514" s="76"/>
      <c r="M514" s="43" t="s">
        <v>95</v>
      </c>
      <c r="N514" s="23">
        <f ca="1">OFFSET($R$29,0,$M489)</f>
        <v>8.4210526315789469</v>
      </c>
      <c r="O514" s="23">
        <f ca="1">OFFSET($AV$29,0,$M489)</f>
        <v>9.4736842105263168</v>
      </c>
      <c r="P514" s="23"/>
    </row>
    <row r="515" spans="2:18" ht="10.35" customHeight="1" x14ac:dyDescent="0.4">
      <c r="B515" s="94" t="s">
        <v>77</v>
      </c>
      <c r="C515" s="95"/>
      <c r="D515" s="96"/>
      <c r="E515" s="42">
        <f>SUM(E505:E509,E511,E513)</f>
        <v>25588.926315789475</v>
      </c>
      <c r="F515" s="33">
        <f>E515/E514</f>
        <v>0.97661575916325027</v>
      </c>
      <c r="G515" s="42">
        <f>SUM(G505:G509,G511,G513)</f>
        <v>24641.863157894735</v>
      </c>
      <c r="H515" s="33">
        <f>G515/G514</f>
        <v>0.95955929521228067</v>
      </c>
      <c r="I515" s="34"/>
      <c r="J515" s="42">
        <v>26293.723214285717</v>
      </c>
      <c r="K515" s="33">
        <v>0.93628949748480639</v>
      </c>
      <c r="L515" s="76"/>
      <c r="M515" s="43" t="s">
        <v>97</v>
      </c>
      <c r="N515" s="23">
        <f ca="1">OFFSET($R$30,0,$M489)</f>
        <v>7.3684210526315779</v>
      </c>
      <c r="O515" s="23">
        <f ca="1">OFFSET($AV$30,0,$M489)</f>
        <v>4.2105263157894735</v>
      </c>
      <c r="P515" s="23"/>
    </row>
    <row r="516" spans="2:18" ht="10.35" customHeight="1" x14ac:dyDescent="0.4">
      <c r="B516" s="94" t="s">
        <v>79</v>
      </c>
      <c r="C516" s="95"/>
      <c r="D516" s="96"/>
      <c r="E516" s="42">
        <f>E514-E515</f>
        <v>612.70526315789175</v>
      </c>
      <c r="F516" s="33">
        <f>E516/E514</f>
        <v>2.3384240836749708E-2</v>
      </c>
      <c r="G516" s="42">
        <f>G514-G515</f>
        <v>1038.5333333333365</v>
      </c>
      <c r="H516" s="33">
        <f>G516/G514</f>
        <v>4.044070478771928E-2</v>
      </c>
      <c r="I516" s="34"/>
      <c r="J516" s="42">
        <v>1789.1755952380954</v>
      </c>
      <c r="K516" s="33">
        <v>6.371050251519364E-2</v>
      </c>
      <c r="L516" s="76"/>
      <c r="M516" s="43" t="s">
        <v>99</v>
      </c>
      <c r="N516" s="23">
        <f ca="1">OFFSET($R$31,0,$M489)</f>
        <v>3.8596491228070176</v>
      </c>
      <c r="O516" s="23">
        <f ca="1">OFFSET($AV$31,0,$M489)</f>
        <v>1.7543859649122806</v>
      </c>
      <c r="P516" s="23"/>
    </row>
    <row r="517" spans="2:18" ht="10.35" customHeight="1" x14ac:dyDescent="0.4">
      <c r="B517" s="102" t="s">
        <v>81</v>
      </c>
      <c r="C517" s="103"/>
      <c r="D517" s="104"/>
      <c r="E517" s="44">
        <v>8.2175438596491226</v>
      </c>
      <c r="F517" s="45">
        <f>E517/E514</f>
        <v>3.1362718137949093E-4</v>
      </c>
      <c r="G517" s="44">
        <v>27.466666666666665</v>
      </c>
      <c r="H517" s="45">
        <f>G517/G514</f>
        <v>1.0695577335049617E-3</v>
      </c>
      <c r="I517" s="77"/>
      <c r="J517" s="47" t="s">
        <v>82</v>
      </c>
      <c r="K517" s="48" t="s">
        <v>83</v>
      </c>
      <c r="L517" s="76"/>
      <c r="M517" s="43" t="s">
        <v>100</v>
      </c>
      <c r="N517" s="23">
        <f ca="1">OFFSET($R$32,0,$M489)</f>
        <v>1.4035087719298245</v>
      </c>
      <c r="O517" s="23">
        <f ca="1">OFFSET($AV$32,0,$M489)</f>
        <v>1.7543859649122806</v>
      </c>
      <c r="P517" s="23"/>
    </row>
    <row r="518" spans="2:18" ht="10.35" customHeight="1" x14ac:dyDescent="0.4">
      <c r="B518" s="102" t="s">
        <v>85</v>
      </c>
      <c r="C518" s="103"/>
      <c r="D518" s="104"/>
      <c r="E518" s="44">
        <f>E516+E517</f>
        <v>620.92280701754089</v>
      </c>
      <c r="F518" s="45">
        <f>E518/(E514+E517)</f>
        <v>2.3690438052817051E-2</v>
      </c>
      <c r="G518" s="44">
        <f>G516+G517</f>
        <v>1066.0000000000032</v>
      </c>
      <c r="H518" s="45">
        <f>G518/(G514+G517)</f>
        <v>4.1465912334010563E-2</v>
      </c>
      <c r="I518" s="77"/>
      <c r="J518" s="47" t="s">
        <v>83</v>
      </c>
      <c r="K518" s="48" t="s">
        <v>83</v>
      </c>
      <c r="L518" s="76"/>
      <c r="M518" s="43" t="s">
        <v>101</v>
      </c>
      <c r="N518" s="23">
        <f ca="1">OFFSET($R$33,0,$M489)</f>
        <v>1.7543859649122806</v>
      </c>
      <c r="O518" s="23">
        <f ca="1">OFFSET($AV$33,0,$M489)</f>
        <v>1.4035087719298245</v>
      </c>
      <c r="P518" s="23"/>
    </row>
    <row r="519" spans="2:18" ht="10.35" customHeight="1" x14ac:dyDescent="0.4">
      <c r="B519" s="94" t="s">
        <v>87</v>
      </c>
      <c r="C519" s="95"/>
      <c r="D519" s="96"/>
      <c r="E519" s="49">
        <v>285</v>
      </c>
      <c r="F519" s="50"/>
      <c r="G519" s="49">
        <v>285</v>
      </c>
      <c r="H519" s="50"/>
      <c r="I519" s="51"/>
      <c r="J519" s="49">
        <v>336</v>
      </c>
      <c r="K519" s="50"/>
      <c r="L519" s="76"/>
      <c r="M519" s="43" t="s">
        <v>102</v>
      </c>
      <c r="N519" s="23">
        <f ca="1">OFFSET($R$34,0,$M489)</f>
        <v>2.807017543859649</v>
      </c>
      <c r="O519" s="23">
        <f ca="1">OFFSET($AV$34,0,$M489)</f>
        <v>3.1578947368421053</v>
      </c>
      <c r="P519" s="23"/>
    </row>
    <row r="520" spans="2:18" ht="10.35" customHeight="1" x14ac:dyDescent="0.4">
      <c r="B520" s="52"/>
      <c r="C520" s="53"/>
      <c r="D520" s="54"/>
      <c r="E520" s="55"/>
      <c r="F520" s="55"/>
      <c r="G520" s="55"/>
      <c r="H520" s="55"/>
      <c r="I520" s="51"/>
      <c r="J520" s="55"/>
      <c r="K520" s="55"/>
      <c r="L520" s="76"/>
      <c r="M520" s="2" t="s">
        <v>103</v>
      </c>
      <c r="N520" s="23">
        <f ca="1">OFFSET($R$35,0,$M489)</f>
        <v>2.1052631578947367</v>
      </c>
      <c r="O520" s="23">
        <f ca="1">OFFSET($AV$35,0,$M489)</f>
        <v>0.35087719298245612</v>
      </c>
      <c r="P520" s="23"/>
    </row>
    <row r="521" spans="2:18" ht="10.35" customHeight="1" x14ac:dyDescent="0.4">
      <c r="B521" s="56" t="s">
        <v>90</v>
      </c>
      <c r="C521" s="57"/>
      <c r="D521" s="58"/>
      <c r="E521" s="49">
        <v>90.473684210526315</v>
      </c>
      <c r="F521" s="50"/>
      <c r="G521" s="49">
        <v>101.3859649122807</v>
      </c>
      <c r="H521" s="50"/>
      <c r="I521" s="51"/>
      <c r="J521" s="49">
        <v>179.81134738848576</v>
      </c>
      <c r="K521" s="50"/>
      <c r="L521" s="76"/>
      <c r="M521" s="4" t="s">
        <v>104</v>
      </c>
      <c r="N521" s="23">
        <f ca="1">OFFSET($R$36,0,$M489)</f>
        <v>1.0526315789473684</v>
      </c>
      <c r="O521" s="23">
        <f ca="1">OFFSET($AV$36,0,$M489)</f>
        <v>0</v>
      </c>
      <c r="P521" s="23"/>
    </row>
    <row r="522" spans="2:18" ht="10.35" customHeight="1" x14ac:dyDescent="0.4">
      <c r="B522" s="59" t="s">
        <v>92</v>
      </c>
      <c r="C522" s="60"/>
      <c r="D522" s="61"/>
      <c r="E522" s="49">
        <v>42.252631578947366</v>
      </c>
      <c r="F522" s="50"/>
      <c r="G522" s="49">
        <v>38.775438596491227</v>
      </c>
      <c r="H522" s="50"/>
      <c r="I522" s="51"/>
      <c r="J522" s="49">
        <v>96.81094976093884</v>
      </c>
      <c r="K522" s="50"/>
      <c r="L522" s="76"/>
      <c r="M522" s="69" t="s">
        <v>105</v>
      </c>
      <c r="N522" s="23">
        <f ca="1">OFFSET($R$37,0,$M489)</f>
        <v>0.35087719298245612</v>
      </c>
      <c r="O522" s="23">
        <f ca="1">OFFSET($AV$37,0,$M489)</f>
        <v>0.70175438596491224</v>
      </c>
      <c r="P522" s="23"/>
    </row>
    <row r="523" spans="2:18" ht="10.35" customHeight="1" x14ac:dyDescent="0.4">
      <c r="B523" s="56" t="s">
        <v>94</v>
      </c>
      <c r="C523" s="57"/>
      <c r="D523" s="58"/>
      <c r="E523" s="49">
        <v>14.540350877192983</v>
      </c>
      <c r="F523" s="50"/>
      <c r="G523" s="49">
        <v>22.568421052631578</v>
      </c>
      <c r="H523" s="50"/>
      <c r="I523" s="51"/>
      <c r="J523" s="49">
        <v>43.983273447442336</v>
      </c>
      <c r="K523" s="50"/>
      <c r="L523" s="63"/>
      <c r="M523" s="69" t="s">
        <v>106</v>
      </c>
      <c r="N523" s="23">
        <f ca="1">OFFSET($R$38,0,$M489)</f>
        <v>0.35087719298245612</v>
      </c>
      <c r="O523" s="23">
        <f ca="1">OFFSET($AV$38,0,$M489)</f>
        <v>0.35087719298245612</v>
      </c>
      <c r="P523" s="23"/>
    </row>
    <row r="524" spans="2:18" ht="10.35" customHeight="1" x14ac:dyDescent="0.4">
      <c r="B524" s="56" t="s">
        <v>96</v>
      </c>
      <c r="C524" s="57"/>
      <c r="D524" s="58"/>
      <c r="E524" s="49">
        <f>E516+E506+E507-SUM(E521:E523)</f>
        <v>1436.1684210526287</v>
      </c>
      <c r="F524" s="50"/>
      <c r="G524" s="49">
        <f>G516+G506+G507-SUM(G521:G523)</f>
        <v>1759.098245614038</v>
      </c>
      <c r="H524" s="50"/>
      <c r="I524" s="51"/>
      <c r="J524" s="49">
        <v>2299.8587151174188</v>
      </c>
      <c r="K524" s="50"/>
      <c r="L524" s="1"/>
      <c r="M524" s="69" t="s">
        <v>107</v>
      </c>
      <c r="N524" s="23">
        <f ca="1">OFFSET($R$39,0,$M489)</f>
        <v>0.35087719298245612</v>
      </c>
      <c r="O524" s="23">
        <f ca="1">OFFSET($AV$39,0,$M489)</f>
        <v>0.35087719298245612</v>
      </c>
      <c r="P524" s="23"/>
      <c r="R524" s="85"/>
    </row>
    <row r="525" spans="2:18" ht="10.35" customHeight="1" x14ac:dyDescent="0.4">
      <c r="C525" s="65"/>
      <c r="D525" s="54"/>
      <c r="E525" s="54"/>
      <c r="F525" s="54"/>
      <c r="G525" s="54"/>
      <c r="H525" s="54"/>
      <c r="I525" s="54"/>
      <c r="J525" s="54"/>
      <c r="K525" s="66"/>
      <c r="M525" s="69" t="s">
        <v>108</v>
      </c>
      <c r="N525" s="23">
        <f ca="1">OFFSET($R$40,0,$M489)</f>
        <v>0.70175438596491224</v>
      </c>
      <c r="O525" s="23">
        <f ca="1">OFFSET($AV$40,0,$M489)</f>
        <v>0</v>
      </c>
      <c r="P525" s="23"/>
      <c r="R525" s="85"/>
    </row>
    <row r="526" spans="2:18" ht="10.35" customHeight="1" x14ac:dyDescent="0.4">
      <c r="B526" s="56" t="s">
        <v>124</v>
      </c>
      <c r="C526" s="57"/>
      <c r="D526" s="58"/>
      <c r="E526" s="78">
        <v>14.203508771929824</v>
      </c>
      <c r="F526" s="50"/>
      <c r="G526" s="78" t="s">
        <v>116</v>
      </c>
      <c r="H526" s="50"/>
      <c r="I526" s="51"/>
      <c r="J526" s="79">
        <v>14.382165605095542</v>
      </c>
      <c r="K526" s="80"/>
      <c r="L526" s="8"/>
      <c r="M526" s="69" t="s">
        <v>109</v>
      </c>
      <c r="N526" s="23">
        <f ca="1">OFFSET($R$41,0,$M489)</f>
        <v>0</v>
      </c>
      <c r="O526" s="23">
        <f ca="1">OFFSET($AV$41,0,$M489)</f>
        <v>0</v>
      </c>
      <c r="P526" s="23"/>
      <c r="Q526" s="86"/>
    </row>
    <row r="527" spans="2:18" ht="10.35" customHeight="1" x14ac:dyDescent="0.4">
      <c r="B527" s="56" t="s">
        <v>125</v>
      </c>
      <c r="C527" s="57"/>
      <c r="D527" s="58"/>
      <c r="E527" s="78">
        <f>E514/E526</f>
        <v>1844.7294960474308</v>
      </c>
      <c r="F527" s="50"/>
      <c r="G527" s="78" t="s">
        <v>116</v>
      </c>
      <c r="H527" s="50"/>
      <c r="I527" s="51"/>
      <c r="J527" s="78">
        <v>1952.6196249314607</v>
      </c>
      <c r="K527" s="80"/>
      <c r="L527" s="8"/>
      <c r="M527" s="69" t="s">
        <v>110</v>
      </c>
      <c r="N527" s="23">
        <f ca="1">OFFSET($R$42,0,$M489)</f>
        <v>0</v>
      </c>
      <c r="O527" s="23">
        <f ca="1">OFFSET($AV$42,0,$M489)</f>
        <v>0</v>
      </c>
      <c r="P527" s="23"/>
      <c r="Q527" s="70"/>
    </row>
    <row r="528" spans="2:18" ht="10.35" customHeight="1" x14ac:dyDescent="0.4">
      <c r="B528" s="97" t="s">
        <v>126</v>
      </c>
      <c r="C528" s="98"/>
      <c r="D528" s="99"/>
      <c r="E528" s="81">
        <f>(E514+E517)/E526</f>
        <v>1845.3080533596838</v>
      </c>
      <c r="F528" s="82"/>
      <c r="G528" s="81" t="s">
        <v>119</v>
      </c>
      <c r="H528" s="82"/>
      <c r="I528" s="83"/>
      <c r="J528" s="81" t="s">
        <v>119</v>
      </c>
      <c r="K528" s="84"/>
      <c r="L528" s="67"/>
      <c r="M528" s="69" t="s">
        <v>111</v>
      </c>
      <c r="N528" s="23">
        <f ca="1">OFFSET($R$43,0,$M489)</f>
        <v>0</v>
      </c>
      <c r="O528" s="23">
        <f ca="1">OFFSET($AV$43,0,$M489)</f>
        <v>0</v>
      </c>
      <c r="P528" s="23"/>
      <c r="Q528" s="70"/>
    </row>
    <row r="529" spans="2:17" ht="10.35" customHeight="1" x14ac:dyDescent="0.4">
      <c r="B529" s="56" t="s">
        <v>127</v>
      </c>
      <c r="C529" s="57"/>
      <c r="D529" s="58"/>
      <c r="E529" s="78">
        <f>E515/E526</f>
        <v>1801.5918972332017</v>
      </c>
      <c r="F529" s="50"/>
      <c r="G529" s="78" t="s">
        <v>116</v>
      </c>
      <c r="H529" s="50"/>
      <c r="I529" s="51"/>
      <c r="J529" s="78">
        <v>1828.2172474060485</v>
      </c>
      <c r="K529" s="80"/>
      <c r="L529" s="68"/>
      <c r="M529" s="69" t="s">
        <v>112</v>
      </c>
      <c r="N529" s="23">
        <f ca="1">OFFSET($R$44,0,$M489)</f>
        <v>0</v>
      </c>
      <c r="O529" s="23">
        <f ca="1">OFFSET($AV$44,0,$M489)</f>
        <v>0</v>
      </c>
      <c r="P529" s="23"/>
      <c r="Q529" s="70"/>
    </row>
    <row r="530" spans="2:17" ht="10.35" customHeight="1" x14ac:dyDescent="0.4">
      <c r="B530" s="56" t="s">
        <v>121</v>
      </c>
      <c r="C530" s="57"/>
      <c r="D530" s="58"/>
      <c r="E530" s="78">
        <v>3.4995689655172426</v>
      </c>
      <c r="F530" s="50"/>
      <c r="G530" s="78" t="s">
        <v>116</v>
      </c>
      <c r="H530" s="50"/>
      <c r="I530" s="51"/>
      <c r="J530" s="78">
        <v>4.4095522388059702</v>
      </c>
      <c r="K530" s="80"/>
      <c r="L530" s="68"/>
      <c r="O530" s="87"/>
      <c r="P530" s="87"/>
      <c r="Q530" s="70"/>
    </row>
    <row r="531" spans="2:17" ht="10.35" customHeight="1" x14ac:dyDescent="0.4">
      <c r="B531" s="56" t="s">
        <v>122</v>
      </c>
      <c r="C531" s="57"/>
      <c r="D531" s="58"/>
      <c r="E531" s="78">
        <f>E505/E530</f>
        <v>4844.2777889421168</v>
      </c>
      <c r="F531" s="50"/>
      <c r="G531" s="78" t="s">
        <v>116</v>
      </c>
      <c r="H531" s="50"/>
      <c r="I531" s="51"/>
      <c r="J531" s="78">
        <v>4139.638537516279</v>
      </c>
      <c r="K531" s="80"/>
      <c r="L531" s="68"/>
      <c r="O531" s="87"/>
      <c r="P531" s="87"/>
      <c r="Q531" s="70"/>
    </row>
    <row r="532" spans="2:17" ht="10.35" customHeight="1" x14ac:dyDescent="0.4">
      <c r="B532" s="64" t="s">
        <v>98</v>
      </c>
      <c r="C532" s="65"/>
      <c r="D532" s="54"/>
      <c r="E532" s="54"/>
      <c r="F532" s="54"/>
      <c r="G532" s="54"/>
      <c r="H532" s="54"/>
      <c r="I532" s="54"/>
      <c r="J532" s="54"/>
      <c r="K532" s="66"/>
      <c r="L532" s="68"/>
      <c r="M532" s="69"/>
      <c r="N532" s="87"/>
      <c r="O532" s="87"/>
      <c r="P532" s="87"/>
      <c r="Q532" s="70"/>
    </row>
    <row r="533" spans="2:17" ht="10.35" customHeight="1" x14ac:dyDescent="0.4">
      <c r="B533" s="64"/>
      <c r="C533" s="65"/>
      <c r="D533" s="54"/>
      <c r="E533" s="54"/>
      <c r="F533" s="54"/>
      <c r="G533" s="54"/>
      <c r="H533" s="54"/>
      <c r="I533" s="54"/>
      <c r="J533" s="54"/>
      <c r="K533" s="66"/>
      <c r="L533" s="68"/>
      <c r="M533" s="69"/>
      <c r="N533" s="87"/>
      <c r="O533" s="87"/>
      <c r="P533" s="87"/>
      <c r="Q533" s="70"/>
    </row>
    <row r="534" spans="2:17" ht="10.35" customHeight="1" x14ac:dyDescent="0.4">
      <c r="B534" s="64"/>
      <c r="C534" s="65"/>
      <c r="D534" s="54"/>
      <c r="E534" s="54"/>
      <c r="F534" s="54"/>
      <c r="G534" s="54"/>
      <c r="H534" s="54"/>
      <c r="I534" s="54"/>
      <c r="J534" s="54"/>
      <c r="K534" s="66"/>
      <c r="L534" s="68"/>
      <c r="M534" s="69"/>
      <c r="N534" s="87"/>
    </row>
    <row r="535" spans="2:17" ht="10.35" customHeight="1" x14ac:dyDescent="0.4">
      <c r="B535" s="64"/>
      <c r="C535" s="65"/>
      <c r="D535" s="54"/>
      <c r="E535" s="54"/>
      <c r="F535" s="54"/>
      <c r="G535" s="54"/>
      <c r="H535" s="54"/>
      <c r="I535" s="54"/>
      <c r="J535" s="54"/>
      <c r="K535" s="66"/>
      <c r="L535" s="68"/>
      <c r="M535" s="69"/>
      <c r="N535" s="87"/>
    </row>
    <row r="536" spans="2:17" ht="10.35" customHeight="1" x14ac:dyDescent="0.4">
      <c r="B536" s="64"/>
      <c r="C536" s="65"/>
      <c r="D536" s="54"/>
      <c r="E536" s="54"/>
      <c r="F536" s="54"/>
      <c r="G536" s="54"/>
      <c r="H536" s="54"/>
      <c r="I536" s="54"/>
      <c r="J536" s="54"/>
      <c r="K536" s="66"/>
      <c r="L536" s="76"/>
    </row>
    <row r="537" spans="2:17" ht="10.35" customHeight="1" x14ac:dyDescent="0.4">
      <c r="B537" s="64"/>
      <c r="C537" s="65"/>
      <c r="D537" s="54"/>
      <c r="E537" s="54"/>
      <c r="F537" s="54"/>
      <c r="G537" s="54"/>
      <c r="H537" s="54"/>
      <c r="I537" s="54"/>
      <c r="J537" s="54"/>
      <c r="K537" s="66"/>
      <c r="L537" s="76"/>
      <c r="O537" s="23"/>
      <c r="P537" s="23"/>
    </row>
    <row r="538" spans="2:17" ht="10.35" customHeight="1" x14ac:dyDescent="0.4">
      <c r="B538" s="64"/>
      <c r="C538" s="65"/>
      <c r="D538" s="54"/>
      <c r="E538" s="54"/>
      <c r="F538" s="54"/>
      <c r="G538" s="54"/>
      <c r="H538" s="54"/>
      <c r="I538" s="54"/>
      <c r="J538" s="54"/>
      <c r="K538" s="66"/>
      <c r="L538" s="76"/>
      <c r="M538" s="4">
        <v>11</v>
      </c>
      <c r="N538" s="4" t="s">
        <v>113</v>
      </c>
      <c r="O538" s="4" t="s">
        <v>114</v>
      </c>
    </row>
    <row r="539" spans="2:17" ht="10.35" customHeight="1" x14ac:dyDescent="0.4">
      <c r="B539" s="64"/>
      <c r="C539" s="65"/>
      <c r="D539" s="54"/>
      <c r="E539" s="54"/>
      <c r="F539" s="54"/>
      <c r="G539" s="54"/>
      <c r="H539" s="54"/>
      <c r="I539" s="54"/>
      <c r="J539" s="54"/>
      <c r="K539" s="66"/>
      <c r="L539" s="76"/>
      <c r="M539" s="22" t="s">
        <v>38</v>
      </c>
      <c r="N539" s="23">
        <f ca="1">OFFSET($R$5,0,$M538)</f>
        <v>0</v>
      </c>
      <c r="O539" s="23">
        <f ca="1">OFFSET($AV$5,0,$M538)</f>
        <v>0</v>
      </c>
      <c r="P539" s="23"/>
    </row>
    <row r="540" spans="2:17" ht="10.35" customHeight="1" x14ac:dyDescent="0.4">
      <c r="B540" s="64"/>
      <c r="C540" s="65"/>
      <c r="D540" s="54"/>
      <c r="E540" s="54"/>
      <c r="F540" s="54"/>
      <c r="G540" s="54"/>
      <c r="H540" s="54"/>
      <c r="I540" s="54"/>
      <c r="J540" s="54"/>
      <c r="K540" s="66"/>
      <c r="L540" s="76"/>
      <c r="M540" s="29" t="s">
        <v>42</v>
      </c>
      <c r="N540" s="23">
        <f ca="1">OFFSET($R$6,0,$M538)</f>
        <v>0</v>
      </c>
      <c r="O540" s="23">
        <f ca="1">OFFSET($AV$6,0,$M538)</f>
        <v>0</v>
      </c>
      <c r="P540" s="23"/>
    </row>
    <row r="541" spans="2:17" ht="10.35" customHeight="1" x14ac:dyDescent="0.4">
      <c r="B541" s="64"/>
      <c r="C541" s="65"/>
      <c r="D541" s="54"/>
      <c r="E541" s="54"/>
      <c r="F541" s="54"/>
      <c r="G541" s="54"/>
      <c r="H541" s="54"/>
      <c r="I541" s="54"/>
      <c r="J541" s="54"/>
      <c r="K541" s="66"/>
      <c r="L541" s="76"/>
      <c r="M541" s="35" t="s">
        <v>45</v>
      </c>
      <c r="N541" s="23">
        <f ca="1">OFFSET($R$7,0,$M538)</f>
        <v>0</v>
      </c>
      <c r="O541" s="23">
        <f ca="1">OFFSET($AV$7,0,$M538)</f>
        <v>0</v>
      </c>
      <c r="P541" s="23"/>
    </row>
    <row r="542" spans="2:17" ht="10.35" customHeight="1" x14ac:dyDescent="0.4">
      <c r="B542" s="64"/>
      <c r="C542" s="65"/>
      <c r="D542" s="54"/>
      <c r="E542" s="54"/>
      <c r="F542" s="54"/>
      <c r="G542" s="54"/>
      <c r="H542" s="54"/>
      <c r="I542" s="54"/>
      <c r="J542" s="54"/>
      <c r="K542" s="66"/>
      <c r="L542" s="76"/>
      <c r="M542" s="35" t="s">
        <v>47</v>
      </c>
      <c r="N542" s="23">
        <f ca="1">OFFSET($R$8,0,$M538)</f>
        <v>0</v>
      </c>
      <c r="O542" s="23">
        <f ca="1">OFFSET($AV$8,0,$M538)</f>
        <v>0</v>
      </c>
      <c r="P542" s="23"/>
    </row>
    <row r="543" spans="2:17" ht="10.35" customHeight="1" x14ac:dyDescent="0.4">
      <c r="B543" s="64"/>
      <c r="C543" s="65"/>
      <c r="D543" s="54"/>
      <c r="E543" s="54"/>
      <c r="F543" s="54"/>
      <c r="G543" s="54"/>
      <c r="H543" s="54"/>
      <c r="I543" s="54"/>
      <c r="J543" s="54"/>
      <c r="K543" s="66"/>
      <c r="L543" s="76"/>
      <c r="M543" s="35" t="s">
        <v>49</v>
      </c>
      <c r="N543" s="23">
        <f ca="1">OFFSET($R$9,0,$M538)</f>
        <v>1.4184397163120568</v>
      </c>
      <c r="O543" s="23">
        <f ca="1">OFFSET($AV$9,0,$M538)</f>
        <v>0.3546099290780142</v>
      </c>
      <c r="P543" s="23"/>
    </row>
    <row r="544" spans="2:17" ht="10.35" customHeight="1" x14ac:dyDescent="0.4">
      <c r="B544" s="64"/>
      <c r="C544" s="65"/>
      <c r="D544" s="54"/>
      <c r="E544" s="54"/>
      <c r="F544" s="54"/>
      <c r="G544" s="54"/>
      <c r="H544" s="54"/>
      <c r="I544" s="54"/>
      <c r="J544" s="54"/>
      <c r="K544" s="66"/>
      <c r="L544" s="76"/>
      <c r="M544" s="35" t="s">
        <v>51</v>
      </c>
      <c r="N544" s="23">
        <f ca="1">OFFSET($R$10,0,$M538)</f>
        <v>1.0638297872340425</v>
      </c>
      <c r="O544" s="23">
        <f ca="1">OFFSET($AV$10,0,$M538)</f>
        <v>1.773049645390071</v>
      </c>
      <c r="P544" s="23"/>
    </row>
    <row r="545" spans="2:49" ht="7.5" customHeight="1" x14ac:dyDescent="0.4">
      <c r="B545" s="64"/>
      <c r="C545" s="65"/>
      <c r="D545" s="54"/>
      <c r="E545" s="54"/>
      <c r="F545" s="54"/>
      <c r="G545" s="54"/>
      <c r="H545" s="54"/>
      <c r="I545" s="54"/>
      <c r="J545" s="54"/>
      <c r="K545" s="66"/>
      <c r="M545" s="35" t="s">
        <v>54</v>
      </c>
      <c r="N545" s="23">
        <f ca="1">OFFSET($R$11,0,$M538)</f>
        <v>1.0638297872340425</v>
      </c>
      <c r="O545" s="23">
        <f ca="1">OFFSET($AV$11,0,$M538)</f>
        <v>0.70921985815602839</v>
      </c>
      <c r="P545" s="23"/>
    </row>
    <row r="546" spans="2:49" ht="7.5" customHeight="1" x14ac:dyDescent="0.4">
      <c r="B546" s="64"/>
      <c r="C546" s="65"/>
      <c r="D546" s="54"/>
      <c r="E546" s="54"/>
      <c r="F546" s="54"/>
      <c r="G546" s="54"/>
      <c r="H546" s="54"/>
      <c r="I546" s="54"/>
      <c r="J546" s="54"/>
      <c r="K546" s="66"/>
      <c r="M546" s="35" t="s">
        <v>56</v>
      </c>
      <c r="N546" s="23">
        <f ca="1">OFFSET($R$12,0,$M538)</f>
        <v>0.70921985815602839</v>
      </c>
      <c r="O546" s="23">
        <f ca="1">OFFSET($AV$12,0,$M538)</f>
        <v>0.70921985815602839</v>
      </c>
      <c r="P546" s="23"/>
    </row>
    <row r="547" spans="2:49" ht="16.5" customHeight="1" x14ac:dyDescent="0.4">
      <c r="B547" s="9" t="str">
        <f>"第12表　就労移行支援　１施設・事業所当たりの収支額，収支等の科目"</f>
        <v>第12表　就労移行支援　１施設・事業所当たりの収支額，収支等の科目</v>
      </c>
      <c r="C547" s="65"/>
      <c r="D547" s="54"/>
      <c r="E547" s="54"/>
      <c r="F547" s="54"/>
      <c r="G547" s="54"/>
      <c r="H547" s="54"/>
      <c r="I547" s="54"/>
      <c r="J547" s="54"/>
      <c r="K547" s="66"/>
      <c r="M547" s="35" t="s">
        <v>58</v>
      </c>
      <c r="N547" s="23">
        <f ca="1">OFFSET($R$13,0,$M538)</f>
        <v>0</v>
      </c>
      <c r="O547" s="23">
        <f ca="1">OFFSET($AV$13,0,$M538)</f>
        <v>0.70921985815602839</v>
      </c>
      <c r="P547" s="23"/>
    </row>
    <row r="548" spans="2:49" ht="10.35" customHeight="1" x14ac:dyDescent="0.4">
      <c r="C548" s="7"/>
      <c r="D548" s="8"/>
      <c r="E548" s="8"/>
      <c r="F548" s="8"/>
      <c r="G548" s="8"/>
      <c r="H548" s="8"/>
      <c r="I548" s="8"/>
      <c r="J548" s="8"/>
      <c r="K548" s="10" t="s">
        <v>33</v>
      </c>
      <c r="M548" s="35" t="s">
        <v>60</v>
      </c>
      <c r="N548" s="23">
        <f ca="1">OFFSET($R$14,0,$M538)</f>
        <v>0.3546099290780142</v>
      </c>
      <c r="O548" s="23">
        <f ca="1">OFFSET($AV$14,0,$M538)</f>
        <v>1.0638297872340425</v>
      </c>
      <c r="P548" s="23"/>
      <c r="R548" s="85"/>
    </row>
    <row r="549" spans="2:49" ht="10.35" customHeight="1" x14ac:dyDescent="0.4">
      <c r="B549" s="17"/>
      <c r="C549" s="18"/>
      <c r="D549" s="19"/>
      <c r="E549" s="105" t="s">
        <v>36</v>
      </c>
      <c r="F549" s="106"/>
      <c r="G549" s="106"/>
      <c r="H549" s="107"/>
      <c r="I549" s="20"/>
      <c r="J549" s="105" t="s">
        <v>37</v>
      </c>
      <c r="K549" s="107"/>
      <c r="M549" s="35" t="s">
        <v>62</v>
      </c>
      <c r="N549" s="23">
        <f ca="1">OFFSET($R$15,0,$M538)</f>
        <v>1.0638297872340425</v>
      </c>
      <c r="O549" s="23">
        <f ca="1">OFFSET($AV$15,0,$M538)</f>
        <v>1.0638297872340425</v>
      </c>
      <c r="P549" s="23"/>
      <c r="R549" s="85"/>
    </row>
    <row r="550" spans="2:49" ht="10.35" customHeight="1" x14ac:dyDescent="0.4">
      <c r="B550" s="26"/>
      <c r="C550" s="27"/>
      <c r="D550" s="28"/>
      <c r="E550" s="105" t="s">
        <v>39</v>
      </c>
      <c r="F550" s="107"/>
      <c r="G550" s="105" t="s">
        <v>40</v>
      </c>
      <c r="H550" s="107"/>
      <c r="I550" s="20"/>
      <c r="J550" s="105" t="s">
        <v>41</v>
      </c>
      <c r="K550" s="107"/>
      <c r="L550" s="8"/>
      <c r="M550" s="35" t="s">
        <v>65</v>
      </c>
      <c r="N550" s="23">
        <f ca="1">OFFSET($R$16,0,$M538)</f>
        <v>0.70921985815602839</v>
      </c>
      <c r="O550" s="23">
        <f ca="1">OFFSET($AV$16,0,$M538)</f>
        <v>0</v>
      </c>
      <c r="P550" s="23"/>
      <c r="Q550" s="86"/>
    </row>
    <row r="551" spans="2:49" ht="10.35" customHeight="1" x14ac:dyDescent="0.4">
      <c r="B551" s="31" t="s">
        <v>43</v>
      </c>
      <c r="C551" s="100" t="s">
        <v>44</v>
      </c>
      <c r="D551" s="101"/>
      <c r="E551" s="32">
        <v>22779.060283687944</v>
      </c>
      <c r="F551" s="33">
        <f>E551/E564</f>
        <v>0.95373823304476812</v>
      </c>
      <c r="G551" s="32">
        <v>22684.056737588653</v>
      </c>
      <c r="H551" s="33">
        <f>G551/G564</f>
        <v>0.94690404211380796</v>
      </c>
      <c r="I551" s="34"/>
      <c r="J551" s="32">
        <v>23783.551063829786</v>
      </c>
      <c r="K551" s="33">
        <v>0.94834599559977362</v>
      </c>
      <c r="L551" s="8"/>
      <c r="M551" s="35" t="s">
        <v>68</v>
      </c>
      <c r="N551" s="23">
        <f ca="1">OFFSET($R$17,0,$M538)</f>
        <v>1.4184397163120568</v>
      </c>
      <c r="O551" s="23">
        <f ca="1">OFFSET($AV$17,0,$M538)</f>
        <v>0.3546099290780142</v>
      </c>
      <c r="P551" s="23"/>
      <c r="Q551" s="70"/>
    </row>
    <row r="552" spans="2:49" ht="10.35" customHeight="1" x14ac:dyDescent="0.4">
      <c r="B552" s="36"/>
      <c r="C552" s="100" t="s">
        <v>46</v>
      </c>
      <c r="D552" s="101"/>
      <c r="E552" s="32">
        <v>346.45035460992909</v>
      </c>
      <c r="F552" s="33">
        <f>E552/E564</f>
        <v>1.4505556635276241E-2</v>
      </c>
      <c r="G552" s="32">
        <v>218.79432624113474</v>
      </c>
      <c r="H552" s="33">
        <f>G552/G564</f>
        <v>9.1331649495477729E-3</v>
      </c>
      <c r="I552" s="34"/>
      <c r="J552" s="32">
        <v>357.71702127659574</v>
      </c>
      <c r="K552" s="33">
        <v>1.4263618741166736E-2</v>
      </c>
      <c r="L552" s="67"/>
      <c r="M552" s="35" t="s">
        <v>71</v>
      </c>
      <c r="N552" s="23">
        <f ca="1">OFFSET($R$18,0,$M538)</f>
        <v>0.3546099290780142</v>
      </c>
      <c r="O552" s="23">
        <f ca="1">OFFSET($AV$18,0,$M538)</f>
        <v>0.3546099290780142</v>
      </c>
      <c r="P552" s="23"/>
      <c r="Q552" s="70"/>
    </row>
    <row r="553" spans="2:49" ht="10.35" customHeight="1" x14ac:dyDescent="0.4">
      <c r="B553" s="36"/>
      <c r="C553" s="100" t="s">
        <v>48</v>
      </c>
      <c r="D553" s="101"/>
      <c r="E553" s="32">
        <v>66.191489361702125</v>
      </c>
      <c r="F553" s="33">
        <f>E553/E564</f>
        <v>2.7713765765674803E-3</v>
      </c>
      <c r="G553" s="32">
        <v>86.553191489361708</v>
      </c>
      <c r="H553" s="33">
        <f>G553/G564</f>
        <v>3.6130030808518977E-3</v>
      </c>
      <c r="I553" s="34"/>
      <c r="J553" s="32">
        <v>116.49361702127659</v>
      </c>
      <c r="K553" s="33">
        <v>4.645069818151523E-3</v>
      </c>
      <c r="L553" s="68"/>
      <c r="M553" s="35" t="s">
        <v>74</v>
      </c>
      <c r="N553" s="23">
        <f ca="1">OFFSET($R$19,0,$M538)</f>
        <v>1.0638297872340425</v>
      </c>
      <c r="O553" s="23">
        <f ca="1">OFFSET($AV$19,0,$M538)</f>
        <v>1.0638297872340425</v>
      </c>
      <c r="P553" s="23"/>
      <c r="Q553" s="70"/>
    </row>
    <row r="554" spans="2:49" ht="10.35" customHeight="1" x14ac:dyDescent="0.4">
      <c r="B554" s="38"/>
      <c r="C554" s="100" t="s">
        <v>50</v>
      </c>
      <c r="D554" s="101"/>
      <c r="E554" s="32">
        <v>569.5602836879433</v>
      </c>
      <c r="F554" s="33">
        <f>E554/E564</f>
        <v>2.3846963474872092E-2</v>
      </c>
      <c r="G554" s="32">
        <v>818.20567375886526</v>
      </c>
      <c r="H554" s="33">
        <f>G554/G564</f>
        <v>3.4154484302576275E-2</v>
      </c>
      <c r="I554" s="34"/>
      <c r="J554" s="32">
        <v>697.1872340425532</v>
      </c>
      <c r="K554" s="33">
        <v>2.7799663717713599E-2</v>
      </c>
      <c r="L554" s="68"/>
      <c r="M554" s="35" t="s">
        <v>76</v>
      </c>
      <c r="N554" s="23">
        <f ca="1">OFFSET($R$20,0,$M538)</f>
        <v>1.773049645390071</v>
      </c>
      <c r="O554" s="23">
        <f ca="1">OFFSET($AV$20,0,$M538)</f>
        <v>2.4822695035460995</v>
      </c>
      <c r="P554" s="23"/>
      <c r="Q554" s="74"/>
    </row>
    <row r="555" spans="2:49" ht="10.35" customHeight="1" x14ac:dyDescent="0.4">
      <c r="B555" s="31" t="s">
        <v>52</v>
      </c>
      <c r="C555" s="100" t="s">
        <v>53</v>
      </c>
      <c r="D555" s="101"/>
      <c r="E555" s="32">
        <v>16401.5390070922</v>
      </c>
      <c r="F555" s="33">
        <f>E555/E564</f>
        <v>0.68671730251492102</v>
      </c>
      <c r="G555" s="32">
        <v>15842.340425531915</v>
      </c>
      <c r="H555" s="33">
        <f>G555/G564</f>
        <v>0.66130923401462982</v>
      </c>
      <c r="I555" s="34"/>
      <c r="J555" s="32">
        <v>16408.755319148935</v>
      </c>
      <c r="K555" s="33">
        <v>0.65428317907315958</v>
      </c>
      <c r="L555" s="68"/>
      <c r="M555" s="43" t="s">
        <v>78</v>
      </c>
      <c r="N555" s="23">
        <f ca="1">OFFSET($R$21,0,$M538)</f>
        <v>3.1914893617021276</v>
      </c>
      <c r="O555" s="23">
        <f ca="1">OFFSET($AV$21,0,$M538)</f>
        <v>3.5460992907801421</v>
      </c>
      <c r="P555" s="23"/>
      <c r="Q555" s="30"/>
      <c r="R555" s="30"/>
      <c r="S555" s="30"/>
      <c r="T555" s="30"/>
      <c r="U555" s="30"/>
      <c r="V555" s="11"/>
      <c r="W555" s="11"/>
      <c r="X555" s="11"/>
      <c r="Y555" s="11"/>
      <c r="Z555" s="11"/>
      <c r="AA555" s="11"/>
      <c r="AB555" s="11"/>
      <c r="AC555" s="11"/>
      <c r="AD555" s="11"/>
      <c r="AE555" s="11"/>
      <c r="AF555" s="11"/>
      <c r="AG555" s="11"/>
      <c r="AH555" s="11"/>
      <c r="AI555" s="11"/>
      <c r="AJ555" s="11"/>
      <c r="AK555" s="11"/>
      <c r="AL555" s="11"/>
      <c r="AM555" s="11"/>
      <c r="AN555" s="11"/>
      <c r="AO555" s="11"/>
      <c r="AP555" s="11"/>
      <c r="AQ555" s="11"/>
      <c r="AR555" s="11"/>
      <c r="AS555" s="11"/>
      <c r="AT555" s="11"/>
      <c r="AU555" s="11"/>
    </row>
    <row r="556" spans="2:49" ht="10.35" customHeight="1" x14ac:dyDescent="0.4">
      <c r="B556" s="36"/>
      <c r="C556" s="100" t="s">
        <v>55</v>
      </c>
      <c r="D556" s="101"/>
      <c r="E556" s="32">
        <v>494.69858156028369</v>
      </c>
      <c r="F556" s="33">
        <f>E556/E564</f>
        <v>2.0712573090862871E-2</v>
      </c>
      <c r="G556" s="32">
        <v>546.21631205673759</v>
      </c>
      <c r="H556" s="33">
        <f>G556/G564</f>
        <v>2.2800790869913976E-2</v>
      </c>
      <c r="I556" s="34"/>
      <c r="J556" s="32">
        <v>621.25744680851062</v>
      </c>
      <c r="K556" s="33">
        <v>2.4772037209086085E-2</v>
      </c>
      <c r="L556" s="75"/>
      <c r="M556" s="43" t="s">
        <v>80</v>
      </c>
      <c r="N556" s="23">
        <f ca="1">OFFSET($R$22,0,$M538)</f>
        <v>2.4822695035460995</v>
      </c>
      <c r="O556" s="23">
        <f ca="1">OFFSET($AV$22,0,$M538)</f>
        <v>5.3191489361702127</v>
      </c>
      <c r="P556" s="23"/>
      <c r="Q556" s="30"/>
      <c r="R556" s="30"/>
      <c r="S556" s="30"/>
      <c r="T556" s="30"/>
      <c r="U556" s="30"/>
      <c r="V556" s="11"/>
      <c r="W556" s="11"/>
      <c r="X556" s="11"/>
      <c r="Y556" s="11"/>
      <c r="Z556" s="11"/>
      <c r="AA556" s="11"/>
      <c r="AB556" s="11"/>
      <c r="AC556" s="11"/>
      <c r="AD556" s="11"/>
      <c r="AE556" s="11"/>
      <c r="AF556" s="11"/>
      <c r="AG556" s="11"/>
      <c r="AH556" s="11"/>
      <c r="AI556" s="11"/>
      <c r="AJ556" s="11"/>
      <c r="AK556" s="11"/>
      <c r="AL556" s="11"/>
      <c r="AM556" s="11"/>
      <c r="AN556" s="11"/>
      <c r="AO556" s="11"/>
      <c r="AP556" s="11"/>
      <c r="AQ556" s="11"/>
      <c r="AR556" s="11"/>
      <c r="AS556" s="11"/>
      <c r="AT556" s="11"/>
      <c r="AU556" s="11"/>
    </row>
    <row r="557" spans="2:49" ht="10.35" customHeight="1" x14ac:dyDescent="0.4">
      <c r="B557" s="36"/>
      <c r="C557" s="100" t="s">
        <v>57</v>
      </c>
      <c r="D557" s="101"/>
      <c r="E557" s="39">
        <v>-85.478723404255319</v>
      </c>
      <c r="F557" s="33">
        <f>E557/E564</f>
        <v>-3.5789152672323541E-3</v>
      </c>
      <c r="G557" s="39">
        <v>-106.69858156028369</v>
      </c>
      <c r="H557" s="33">
        <f>G557/G564</f>
        <v>-4.4539351728840023E-3</v>
      </c>
      <c r="I557" s="34"/>
      <c r="J557" s="39">
        <v>-127.21914893617021</v>
      </c>
      <c r="K557" s="33">
        <v>-5.072739984598445E-3</v>
      </c>
      <c r="L557" s="1"/>
      <c r="M557" s="43" t="s">
        <v>84</v>
      </c>
      <c r="N557" s="23">
        <f ca="1">OFFSET($R$23,0,$M538)</f>
        <v>6.0283687943262407</v>
      </c>
      <c r="O557" s="23">
        <f ca="1">OFFSET($AV$23,0,$M538)</f>
        <v>4.9645390070921991</v>
      </c>
      <c r="P557" s="23"/>
      <c r="AV557" s="11"/>
      <c r="AW557" s="11"/>
    </row>
    <row r="558" spans="2:49" ht="10.35" customHeight="1" x14ac:dyDescent="0.4">
      <c r="B558" s="36"/>
      <c r="C558" s="100" t="s">
        <v>59</v>
      </c>
      <c r="D558" s="101"/>
      <c r="E558" s="40">
        <v>392.49645390070924</v>
      </c>
      <c r="F558" s="33">
        <f>E558/E564</f>
        <v>1.6433464320196885E-2</v>
      </c>
      <c r="G558" s="40">
        <v>281.3758865248227</v>
      </c>
      <c r="H558" s="33">
        <f>G558/G564</f>
        <v>1.1745516570773367E-2</v>
      </c>
      <c r="I558" s="34"/>
      <c r="J558" s="40">
        <v>391.81063829787234</v>
      </c>
      <c r="K558" s="33">
        <v>1.5623068601739136E-2</v>
      </c>
      <c r="L558" s="1"/>
      <c r="M558" s="43" t="s">
        <v>86</v>
      </c>
      <c r="N558" s="23">
        <f ca="1">OFFSET($R$24,0,$M538)</f>
        <v>6.0283687943262407</v>
      </c>
      <c r="O558" s="23">
        <f ca="1">OFFSET($AV$24,0,$M538)</f>
        <v>7.4468085106382977</v>
      </c>
      <c r="P558" s="23"/>
      <c r="AV558" s="11"/>
      <c r="AW558" s="11"/>
    </row>
    <row r="559" spans="2:49" ht="10.35" customHeight="1" x14ac:dyDescent="0.4">
      <c r="B559" s="38"/>
      <c r="C559" s="100" t="s">
        <v>61</v>
      </c>
      <c r="D559" s="101"/>
      <c r="E559" s="40">
        <v>5449.6099290780139</v>
      </c>
      <c r="F559" s="33">
        <f>E559/E564</f>
        <v>0.22817013870690767</v>
      </c>
      <c r="G559" s="40">
        <v>5303.3510638297876</v>
      </c>
      <c r="H559" s="33">
        <f>G559/G564</f>
        <v>0.22137859277911551</v>
      </c>
      <c r="I559" s="34"/>
      <c r="J559" s="40">
        <v>5560.1446808510636</v>
      </c>
      <c r="K559" s="33">
        <v>0.22170536808776292</v>
      </c>
      <c r="L559" s="76"/>
      <c r="M559" s="2" t="s">
        <v>88</v>
      </c>
      <c r="N559" s="23">
        <f ca="1">OFFSET($R$25,0,$M538)</f>
        <v>6.3829787234042552</v>
      </c>
      <c r="O559" s="23">
        <f ca="1">OFFSET($AV$25,0,$M538)</f>
        <v>8.1560283687943276</v>
      </c>
      <c r="P559" s="23"/>
    </row>
    <row r="560" spans="2:49" ht="10.35" customHeight="1" x14ac:dyDescent="0.4">
      <c r="B560" s="31" t="s">
        <v>63</v>
      </c>
      <c r="C560" s="100" t="s">
        <v>64</v>
      </c>
      <c r="D560" s="101"/>
      <c r="E560" s="40">
        <v>6.5744680851063828</v>
      </c>
      <c r="F560" s="33">
        <f>E560/E564</f>
        <v>2.7526691165520779E-4</v>
      </c>
      <c r="G560" s="40">
        <v>3.5106382978723403</v>
      </c>
      <c r="H560" s="33">
        <f>G560/G564</f>
        <v>1.4654511021154449E-4</v>
      </c>
      <c r="I560" s="34"/>
      <c r="J560" s="40">
        <v>3.9</v>
      </c>
      <c r="K560" s="33">
        <v>1.5550871158444884E-4</v>
      </c>
      <c r="L560" s="76"/>
      <c r="M560" s="4" t="s">
        <v>89</v>
      </c>
      <c r="N560" s="23">
        <f ca="1">OFFSET($R$26,0,$M538)</f>
        <v>7.4468085106382977</v>
      </c>
      <c r="O560" s="23">
        <f ca="1">OFFSET($AV$26,0,$M538)</f>
        <v>8.8652482269503547</v>
      </c>
      <c r="P560" s="23"/>
    </row>
    <row r="561" spans="2:18" ht="10.35" customHeight="1" x14ac:dyDescent="0.4">
      <c r="B561" s="41" t="s">
        <v>66</v>
      </c>
      <c r="C561" s="100" t="s">
        <v>67</v>
      </c>
      <c r="D561" s="101"/>
      <c r="E561" s="40">
        <v>15.819148936170214</v>
      </c>
      <c r="F561" s="33">
        <f>E561/E564</f>
        <v>6.623331676881781E-4</v>
      </c>
      <c r="G561" s="40">
        <v>16.25886524822695</v>
      </c>
      <c r="H561" s="33">
        <f>G561/G564</f>
        <v>6.7869629325245607E-4</v>
      </c>
      <c r="I561" s="34"/>
      <c r="J561" s="40">
        <v>32.327659574468086</v>
      </c>
      <c r="K561" s="33">
        <v>1.2890340228118471E-3</v>
      </c>
      <c r="L561" s="76"/>
      <c r="M561" s="43" t="s">
        <v>91</v>
      </c>
      <c r="N561" s="23">
        <f ca="1">OFFSET($R$27,0,$M538)</f>
        <v>10.283687943262411</v>
      </c>
      <c r="O561" s="23">
        <f ca="1">OFFSET($AV$27,0,$M538)</f>
        <v>7.8014184397163122</v>
      </c>
      <c r="P561" s="23"/>
    </row>
    <row r="562" spans="2:18" ht="10.35" customHeight="1" x14ac:dyDescent="0.4">
      <c r="B562" s="31" t="s">
        <v>69</v>
      </c>
      <c r="C562" s="100" t="s">
        <v>70</v>
      </c>
      <c r="D562" s="101"/>
      <c r="E562" s="40">
        <v>116.13829787234043</v>
      </c>
      <c r="F562" s="33">
        <f>E562/E564</f>
        <v>4.862603356860686E-3</v>
      </c>
      <c r="G562" s="40">
        <v>144.90425531914894</v>
      </c>
      <c r="H562" s="33">
        <f>G562/G564</f>
        <v>6.0487604430043878E-3</v>
      </c>
      <c r="I562" s="34"/>
      <c r="J562" s="40">
        <v>120.13191489361702</v>
      </c>
      <c r="K562" s="33">
        <v>4.790143411610011E-3</v>
      </c>
      <c r="L562" s="76"/>
      <c r="M562" s="43" t="s">
        <v>93</v>
      </c>
      <c r="N562" s="23">
        <f ca="1">OFFSET($R$28,0,$M538)</f>
        <v>9.9290780141843982</v>
      </c>
      <c r="O562" s="23">
        <f ca="1">OFFSET($AV$28,0,$M538)</f>
        <v>10.99290780141844</v>
      </c>
      <c r="P562" s="23"/>
    </row>
    <row r="563" spans="2:18" ht="10.35" customHeight="1" x14ac:dyDescent="0.4">
      <c r="B563" s="41" t="s">
        <v>72</v>
      </c>
      <c r="C563" s="100" t="s">
        <v>73</v>
      </c>
      <c r="D563" s="101"/>
      <c r="E563" s="40">
        <v>457.71631205673759</v>
      </c>
      <c r="F563" s="33">
        <f>E563/E564</f>
        <v>1.9164159594826109E-2</v>
      </c>
      <c r="G563" s="40">
        <v>475.41134751773052</v>
      </c>
      <c r="H563" s="33">
        <f>G563/G564</f>
        <v>1.9845168429920127E-2</v>
      </c>
      <c r="I563" s="34"/>
      <c r="J563" s="40">
        <v>822.14680851063827</v>
      </c>
      <c r="K563" s="33">
        <v>3.2782305365322034E-2</v>
      </c>
      <c r="L563" s="76"/>
      <c r="M563" s="43" t="s">
        <v>95</v>
      </c>
      <c r="N563" s="23">
        <f ca="1">OFFSET($R$29,0,$M538)</f>
        <v>14.184397163120568</v>
      </c>
      <c r="O563" s="23">
        <f ca="1">OFFSET($AV$29,0,$M538)</f>
        <v>10.99290780141844</v>
      </c>
      <c r="P563" s="23"/>
    </row>
    <row r="564" spans="2:18" ht="10.35" customHeight="1" x14ac:dyDescent="0.4">
      <c r="B564" s="94" t="s">
        <v>75</v>
      </c>
      <c r="C564" s="95"/>
      <c r="D564" s="96"/>
      <c r="E564" s="42">
        <f>SUM(E551:E554,E560,E562)</f>
        <v>23883.975177304968</v>
      </c>
      <c r="F564" s="33">
        <f>E564/E564</f>
        <v>1</v>
      </c>
      <c r="G564" s="42">
        <f>SUM(G551:G554,G560,G562)</f>
        <v>23956.024822695039</v>
      </c>
      <c r="H564" s="33">
        <f>G564/G564</f>
        <v>1</v>
      </c>
      <c r="I564" s="34"/>
      <c r="J564" s="42">
        <v>25078.980851063829</v>
      </c>
      <c r="K564" s="33">
        <v>1</v>
      </c>
      <c r="L564" s="76"/>
      <c r="M564" s="43" t="s">
        <v>97</v>
      </c>
      <c r="N564" s="23">
        <f ca="1">OFFSET($R$30,0,$M538)</f>
        <v>8.1560283687943276</v>
      </c>
      <c r="O564" s="23">
        <f ca="1">OFFSET($AV$30,0,$M538)</f>
        <v>8.5106382978723403</v>
      </c>
      <c r="P564" s="23"/>
    </row>
    <row r="565" spans="2:18" ht="10.35" customHeight="1" x14ac:dyDescent="0.4">
      <c r="B565" s="94" t="s">
        <v>77</v>
      </c>
      <c r="C565" s="95"/>
      <c r="D565" s="96"/>
      <c r="E565" s="42">
        <f>SUM(E555:E559,E561,E563)</f>
        <v>23126.400709219859</v>
      </c>
      <c r="F565" s="33">
        <f>E565/E564</f>
        <v>0.96828105612817028</v>
      </c>
      <c r="G565" s="42">
        <f>SUM(G555:G559,G561,G563)</f>
        <v>22358.255319148935</v>
      </c>
      <c r="H565" s="33">
        <f>G565/G564</f>
        <v>0.93330406378472119</v>
      </c>
      <c r="I565" s="34"/>
      <c r="J565" s="42">
        <v>23709.223404255321</v>
      </c>
      <c r="K565" s="33">
        <v>0.94538225237528328</v>
      </c>
      <c r="L565" s="76"/>
      <c r="M565" s="43" t="s">
        <v>99</v>
      </c>
      <c r="N565" s="23">
        <f ca="1">OFFSET($R$31,0,$M538)</f>
        <v>6.3829787234042552</v>
      </c>
      <c r="O565" s="23">
        <f ca="1">OFFSET($AV$31,0,$M538)</f>
        <v>5.6737588652482271</v>
      </c>
      <c r="P565" s="23"/>
    </row>
    <row r="566" spans="2:18" ht="10.35" customHeight="1" x14ac:dyDescent="0.4">
      <c r="B566" s="94" t="s">
        <v>79</v>
      </c>
      <c r="C566" s="95"/>
      <c r="D566" s="96"/>
      <c r="E566" s="42">
        <f>E564-E565</f>
        <v>757.5744680851094</v>
      </c>
      <c r="F566" s="33">
        <f>E566/E564</f>
        <v>3.171894387182967E-2</v>
      </c>
      <c r="G566" s="42">
        <f>G564-G565</f>
        <v>1597.7695035461038</v>
      </c>
      <c r="H566" s="33">
        <f>G566/G564</f>
        <v>6.6695936215278792E-2</v>
      </c>
      <c r="I566" s="34"/>
      <c r="J566" s="42">
        <v>1369.7574468085077</v>
      </c>
      <c r="K566" s="33">
        <v>5.4617747624716724E-2</v>
      </c>
      <c r="L566" s="76"/>
      <c r="M566" s="43" t="s">
        <v>100</v>
      </c>
      <c r="N566" s="23">
        <f ca="1">OFFSET($R$32,0,$M538)</f>
        <v>2.1276595744680851</v>
      </c>
      <c r="O566" s="23">
        <f ca="1">OFFSET($AV$32,0,$M538)</f>
        <v>2.1276595744680851</v>
      </c>
      <c r="P566" s="23"/>
    </row>
    <row r="567" spans="2:18" ht="10.35" customHeight="1" x14ac:dyDescent="0.4">
      <c r="B567" s="102" t="s">
        <v>81</v>
      </c>
      <c r="C567" s="103"/>
      <c r="D567" s="104"/>
      <c r="E567" s="44">
        <v>14.918439716312056</v>
      </c>
      <c r="F567" s="45">
        <f>E567/E564</f>
        <v>6.2462130384760475E-4</v>
      </c>
      <c r="G567" s="44">
        <v>35.939716312056738</v>
      </c>
      <c r="H567" s="45">
        <f>G567/G564</f>
        <v>1.5002370626202056E-3</v>
      </c>
      <c r="I567" s="77"/>
      <c r="J567" s="47" t="s">
        <v>82</v>
      </c>
      <c r="K567" s="48" t="s">
        <v>83</v>
      </c>
      <c r="L567" s="76"/>
      <c r="M567" s="43" t="s">
        <v>101</v>
      </c>
      <c r="N567" s="23">
        <f ca="1">OFFSET($R$33,0,$M538)</f>
        <v>3.5460992907801421</v>
      </c>
      <c r="O567" s="23">
        <f ca="1">OFFSET($AV$33,0,$M538)</f>
        <v>3.1914893617021276</v>
      </c>
      <c r="P567" s="23"/>
    </row>
    <row r="568" spans="2:18" ht="10.35" customHeight="1" x14ac:dyDescent="0.4">
      <c r="B568" s="102" t="s">
        <v>85</v>
      </c>
      <c r="C568" s="103"/>
      <c r="D568" s="104"/>
      <c r="E568" s="44">
        <f>E566+E567</f>
        <v>772.49290780142144</v>
      </c>
      <c r="F568" s="45">
        <f>E568/(E564+E567)</f>
        <v>3.2323375306848354E-2</v>
      </c>
      <c r="G568" s="44">
        <f>G566+G567</f>
        <v>1633.7092198581606</v>
      </c>
      <c r="H568" s="45">
        <f>G568/(G564+G567)</f>
        <v>6.8094016111186345E-2</v>
      </c>
      <c r="I568" s="77"/>
      <c r="J568" s="47" t="s">
        <v>83</v>
      </c>
      <c r="K568" s="48" t="s">
        <v>83</v>
      </c>
      <c r="L568" s="76"/>
      <c r="M568" s="43" t="s">
        <v>102</v>
      </c>
      <c r="N568" s="23">
        <f ca="1">OFFSET($R$34,0,$M538)</f>
        <v>0</v>
      </c>
      <c r="O568" s="23">
        <f ca="1">OFFSET($AV$34,0,$M538)</f>
        <v>1.0638297872340425</v>
      </c>
      <c r="P568" s="23"/>
    </row>
    <row r="569" spans="2:18" ht="10.35" customHeight="1" x14ac:dyDescent="0.4">
      <c r="B569" s="94" t="s">
        <v>87</v>
      </c>
      <c r="C569" s="95"/>
      <c r="D569" s="96"/>
      <c r="E569" s="49">
        <v>282</v>
      </c>
      <c r="F569" s="50"/>
      <c r="G569" s="49">
        <v>282</v>
      </c>
      <c r="H569" s="50"/>
      <c r="I569" s="51"/>
      <c r="J569" s="49">
        <v>470</v>
      </c>
      <c r="K569" s="50"/>
      <c r="L569" s="76"/>
      <c r="M569" s="2" t="s">
        <v>103</v>
      </c>
      <c r="N569" s="23">
        <f ca="1">OFFSET($R$35,0,$M538)</f>
        <v>1.0638297872340425</v>
      </c>
      <c r="O569" s="23">
        <f ca="1">OFFSET($AV$35,0,$M538)</f>
        <v>0.3546099290780142</v>
      </c>
      <c r="P569" s="23"/>
    </row>
    <row r="570" spans="2:18" ht="10.35" customHeight="1" x14ac:dyDescent="0.4">
      <c r="B570" s="52"/>
      <c r="C570" s="53"/>
      <c r="D570" s="54"/>
      <c r="E570" s="55"/>
      <c r="F570" s="55"/>
      <c r="G570" s="55"/>
      <c r="H570" s="55"/>
      <c r="I570" s="51"/>
      <c r="J570" s="55"/>
      <c r="K570" s="55"/>
      <c r="L570" s="76"/>
      <c r="M570" s="4" t="s">
        <v>104</v>
      </c>
      <c r="N570" s="23">
        <f ca="1">OFFSET($R$36,0,$M538)</f>
        <v>1.0638297872340425</v>
      </c>
      <c r="O570" s="23">
        <f ca="1">OFFSET($AV$36,0,$M538)</f>
        <v>0</v>
      </c>
      <c r="P570" s="23"/>
    </row>
    <row r="571" spans="2:18" ht="10.35" customHeight="1" x14ac:dyDescent="0.4">
      <c r="B571" s="56" t="s">
        <v>90</v>
      </c>
      <c r="C571" s="57"/>
      <c r="D571" s="58"/>
      <c r="E571" s="49">
        <v>154.93262411347519</v>
      </c>
      <c r="F571" s="50"/>
      <c r="G571" s="49">
        <v>170.43971631205673</v>
      </c>
      <c r="H571" s="50"/>
      <c r="I571" s="51"/>
      <c r="J571" s="49">
        <v>266.01037790236234</v>
      </c>
      <c r="K571" s="50"/>
      <c r="L571" s="76"/>
      <c r="M571" s="69" t="s">
        <v>105</v>
      </c>
      <c r="N571" s="23">
        <f ca="1">OFFSET($R$37,0,$M538)</f>
        <v>0.70921985815602839</v>
      </c>
      <c r="O571" s="23">
        <f ca="1">OFFSET($AV$37,0,$M538)</f>
        <v>0</v>
      </c>
      <c r="P571" s="23"/>
    </row>
    <row r="572" spans="2:18" ht="10.35" customHeight="1" x14ac:dyDescent="0.4">
      <c r="B572" s="59" t="s">
        <v>92</v>
      </c>
      <c r="C572" s="60"/>
      <c r="D572" s="61"/>
      <c r="E572" s="49">
        <v>201.37234042553192</v>
      </c>
      <c r="F572" s="50"/>
      <c r="G572" s="49">
        <v>149.39361702127658</v>
      </c>
      <c r="H572" s="50"/>
      <c r="I572" s="51"/>
      <c r="J572" s="49">
        <v>242.79386005443624</v>
      </c>
      <c r="K572" s="50"/>
      <c r="L572" s="63"/>
      <c r="M572" s="69" t="s">
        <v>106</v>
      </c>
      <c r="N572" s="23">
        <f ca="1">OFFSET($R$38,0,$M538)</f>
        <v>0</v>
      </c>
      <c r="O572" s="23">
        <f ca="1">OFFSET($AV$38,0,$M538)</f>
        <v>0</v>
      </c>
      <c r="P572" s="23"/>
    </row>
    <row r="573" spans="2:18" ht="10.35" customHeight="1" x14ac:dyDescent="0.4">
      <c r="B573" s="56" t="s">
        <v>94</v>
      </c>
      <c r="C573" s="57"/>
      <c r="D573" s="58"/>
      <c r="E573" s="49">
        <v>8.2092198581560289</v>
      </c>
      <c r="F573" s="50"/>
      <c r="G573" s="49">
        <v>22.00709219858156</v>
      </c>
      <c r="H573" s="50"/>
      <c r="I573" s="51"/>
      <c r="J573" s="49">
        <v>43.656980944724502</v>
      </c>
      <c r="K573" s="50"/>
      <c r="L573" s="1"/>
      <c r="M573" s="69" t="s">
        <v>107</v>
      </c>
      <c r="N573" s="23">
        <f ca="1">OFFSET($R$39,0,$M538)</f>
        <v>0</v>
      </c>
      <c r="O573" s="23">
        <f ca="1">OFFSET($AV$39,0,$M538)</f>
        <v>0</v>
      </c>
      <c r="P573" s="23"/>
      <c r="R573" s="85"/>
    </row>
    <row r="574" spans="2:18" ht="10.35" customHeight="1" x14ac:dyDescent="0.4">
      <c r="B574" s="56" t="s">
        <v>96</v>
      </c>
      <c r="C574" s="57"/>
      <c r="D574" s="58"/>
      <c r="E574" s="49">
        <f>E566+E556+E557-SUM(E571:E573)</f>
        <v>802.28014184397466</v>
      </c>
      <c r="F574" s="50"/>
      <c r="G574" s="49">
        <f>G566+G556+G557-SUM(G571:G573)</f>
        <v>1695.4468085106428</v>
      </c>
      <c r="H574" s="50"/>
      <c r="I574" s="51"/>
      <c r="J574" s="49">
        <v>1311.3345257793251</v>
      </c>
      <c r="K574" s="50"/>
      <c r="M574" s="69" t="s">
        <v>108</v>
      </c>
      <c r="N574" s="23">
        <f ca="1">OFFSET($R$40,0,$M538)</f>
        <v>0</v>
      </c>
      <c r="O574" s="23">
        <f ca="1">OFFSET($AV$40,0,$M538)</f>
        <v>0.3546099290780142</v>
      </c>
      <c r="P574" s="23"/>
      <c r="R574" s="85"/>
    </row>
    <row r="575" spans="2:18" ht="10.35" customHeight="1" x14ac:dyDescent="0.4">
      <c r="C575" s="65"/>
      <c r="D575" s="54"/>
      <c r="E575" s="54"/>
      <c r="F575" s="54"/>
      <c r="G575" s="54"/>
      <c r="H575" s="54"/>
      <c r="I575" s="54"/>
      <c r="J575" s="54"/>
      <c r="K575" s="66"/>
      <c r="L575" s="8"/>
      <c r="M575" s="69" t="s">
        <v>109</v>
      </c>
      <c r="N575" s="23">
        <f ca="1">OFFSET($R$41,0,$M538)</f>
        <v>0</v>
      </c>
      <c r="O575" s="23">
        <f ca="1">OFFSET($AV$41,0,$M538)</f>
        <v>0</v>
      </c>
      <c r="P575" s="23"/>
      <c r="Q575" s="86"/>
    </row>
    <row r="576" spans="2:18" ht="10.35" customHeight="1" x14ac:dyDescent="0.4">
      <c r="B576" s="56" t="s">
        <v>124</v>
      </c>
      <c r="C576" s="57"/>
      <c r="D576" s="58"/>
      <c r="E576" s="78">
        <v>13.333333333333334</v>
      </c>
      <c r="F576" s="50"/>
      <c r="G576" s="78" t="s">
        <v>116</v>
      </c>
      <c r="H576" s="50"/>
      <c r="I576" s="51"/>
      <c r="J576" s="79">
        <v>12.913140311804009</v>
      </c>
      <c r="K576" s="80"/>
      <c r="L576" s="8"/>
      <c r="M576" s="69" t="s">
        <v>110</v>
      </c>
      <c r="N576" s="23">
        <f ca="1">OFFSET($R$42,0,$M538)</f>
        <v>0</v>
      </c>
      <c r="O576" s="23">
        <f ca="1">OFFSET($AV$42,0,$M538)</f>
        <v>0</v>
      </c>
      <c r="P576" s="23"/>
      <c r="Q576" s="70"/>
    </row>
    <row r="577" spans="2:17" ht="10.35" customHeight="1" x14ac:dyDescent="0.4">
      <c r="B577" s="56" t="s">
        <v>125</v>
      </c>
      <c r="C577" s="57"/>
      <c r="D577" s="58"/>
      <c r="E577" s="78">
        <f>E564/E576</f>
        <v>1791.2981382978726</v>
      </c>
      <c r="F577" s="50"/>
      <c r="G577" s="78" t="s">
        <v>116</v>
      </c>
      <c r="H577" s="50"/>
      <c r="I577" s="51"/>
      <c r="J577" s="78">
        <v>1942.1287344131872</v>
      </c>
      <c r="K577" s="80"/>
      <c r="L577" s="67"/>
      <c r="M577" s="69" t="s">
        <v>111</v>
      </c>
      <c r="N577" s="23">
        <f ca="1">OFFSET($R$43,0,$M538)</f>
        <v>0</v>
      </c>
      <c r="O577" s="23">
        <f ca="1">OFFSET($AV$43,0,$M538)</f>
        <v>0</v>
      </c>
      <c r="P577" s="23"/>
      <c r="Q577" s="70"/>
    </row>
    <row r="578" spans="2:17" ht="10.35" customHeight="1" x14ac:dyDescent="0.4">
      <c r="B578" s="97" t="s">
        <v>126</v>
      </c>
      <c r="C578" s="98"/>
      <c r="D578" s="99"/>
      <c r="E578" s="81">
        <f>(E564+E567)/E576</f>
        <v>1792.417021276596</v>
      </c>
      <c r="F578" s="82"/>
      <c r="G578" s="81" t="s">
        <v>119</v>
      </c>
      <c r="H578" s="82"/>
      <c r="I578" s="83"/>
      <c r="J578" s="81" t="s">
        <v>119</v>
      </c>
      <c r="K578" s="84"/>
      <c r="L578" s="68"/>
      <c r="M578" s="69" t="s">
        <v>112</v>
      </c>
      <c r="N578" s="23">
        <f ca="1">OFFSET($R$44,0,$M538)</f>
        <v>0</v>
      </c>
      <c r="O578" s="23">
        <f ca="1">OFFSET($AV$44,0,$M538)</f>
        <v>0</v>
      </c>
      <c r="P578" s="23"/>
      <c r="Q578" s="70"/>
    </row>
    <row r="579" spans="2:17" ht="10.35" customHeight="1" x14ac:dyDescent="0.4">
      <c r="B579" s="56" t="s">
        <v>127</v>
      </c>
      <c r="C579" s="57"/>
      <c r="D579" s="58"/>
      <c r="E579" s="78">
        <f>E565/E576</f>
        <v>1734.4800531914893</v>
      </c>
      <c r="F579" s="50"/>
      <c r="G579" s="78" t="s">
        <v>116</v>
      </c>
      <c r="H579" s="50"/>
      <c r="I579" s="51"/>
      <c r="J579" s="78">
        <v>1836.0540373422973</v>
      </c>
      <c r="K579" s="80"/>
      <c r="L579" s="68"/>
      <c r="O579" s="87"/>
      <c r="P579" s="87"/>
      <c r="Q579" s="70"/>
    </row>
    <row r="580" spans="2:17" ht="10.35" customHeight="1" x14ac:dyDescent="0.4">
      <c r="B580" s="56" t="s">
        <v>121</v>
      </c>
      <c r="C580" s="57"/>
      <c r="D580" s="58"/>
      <c r="E580" s="78">
        <v>4.901250000000001</v>
      </c>
      <c r="F580" s="50"/>
      <c r="G580" s="78" t="s">
        <v>116</v>
      </c>
      <c r="H580" s="50"/>
      <c r="I580" s="51"/>
      <c r="J580" s="78">
        <v>5.5581545064377682</v>
      </c>
      <c r="K580" s="80"/>
      <c r="L580" s="68"/>
      <c r="O580" s="87"/>
      <c r="P580" s="87"/>
      <c r="Q580" s="70"/>
    </row>
    <row r="581" spans="2:17" ht="10.35" customHeight="1" x14ac:dyDescent="0.4">
      <c r="B581" s="56" t="s">
        <v>122</v>
      </c>
      <c r="C581" s="57"/>
      <c r="D581" s="58"/>
      <c r="E581" s="78">
        <f>E555/E580</f>
        <v>3346.3991853286807</v>
      </c>
      <c r="F581" s="50"/>
      <c r="G581" s="78" t="s">
        <v>116</v>
      </c>
      <c r="H581" s="50"/>
      <c r="I581" s="51"/>
      <c r="J581" s="78">
        <v>2952.1948877353784</v>
      </c>
      <c r="K581" s="80"/>
      <c r="L581" s="68"/>
      <c r="M581" s="69"/>
      <c r="N581" s="87"/>
      <c r="O581" s="87"/>
      <c r="P581" s="87"/>
      <c r="Q581" s="70"/>
    </row>
    <row r="582" spans="2:17" ht="10.35" customHeight="1" x14ac:dyDescent="0.4">
      <c r="B582" s="64" t="s">
        <v>98</v>
      </c>
      <c r="C582" s="65"/>
      <c r="D582" s="54"/>
      <c r="E582" s="54"/>
      <c r="F582" s="54"/>
      <c r="G582" s="54"/>
      <c r="H582" s="54"/>
      <c r="I582" s="54"/>
      <c r="J582" s="54"/>
      <c r="K582" s="66"/>
      <c r="L582" s="68"/>
      <c r="M582" s="69"/>
      <c r="N582" s="87"/>
      <c r="O582" s="87"/>
      <c r="P582" s="87"/>
      <c r="Q582" s="70"/>
    </row>
    <row r="583" spans="2:17" ht="10.35" customHeight="1" x14ac:dyDescent="0.4">
      <c r="B583" s="64"/>
      <c r="C583" s="65"/>
      <c r="D583" s="54"/>
      <c r="E583" s="54"/>
      <c r="F583" s="54"/>
      <c r="G583" s="54"/>
      <c r="H583" s="54"/>
      <c r="I583" s="54"/>
      <c r="J583" s="54"/>
      <c r="K583" s="66"/>
      <c r="L583" s="68"/>
      <c r="M583" s="69"/>
      <c r="N583" s="87"/>
    </row>
    <row r="584" spans="2:17" ht="10.35" customHeight="1" x14ac:dyDescent="0.4">
      <c r="B584" s="64"/>
      <c r="C584" s="65"/>
      <c r="D584" s="54"/>
      <c r="E584" s="54"/>
      <c r="F584" s="54"/>
      <c r="G584" s="54"/>
      <c r="H584" s="54"/>
      <c r="I584" s="54"/>
      <c r="J584" s="54"/>
      <c r="K584" s="66"/>
      <c r="L584" s="68"/>
      <c r="M584" s="69"/>
      <c r="N584" s="87"/>
    </row>
    <row r="585" spans="2:17" ht="10.35" customHeight="1" x14ac:dyDescent="0.4">
      <c r="B585" s="64"/>
      <c r="C585" s="65"/>
      <c r="D585" s="54"/>
      <c r="E585" s="54"/>
      <c r="F585" s="54"/>
      <c r="G585" s="54"/>
      <c r="H585" s="54"/>
      <c r="I585" s="54"/>
      <c r="J585" s="54"/>
      <c r="K585" s="66"/>
      <c r="L585" s="76"/>
    </row>
    <row r="586" spans="2:17" ht="10.35" customHeight="1" x14ac:dyDescent="0.4">
      <c r="B586" s="64"/>
      <c r="C586" s="65"/>
      <c r="D586" s="54"/>
      <c r="E586" s="54"/>
      <c r="F586" s="54"/>
      <c r="G586" s="54"/>
      <c r="H586" s="54"/>
      <c r="I586" s="54"/>
      <c r="J586" s="54"/>
      <c r="K586" s="66"/>
      <c r="L586" s="76"/>
      <c r="O586" s="23"/>
      <c r="P586" s="23"/>
    </row>
    <row r="587" spans="2:17" ht="10.35" customHeight="1" x14ac:dyDescent="0.4">
      <c r="B587" s="64"/>
      <c r="C587" s="65"/>
      <c r="D587" s="54"/>
      <c r="E587" s="54"/>
      <c r="F587" s="54"/>
      <c r="G587" s="54"/>
      <c r="H587" s="54"/>
      <c r="I587" s="54"/>
      <c r="J587" s="54"/>
      <c r="K587" s="66"/>
      <c r="L587" s="76"/>
      <c r="M587" s="4">
        <v>12</v>
      </c>
      <c r="N587" s="4" t="s">
        <v>113</v>
      </c>
      <c r="O587" s="4" t="s">
        <v>114</v>
      </c>
    </row>
    <row r="588" spans="2:17" ht="10.35" customHeight="1" x14ac:dyDescent="0.4">
      <c r="B588" s="64"/>
      <c r="C588" s="65"/>
      <c r="D588" s="54"/>
      <c r="E588" s="54"/>
      <c r="F588" s="54"/>
      <c r="G588" s="54"/>
      <c r="H588" s="54"/>
      <c r="I588" s="54"/>
      <c r="J588" s="54"/>
      <c r="K588" s="66"/>
      <c r="L588" s="76"/>
      <c r="M588" s="22" t="s">
        <v>38</v>
      </c>
      <c r="N588" s="23">
        <f ca="1">OFFSET($R$5,0,$M587)</f>
        <v>0</v>
      </c>
      <c r="O588" s="23">
        <f ca="1">OFFSET($AV$5,0,$M587)</f>
        <v>0</v>
      </c>
      <c r="P588" s="23"/>
    </row>
    <row r="589" spans="2:17" ht="10.35" customHeight="1" x14ac:dyDescent="0.4">
      <c r="B589" s="64"/>
      <c r="C589" s="65"/>
      <c r="D589" s="54"/>
      <c r="E589" s="54"/>
      <c r="F589" s="54"/>
      <c r="G589" s="54"/>
      <c r="H589" s="54"/>
      <c r="I589" s="54"/>
      <c r="J589" s="54"/>
      <c r="K589" s="66"/>
      <c r="L589" s="76"/>
      <c r="M589" s="29" t="s">
        <v>42</v>
      </c>
      <c r="N589" s="23">
        <f ca="1">OFFSET($R$6,0,$M587)</f>
        <v>0</v>
      </c>
      <c r="O589" s="23">
        <f ca="1">OFFSET($AV$6,0,$M587)</f>
        <v>0</v>
      </c>
      <c r="P589" s="23"/>
    </row>
    <row r="590" spans="2:17" ht="10.35" customHeight="1" x14ac:dyDescent="0.4">
      <c r="B590" s="64"/>
      <c r="C590" s="65"/>
      <c r="D590" s="54"/>
      <c r="E590" s="54"/>
      <c r="F590" s="54"/>
      <c r="G590" s="54"/>
      <c r="H590" s="54"/>
      <c r="I590" s="54"/>
      <c r="J590" s="54"/>
      <c r="K590" s="66"/>
      <c r="L590" s="76"/>
      <c r="M590" s="35" t="s">
        <v>45</v>
      </c>
      <c r="N590" s="23">
        <f ca="1">OFFSET($R$7,0,$M587)</f>
        <v>0</v>
      </c>
      <c r="O590" s="23">
        <f ca="1">OFFSET($AV$7,0,$M587)</f>
        <v>0</v>
      </c>
      <c r="P590" s="23"/>
    </row>
    <row r="591" spans="2:17" ht="10.35" customHeight="1" x14ac:dyDescent="0.4">
      <c r="B591" s="64"/>
      <c r="C591" s="65"/>
      <c r="D591" s="54"/>
      <c r="E591" s="54"/>
      <c r="F591" s="54"/>
      <c r="G591" s="54"/>
      <c r="H591" s="54"/>
      <c r="I591" s="54"/>
      <c r="J591" s="54"/>
      <c r="K591" s="66"/>
      <c r="L591" s="76"/>
      <c r="M591" s="35" t="s">
        <v>47</v>
      </c>
      <c r="N591" s="23">
        <f ca="1">OFFSET($R$8,0,$M587)</f>
        <v>0</v>
      </c>
      <c r="O591" s="23">
        <f ca="1">OFFSET($AV$8,0,$M587)</f>
        <v>0</v>
      </c>
      <c r="P591" s="23"/>
    </row>
    <row r="592" spans="2:17" ht="10.35" customHeight="1" x14ac:dyDescent="0.4">
      <c r="B592" s="64"/>
      <c r="C592" s="65"/>
      <c r="D592" s="54"/>
      <c r="E592" s="54"/>
      <c r="F592" s="54"/>
      <c r="G592" s="54"/>
      <c r="H592" s="54"/>
      <c r="I592" s="54"/>
      <c r="J592" s="54"/>
      <c r="K592" s="66"/>
      <c r="L592" s="76"/>
      <c r="M592" s="35" t="s">
        <v>49</v>
      </c>
      <c r="N592" s="23">
        <f ca="1">OFFSET($R$9,0,$M587)</f>
        <v>0</v>
      </c>
      <c r="O592" s="23">
        <f ca="1">OFFSET($AV$9,0,$M587)</f>
        <v>0</v>
      </c>
      <c r="P592" s="23"/>
    </row>
    <row r="593" spans="2:49" ht="10.35" customHeight="1" x14ac:dyDescent="0.4">
      <c r="B593" s="64"/>
      <c r="C593" s="65"/>
      <c r="D593" s="54"/>
      <c r="E593" s="54"/>
      <c r="F593" s="54"/>
      <c r="G593" s="54"/>
      <c r="H593" s="54"/>
      <c r="I593" s="54"/>
      <c r="J593" s="54"/>
      <c r="K593" s="66"/>
      <c r="L593" s="76"/>
      <c r="M593" s="35" t="s">
        <v>51</v>
      </c>
      <c r="N593" s="23">
        <f ca="1">OFFSET($R$10,0,$M587)</f>
        <v>0</v>
      </c>
      <c r="O593" s="23">
        <f ca="1">OFFSET($AV$10,0,$M587)</f>
        <v>0</v>
      </c>
      <c r="P593" s="23"/>
    </row>
    <row r="594" spans="2:49" ht="10.35" customHeight="1" x14ac:dyDescent="0.4">
      <c r="B594" s="64"/>
      <c r="C594" s="65"/>
      <c r="D594" s="54"/>
      <c r="E594" s="54"/>
      <c r="F594" s="54"/>
      <c r="G594" s="54"/>
      <c r="H594" s="54"/>
      <c r="I594" s="54"/>
      <c r="J594" s="54"/>
      <c r="K594" s="66"/>
      <c r="M594" s="35" t="s">
        <v>54</v>
      </c>
      <c r="N594" s="23">
        <f ca="1">OFFSET($R$11,0,$M587)</f>
        <v>0</v>
      </c>
      <c r="O594" s="23">
        <f ca="1">OFFSET($AV$11,0,$M587)</f>
        <v>0</v>
      </c>
      <c r="P594" s="23"/>
    </row>
    <row r="595" spans="2:49" ht="7.5" customHeight="1" x14ac:dyDescent="0.4">
      <c r="B595" s="64"/>
      <c r="C595" s="65"/>
      <c r="D595" s="54"/>
      <c r="E595" s="54"/>
      <c r="F595" s="54"/>
      <c r="G595" s="54"/>
      <c r="H595" s="54"/>
      <c r="I595" s="54"/>
      <c r="J595" s="54"/>
      <c r="K595" s="66"/>
      <c r="M595" s="35" t="s">
        <v>56</v>
      </c>
      <c r="N595" s="23">
        <f ca="1">OFFSET($R$12,0,$M587)</f>
        <v>0</v>
      </c>
      <c r="O595" s="23">
        <f ca="1">OFFSET($AV$12,0,$M587)</f>
        <v>0.39525691699604742</v>
      </c>
      <c r="P595" s="23"/>
    </row>
    <row r="596" spans="2:49" ht="7.5" customHeight="1" x14ac:dyDescent="0.4">
      <c r="B596" s="64"/>
      <c r="C596" s="65"/>
      <c r="D596" s="54"/>
      <c r="E596" s="54"/>
      <c r="F596" s="54"/>
      <c r="G596" s="54"/>
      <c r="H596" s="54"/>
      <c r="I596" s="54"/>
      <c r="J596" s="54"/>
      <c r="K596" s="66"/>
      <c r="M596" s="35" t="s">
        <v>58</v>
      </c>
      <c r="N596" s="23">
        <f ca="1">OFFSET($R$13,0,$M587)</f>
        <v>0</v>
      </c>
      <c r="O596" s="23">
        <f ca="1">OFFSET($AV$13,0,$M587)</f>
        <v>0.39525691699604742</v>
      </c>
      <c r="P596" s="23"/>
    </row>
    <row r="597" spans="2:49" ht="16.5" customHeight="1" x14ac:dyDescent="0.4">
      <c r="B597" s="9" t="str">
        <f>"第13表　就労継続支援Ａ型　１施設・事業所当たりの収支額，収支等の科目"</f>
        <v>第13表　就労継続支援Ａ型　１施設・事業所当たりの収支額，収支等の科目</v>
      </c>
      <c r="C597" s="65"/>
      <c r="D597" s="54"/>
      <c r="E597" s="54"/>
      <c r="F597" s="54"/>
      <c r="G597" s="54"/>
      <c r="H597" s="54"/>
      <c r="I597" s="54"/>
      <c r="J597" s="54"/>
      <c r="K597" s="66"/>
      <c r="M597" s="35" t="s">
        <v>60</v>
      </c>
      <c r="N597" s="23">
        <f ca="1">OFFSET($R$14,0,$M587)</f>
        <v>1.1857707509881421</v>
      </c>
      <c r="O597" s="23">
        <f ca="1">OFFSET($AV$14,0,$M587)</f>
        <v>0.39525691699604742</v>
      </c>
      <c r="P597" s="23"/>
      <c r="R597" s="85"/>
    </row>
    <row r="598" spans="2:49" ht="10.35" customHeight="1" x14ac:dyDescent="0.4">
      <c r="C598" s="7"/>
      <c r="D598" s="8"/>
      <c r="E598" s="8"/>
      <c r="F598" s="8"/>
      <c r="G598" s="8"/>
      <c r="H598" s="8"/>
      <c r="I598" s="8"/>
      <c r="J598" s="8"/>
      <c r="K598" s="10" t="s">
        <v>33</v>
      </c>
      <c r="M598" s="35" t="s">
        <v>62</v>
      </c>
      <c r="N598" s="23">
        <f ca="1">OFFSET($R$15,0,$M587)</f>
        <v>1.5810276679841897</v>
      </c>
      <c r="O598" s="23">
        <f ca="1">OFFSET($AV$15,0,$M587)</f>
        <v>1.5810276679841897</v>
      </c>
      <c r="P598" s="23"/>
      <c r="R598" s="85"/>
    </row>
    <row r="599" spans="2:49" ht="10.35" customHeight="1" x14ac:dyDescent="0.4">
      <c r="B599" s="17"/>
      <c r="C599" s="18"/>
      <c r="D599" s="19"/>
      <c r="E599" s="105" t="s">
        <v>36</v>
      </c>
      <c r="F599" s="106"/>
      <c r="G599" s="106"/>
      <c r="H599" s="107"/>
      <c r="I599" s="20"/>
      <c r="J599" s="105" t="s">
        <v>37</v>
      </c>
      <c r="K599" s="107"/>
      <c r="L599" s="8"/>
      <c r="M599" s="35" t="s">
        <v>65</v>
      </c>
      <c r="N599" s="23">
        <f ca="1">OFFSET($R$16,0,$M587)</f>
        <v>1.1857707509881421</v>
      </c>
      <c r="O599" s="23">
        <f ca="1">OFFSET($AV$16,0,$M587)</f>
        <v>0</v>
      </c>
      <c r="P599" s="23"/>
      <c r="Q599" s="86"/>
    </row>
    <row r="600" spans="2:49" ht="10.35" customHeight="1" x14ac:dyDescent="0.4">
      <c r="B600" s="26"/>
      <c r="C600" s="27"/>
      <c r="D600" s="28"/>
      <c r="E600" s="105" t="s">
        <v>39</v>
      </c>
      <c r="F600" s="107"/>
      <c r="G600" s="105" t="s">
        <v>40</v>
      </c>
      <c r="H600" s="107"/>
      <c r="I600" s="20"/>
      <c r="J600" s="105" t="s">
        <v>41</v>
      </c>
      <c r="K600" s="107"/>
      <c r="L600" s="8"/>
      <c r="M600" s="35" t="s">
        <v>68</v>
      </c>
      <c r="N600" s="23">
        <f ca="1">OFFSET($R$17,0,$M587)</f>
        <v>0.79051383399209485</v>
      </c>
      <c r="O600" s="23">
        <f ca="1">OFFSET($AV$17,0,$M587)</f>
        <v>1.1857707509881421</v>
      </c>
      <c r="P600" s="23"/>
      <c r="Q600" s="70"/>
    </row>
    <row r="601" spans="2:49" ht="10.35" customHeight="1" x14ac:dyDescent="0.4">
      <c r="B601" s="31" t="s">
        <v>43</v>
      </c>
      <c r="C601" s="100" t="s">
        <v>44</v>
      </c>
      <c r="D601" s="101"/>
      <c r="E601" s="32">
        <v>40696.648221343872</v>
      </c>
      <c r="F601" s="33">
        <f>E601/E614</f>
        <v>0.94136352108151022</v>
      </c>
      <c r="G601" s="32">
        <v>37122.395256917</v>
      </c>
      <c r="H601" s="33">
        <f>G601/G614</f>
        <v>0.9437226940406187</v>
      </c>
      <c r="I601" s="34"/>
      <c r="J601" s="32">
        <v>38965.559395248383</v>
      </c>
      <c r="K601" s="33">
        <v>0.93759885399268539</v>
      </c>
      <c r="L601" s="67"/>
      <c r="M601" s="35" t="s">
        <v>71</v>
      </c>
      <c r="N601" s="23">
        <f ca="1">OFFSET($R$18,0,$M587)</f>
        <v>0.39525691699604742</v>
      </c>
      <c r="O601" s="23">
        <f ca="1">OFFSET($AV$18,0,$M587)</f>
        <v>0.79051383399209485</v>
      </c>
      <c r="P601" s="23"/>
      <c r="R601" s="85"/>
    </row>
    <row r="602" spans="2:49" ht="10.35" customHeight="1" x14ac:dyDescent="0.4">
      <c r="B602" s="36"/>
      <c r="C602" s="100" t="s">
        <v>46</v>
      </c>
      <c r="D602" s="101"/>
      <c r="E602" s="32">
        <v>872.56126482213438</v>
      </c>
      <c r="F602" s="33">
        <f>E602/E614</f>
        <v>2.0183415109392432E-2</v>
      </c>
      <c r="G602" s="32">
        <v>580.88932806324112</v>
      </c>
      <c r="H602" s="33">
        <f>G602/G614</f>
        <v>1.4767324086317979E-2</v>
      </c>
      <c r="I602" s="34"/>
      <c r="J602" s="32">
        <v>711.41468682505399</v>
      </c>
      <c r="K602" s="33">
        <v>1.7118234806147169E-2</v>
      </c>
      <c r="L602" s="68"/>
      <c r="M602" s="35" t="s">
        <v>74</v>
      </c>
      <c r="N602" s="23">
        <f ca="1">OFFSET($R$19,0,$M587)</f>
        <v>1.1857707509881421</v>
      </c>
      <c r="O602" s="23">
        <f ca="1">OFFSET($AV$19,0,$M587)</f>
        <v>1.1857707509881421</v>
      </c>
      <c r="P602" s="23"/>
      <c r="Q602" s="70"/>
    </row>
    <row r="603" spans="2:49" ht="10.35" customHeight="1" x14ac:dyDescent="0.4">
      <c r="B603" s="36"/>
      <c r="C603" s="100" t="s">
        <v>48</v>
      </c>
      <c r="D603" s="101"/>
      <c r="E603" s="32">
        <v>565.29249011857712</v>
      </c>
      <c r="F603" s="33">
        <f>E603/E614</f>
        <v>1.3075910479032227E-2</v>
      </c>
      <c r="G603" s="32">
        <v>461.71936758893281</v>
      </c>
      <c r="H603" s="33">
        <f>G603/G614</f>
        <v>1.1737794462240905E-2</v>
      </c>
      <c r="I603" s="34"/>
      <c r="J603" s="32">
        <v>535.83369330453559</v>
      </c>
      <c r="K603" s="33">
        <v>1.2893361844928753E-2</v>
      </c>
      <c r="L603" s="8"/>
      <c r="M603" s="35" t="s">
        <v>76</v>
      </c>
      <c r="N603" s="23">
        <f ca="1">OFFSET($R$20,0,$M587)</f>
        <v>1.5810276679841897</v>
      </c>
      <c r="O603" s="23">
        <f ca="1">OFFSET($AV$20,0,$M587)</f>
        <v>2.766798418972332</v>
      </c>
      <c r="P603" s="23"/>
      <c r="Q603" s="74"/>
    </row>
    <row r="604" spans="2:49" ht="10.35" customHeight="1" x14ac:dyDescent="0.4">
      <c r="B604" s="38"/>
      <c r="C604" s="100" t="s">
        <v>50</v>
      </c>
      <c r="D604" s="101"/>
      <c r="E604" s="32">
        <v>989.67193675889325</v>
      </c>
      <c r="F604" s="33">
        <f>E604/E614</f>
        <v>2.289232897106987E-2</v>
      </c>
      <c r="G604" s="32">
        <v>1008.7865612648221</v>
      </c>
      <c r="H604" s="33">
        <f>G604/G614</f>
        <v>2.5645294834023974E-2</v>
      </c>
      <c r="I604" s="34"/>
      <c r="J604" s="32">
        <v>1064.829373650108</v>
      </c>
      <c r="K604" s="33">
        <v>2.5622185743696443E-2</v>
      </c>
      <c r="L604" s="68"/>
      <c r="M604" s="43" t="s">
        <v>78</v>
      </c>
      <c r="N604" s="23">
        <f ca="1">OFFSET($R$21,0,$M587)</f>
        <v>2.3715415019762842</v>
      </c>
      <c r="O604" s="23">
        <f ca="1">OFFSET($AV$21,0,$M587)</f>
        <v>1.9762845849802373</v>
      </c>
      <c r="P604" s="23"/>
      <c r="Q604" s="30"/>
      <c r="R604" s="30"/>
      <c r="S604" s="30"/>
      <c r="T604" s="30"/>
      <c r="U604" s="30"/>
      <c r="V604" s="11"/>
      <c r="W604" s="11"/>
      <c r="X604" s="11"/>
      <c r="Y604" s="11"/>
      <c r="Z604" s="11"/>
      <c r="AA604" s="11"/>
      <c r="AB604" s="11"/>
      <c r="AC604" s="11"/>
      <c r="AD604" s="11"/>
      <c r="AE604" s="11"/>
      <c r="AF604" s="11"/>
      <c r="AG604" s="11"/>
      <c r="AH604" s="11"/>
      <c r="AI604" s="11"/>
      <c r="AJ604" s="11"/>
      <c r="AK604" s="11"/>
      <c r="AL604" s="11"/>
      <c r="AM604" s="11"/>
      <c r="AN604" s="11"/>
      <c r="AO604" s="11"/>
      <c r="AP604" s="11"/>
      <c r="AQ604" s="11"/>
      <c r="AR604" s="11"/>
      <c r="AS604" s="11"/>
      <c r="AT604" s="11"/>
      <c r="AU604" s="11"/>
    </row>
    <row r="605" spans="2:49" ht="10.35" customHeight="1" x14ac:dyDescent="0.4">
      <c r="B605" s="31" t="s">
        <v>52</v>
      </c>
      <c r="C605" s="100" t="s">
        <v>53</v>
      </c>
      <c r="D605" s="101"/>
      <c r="E605" s="32">
        <v>27807.972332015812</v>
      </c>
      <c r="F605" s="33">
        <f>E605/E614</f>
        <v>0.64323259758956131</v>
      </c>
      <c r="G605" s="32">
        <v>25365.628458498024</v>
      </c>
      <c r="H605" s="33">
        <f>G605/G614</f>
        <v>0.64484306735101538</v>
      </c>
      <c r="I605" s="34"/>
      <c r="J605" s="32">
        <v>26993.859611231102</v>
      </c>
      <c r="K605" s="33">
        <v>0.64953287541962113</v>
      </c>
      <c r="L605" s="75"/>
      <c r="M605" s="43" t="s">
        <v>80</v>
      </c>
      <c r="N605" s="23">
        <f ca="1">OFFSET($R$22,0,$M587)</f>
        <v>3.5573122529644272</v>
      </c>
      <c r="O605" s="23">
        <f ca="1">OFFSET($AV$22,0,$M587)</f>
        <v>2.3715415019762842</v>
      </c>
      <c r="P605" s="23"/>
      <c r="Q605" s="30"/>
      <c r="R605" s="30"/>
      <c r="S605" s="30"/>
      <c r="T605" s="30"/>
      <c r="U605" s="30"/>
      <c r="V605" s="11"/>
      <c r="W605" s="11"/>
      <c r="X605" s="11"/>
      <c r="Y605" s="11"/>
      <c r="Z605" s="11"/>
      <c r="AA605" s="11"/>
      <c r="AB605" s="11"/>
      <c r="AC605" s="11"/>
      <c r="AD605" s="11"/>
      <c r="AE605" s="11"/>
      <c r="AF605" s="11"/>
      <c r="AG605" s="11"/>
      <c r="AH605" s="11"/>
      <c r="AI605" s="11"/>
      <c r="AJ605" s="11"/>
      <c r="AK605" s="11"/>
      <c r="AL605" s="11"/>
      <c r="AM605" s="11"/>
      <c r="AN605" s="11"/>
      <c r="AO605" s="11"/>
      <c r="AP605" s="11"/>
      <c r="AQ605" s="11"/>
      <c r="AR605" s="11"/>
      <c r="AS605" s="11"/>
      <c r="AT605" s="11"/>
      <c r="AU605" s="11"/>
    </row>
    <row r="606" spans="2:49" ht="10.35" customHeight="1" x14ac:dyDescent="0.4">
      <c r="B606" s="36"/>
      <c r="C606" s="100" t="s">
        <v>55</v>
      </c>
      <c r="D606" s="101"/>
      <c r="E606" s="32">
        <v>968.73122529644274</v>
      </c>
      <c r="F606" s="33">
        <f>E606/E614</f>
        <v>2.2407944562579305E-2</v>
      </c>
      <c r="G606" s="32">
        <v>906.2450592885375</v>
      </c>
      <c r="H606" s="33">
        <f>G606/G614</f>
        <v>2.3038492610560242E-2</v>
      </c>
      <c r="I606" s="34"/>
      <c r="J606" s="32">
        <v>1110.8012958963284</v>
      </c>
      <c r="K606" s="33">
        <v>2.6728373420272011E-2</v>
      </c>
      <c r="L606" s="1"/>
      <c r="M606" s="43" t="s">
        <v>84</v>
      </c>
      <c r="N606" s="23">
        <f ca="1">OFFSET($R$23,0,$M587)</f>
        <v>3.5573122529644272</v>
      </c>
      <c r="O606" s="23">
        <f ca="1">OFFSET($AV$23,0,$M587)</f>
        <v>3.5573122529644272</v>
      </c>
      <c r="P606" s="23"/>
      <c r="AV606" s="11"/>
      <c r="AW606" s="11"/>
    </row>
    <row r="607" spans="2:49" ht="10.35" customHeight="1" x14ac:dyDescent="0.4">
      <c r="B607" s="36"/>
      <c r="C607" s="100" t="s">
        <v>57</v>
      </c>
      <c r="D607" s="101"/>
      <c r="E607" s="39">
        <v>-131.31225296442688</v>
      </c>
      <c r="F607" s="33">
        <f>E607/E614</f>
        <v>-3.0374138955971486E-3</v>
      </c>
      <c r="G607" s="39">
        <v>-126.30830039525692</v>
      </c>
      <c r="H607" s="33">
        <f>G607/G614</f>
        <v>-3.2109999557879583E-3</v>
      </c>
      <c r="I607" s="34"/>
      <c r="J607" s="39">
        <v>-180.17926565874731</v>
      </c>
      <c r="K607" s="33">
        <v>-4.3355177140222403E-3</v>
      </c>
      <c r="L607" s="1"/>
      <c r="M607" s="43" t="s">
        <v>86</v>
      </c>
      <c r="N607" s="23">
        <f ca="1">OFFSET($R$24,0,$M587)</f>
        <v>3.9525691699604746</v>
      </c>
      <c r="O607" s="23">
        <f ca="1">OFFSET($AV$24,0,$M587)</f>
        <v>3.1620553359683794</v>
      </c>
      <c r="P607" s="23"/>
      <c r="AV607" s="11"/>
      <c r="AW607" s="11"/>
    </row>
    <row r="608" spans="2:49" ht="10.35" customHeight="1" x14ac:dyDescent="0.4">
      <c r="B608" s="36"/>
      <c r="C608" s="100" t="s">
        <v>59</v>
      </c>
      <c r="D608" s="101"/>
      <c r="E608" s="40">
        <v>491.85770750988144</v>
      </c>
      <c r="F608" s="33">
        <f>E608/E614</f>
        <v>1.1377273649031039E-2</v>
      </c>
      <c r="G608" s="40">
        <v>508.91699604743081</v>
      </c>
      <c r="H608" s="33">
        <f>G608/G614</f>
        <v>1.293764896443342E-2</v>
      </c>
      <c r="I608" s="34"/>
      <c r="J608" s="40">
        <v>477.11879049676025</v>
      </c>
      <c r="K608" s="33">
        <v>1.1480549442405534E-2</v>
      </c>
      <c r="L608" s="76"/>
      <c r="M608" s="2" t="s">
        <v>88</v>
      </c>
      <c r="N608" s="23">
        <f ca="1">OFFSET($R$25,0,$M587)</f>
        <v>5.928853754940711</v>
      </c>
      <c r="O608" s="23">
        <f ca="1">OFFSET($AV$25,0,$M587)</f>
        <v>11.067193675889328</v>
      </c>
      <c r="P608" s="23"/>
    </row>
    <row r="609" spans="2:18" ht="10.35" customHeight="1" x14ac:dyDescent="0.4">
      <c r="B609" s="38"/>
      <c r="C609" s="100" t="s">
        <v>61</v>
      </c>
      <c r="D609" s="101"/>
      <c r="E609" s="40">
        <v>10699.96837944664</v>
      </c>
      <c r="F609" s="33">
        <f>E609/E614</f>
        <v>0.24750342717054591</v>
      </c>
      <c r="G609" s="40">
        <v>10006.08695652174</v>
      </c>
      <c r="H609" s="33">
        <f>G609/G614</f>
        <v>0.25437397759655306</v>
      </c>
      <c r="I609" s="34"/>
      <c r="J609" s="40">
        <v>10639.345572354212</v>
      </c>
      <c r="K609" s="33">
        <v>0.25600654451499816</v>
      </c>
      <c r="L609" s="76"/>
      <c r="M609" s="4" t="s">
        <v>89</v>
      </c>
      <c r="N609" s="23">
        <f ca="1">OFFSET($R$26,0,$M587)</f>
        <v>25.296442687747035</v>
      </c>
      <c r="O609" s="23">
        <f ca="1">OFFSET($AV$26,0,$M587)</f>
        <v>11.857707509881422</v>
      </c>
      <c r="P609" s="23"/>
    </row>
    <row r="610" spans="2:18" ht="10.35" customHeight="1" x14ac:dyDescent="0.4">
      <c r="B610" s="31" t="s">
        <v>63</v>
      </c>
      <c r="C610" s="100" t="s">
        <v>64</v>
      </c>
      <c r="D610" s="101"/>
      <c r="E610" s="40">
        <v>7.3399209486166006</v>
      </c>
      <c r="F610" s="33">
        <f>E610/E614</f>
        <v>1.6978139799301382E-4</v>
      </c>
      <c r="G610" s="40">
        <v>6.5138339920948614</v>
      </c>
      <c r="H610" s="33">
        <f>G610/G614</f>
        <v>1.6559418973396405E-4</v>
      </c>
      <c r="I610" s="34"/>
      <c r="J610" s="40">
        <v>14.498920086393088</v>
      </c>
      <c r="K610" s="33">
        <v>3.4887657377739108E-4</v>
      </c>
      <c r="L610" s="76"/>
      <c r="M610" s="43" t="s">
        <v>91</v>
      </c>
      <c r="N610" s="23">
        <f ca="1">OFFSET($R$27,0,$M587)</f>
        <v>9.0909090909090917</v>
      </c>
      <c r="O610" s="23">
        <f ca="1">OFFSET($AV$27,0,$M587)</f>
        <v>15.41501976284585</v>
      </c>
      <c r="P610" s="23"/>
    </row>
    <row r="611" spans="2:18" ht="10.35" customHeight="1" x14ac:dyDescent="0.4">
      <c r="B611" s="41" t="s">
        <v>66</v>
      </c>
      <c r="C611" s="100" t="s">
        <v>67</v>
      </c>
      <c r="D611" s="101"/>
      <c r="E611" s="40">
        <v>68.731225296442688</v>
      </c>
      <c r="F611" s="33">
        <f>E611/E614</f>
        <v>1.5898377650514365E-3</v>
      </c>
      <c r="G611" s="40">
        <v>90.577075098814234</v>
      </c>
      <c r="H611" s="33">
        <f>G611/G614</f>
        <v>2.3026434781210684E-3</v>
      </c>
      <c r="I611" s="34"/>
      <c r="J611" s="40">
        <v>110.54643628509719</v>
      </c>
      <c r="K611" s="33">
        <v>2.6599954827421727E-3</v>
      </c>
      <c r="L611" s="76"/>
      <c r="M611" s="43" t="s">
        <v>93</v>
      </c>
      <c r="N611" s="23">
        <f ca="1">OFFSET($R$28,0,$M587)</f>
        <v>10.671936758893279</v>
      </c>
      <c r="O611" s="23">
        <f ca="1">OFFSET($AV$28,0,$M587)</f>
        <v>12.252964426877471</v>
      </c>
      <c r="P611" s="23"/>
    </row>
    <row r="612" spans="2:18" ht="10.35" customHeight="1" x14ac:dyDescent="0.4">
      <c r="B612" s="31" t="s">
        <v>69</v>
      </c>
      <c r="C612" s="100" t="s">
        <v>70</v>
      </c>
      <c r="D612" s="101"/>
      <c r="E612" s="40">
        <v>100.08300395256917</v>
      </c>
      <c r="F612" s="33">
        <f>E612/E614</f>
        <v>2.3150429610022095E-3</v>
      </c>
      <c r="G612" s="40">
        <v>155.82213438735178</v>
      </c>
      <c r="H612" s="33">
        <f>G612/G614</f>
        <v>3.96129838706436E-3</v>
      </c>
      <c r="I612" s="34"/>
      <c r="J612" s="40">
        <v>266.7451403887689</v>
      </c>
      <c r="K612" s="33">
        <v>6.4184870387649527E-3</v>
      </c>
      <c r="L612" s="76"/>
      <c r="M612" s="43" t="s">
        <v>95</v>
      </c>
      <c r="N612" s="23">
        <f ca="1">OFFSET($R$29,0,$M587)</f>
        <v>7.1146245059288544</v>
      </c>
      <c r="O612" s="23">
        <f ca="1">OFFSET($AV$29,0,$M587)</f>
        <v>9.0909090909090917</v>
      </c>
      <c r="P612" s="23"/>
    </row>
    <row r="613" spans="2:18" ht="10.35" customHeight="1" x14ac:dyDescent="0.4">
      <c r="B613" s="41" t="s">
        <v>72</v>
      </c>
      <c r="C613" s="100" t="s">
        <v>73</v>
      </c>
      <c r="D613" s="101"/>
      <c r="E613" s="40">
        <v>273.38339920948619</v>
      </c>
      <c r="F613" s="33">
        <f>E613/E614</f>
        <v>6.3236942237936428E-3</v>
      </c>
      <c r="G613" s="40">
        <v>172.84584980237153</v>
      </c>
      <c r="H613" s="33">
        <f>G613/G614</f>
        <v>4.3940739788023344E-3</v>
      </c>
      <c r="I613" s="34"/>
      <c r="J613" s="40">
        <v>666.14686825053991</v>
      </c>
      <c r="K613" s="33">
        <v>1.6028989444937525E-2</v>
      </c>
      <c r="L613" s="76"/>
      <c r="M613" s="43" t="s">
        <v>97</v>
      </c>
      <c r="N613" s="23">
        <f ca="1">OFFSET($R$30,0,$M587)</f>
        <v>2.766798418972332</v>
      </c>
      <c r="O613" s="23">
        <f ca="1">OFFSET($AV$30,0,$M587)</f>
        <v>3.1620553359683794</v>
      </c>
      <c r="P613" s="23"/>
    </row>
    <row r="614" spans="2:18" ht="10.35" customHeight="1" x14ac:dyDescent="0.4">
      <c r="B614" s="94" t="s">
        <v>75</v>
      </c>
      <c r="C614" s="95"/>
      <c r="D614" s="96"/>
      <c r="E614" s="42">
        <f>SUM(E601:E604,E610,E612)</f>
        <v>43231.596837944664</v>
      </c>
      <c r="F614" s="33">
        <f>E614/E614</f>
        <v>1</v>
      </c>
      <c r="G614" s="42">
        <f>SUM(G601:G604,G610,G612)</f>
        <v>39336.126482213447</v>
      </c>
      <c r="H614" s="33">
        <f>G614/G614</f>
        <v>1</v>
      </c>
      <c r="I614" s="34"/>
      <c r="J614" s="42">
        <v>41558.881209503241</v>
      </c>
      <c r="K614" s="33">
        <v>1</v>
      </c>
      <c r="L614" s="76"/>
      <c r="M614" s="43" t="s">
        <v>99</v>
      </c>
      <c r="N614" s="23">
        <f ca="1">OFFSET($R$31,0,$M587)</f>
        <v>4.7430830039525684</v>
      </c>
      <c r="O614" s="23">
        <f ca="1">OFFSET($AV$31,0,$M587)</f>
        <v>4.7430830039525684</v>
      </c>
      <c r="P614" s="23"/>
    </row>
    <row r="615" spans="2:18" ht="10.35" customHeight="1" x14ac:dyDescent="0.4">
      <c r="B615" s="94" t="s">
        <v>77</v>
      </c>
      <c r="C615" s="95"/>
      <c r="D615" s="96"/>
      <c r="E615" s="42">
        <f>SUM(E605:E609,E611,E613)</f>
        <v>40179.33201581028</v>
      </c>
      <c r="F615" s="33">
        <f>E615/E614</f>
        <v>0.92939736106496551</v>
      </c>
      <c r="G615" s="42">
        <f>SUM(G605:G609,G611,G613)</f>
        <v>36923.992094861664</v>
      </c>
      <c r="H615" s="33">
        <f>G615/G614</f>
        <v>0.93867890402369758</v>
      </c>
      <c r="I615" s="34"/>
      <c r="J615" s="42">
        <v>39817.639308855294</v>
      </c>
      <c r="K615" s="33">
        <v>0.95810181001095429</v>
      </c>
      <c r="L615" s="76"/>
      <c r="M615" s="43" t="s">
        <v>100</v>
      </c>
      <c r="N615" s="23">
        <f ca="1">OFFSET($R$32,0,$M587)</f>
        <v>1.9762845849802373</v>
      </c>
      <c r="O615" s="23">
        <f ca="1">OFFSET($AV$32,0,$M587)</f>
        <v>1.9762845849802373</v>
      </c>
      <c r="P615" s="23"/>
    </row>
    <row r="616" spans="2:18" ht="10.35" customHeight="1" x14ac:dyDescent="0.4">
      <c r="B616" s="94" t="s">
        <v>79</v>
      </c>
      <c r="C616" s="95"/>
      <c r="D616" s="96"/>
      <c r="E616" s="42">
        <f>E614-E615</f>
        <v>3052.2648221343843</v>
      </c>
      <c r="F616" s="33">
        <f>E616/E614</f>
        <v>7.0602638935034448E-2</v>
      </c>
      <c r="G616" s="42">
        <f>G614-G615</f>
        <v>2412.1343873517835</v>
      </c>
      <c r="H616" s="33">
        <f>G616/G614</f>
        <v>6.1321095976302455E-2</v>
      </c>
      <c r="I616" s="34"/>
      <c r="J616" s="42">
        <v>1741.2419006479467</v>
      </c>
      <c r="K616" s="33">
        <v>4.1898189989045667E-2</v>
      </c>
      <c r="L616" s="76"/>
      <c r="M616" s="43" t="s">
        <v>101</v>
      </c>
      <c r="N616" s="23">
        <f ca="1">OFFSET($R$33,0,$M587)</f>
        <v>2.3715415019762842</v>
      </c>
      <c r="O616" s="23">
        <f ca="1">OFFSET($AV$33,0,$M587)</f>
        <v>1.9762845849802373</v>
      </c>
      <c r="P616" s="23"/>
    </row>
    <row r="617" spans="2:18" ht="10.35" customHeight="1" x14ac:dyDescent="0.4">
      <c r="B617" s="102" t="s">
        <v>81</v>
      </c>
      <c r="C617" s="103"/>
      <c r="D617" s="104"/>
      <c r="E617" s="44">
        <v>8.8221343873517792</v>
      </c>
      <c r="F617" s="45">
        <f>E617/E614</f>
        <v>2.04066817620036E-4</v>
      </c>
      <c r="G617" s="44">
        <v>26.739130434782609</v>
      </c>
      <c r="H617" s="45">
        <f>G617/G614</f>
        <v>6.7976012958147257E-4</v>
      </c>
      <c r="I617" s="77"/>
      <c r="J617" s="47" t="s">
        <v>82</v>
      </c>
      <c r="K617" s="48" t="s">
        <v>83</v>
      </c>
      <c r="L617" s="76"/>
      <c r="M617" s="43" t="s">
        <v>102</v>
      </c>
      <c r="N617" s="23">
        <f ca="1">OFFSET($R$34,0,$M587)</f>
        <v>3.1620553359683794</v>
      </c>
      <c r="O617" s="23">
        <f ca="1">OFFSET($AV$34,0,$M587)</f>
        <v>3.5573122529644272</v>
      </c>
      <c r="P617" s="23"/>
    </row>
    <row r="618" spans="2:18" ht="10.35" customHeight="1" x14ac:dyDescent="0.4">
      <c r="B618" s="102" t="s">
        <v>85</v>
      </c>
      <c r="C618" s="103"/>
      <c r="D618" s="104"/>
      <c r="E618" s="44">
        <f>E616+E617</f>
        <v>3061.0869565217363</v>
      </c>
      <c r="F618" s="45">
        <f>E618/(E614+E617)</f>
        <v>7.079225940156629E-2</v>
      </c>
      <c r="G618" s="44">
        <f>G616+G617</f>
        <v>2438.873517786566</v>
      </c>
      <c r="H618" s="45">
        <f>G618/(G614+G617)</f>
        <v>6.1958739025415301E-2</v>
      </c>
      <c r="I618" s="77"/>
      <c r="J618" s="47" t="s">
        <v>83</v>
      </c>
      <c r="K618" s="48" t="s">
        <v>83</v>
      </c>
      <c r="L618" s="76"/>
      <c r="M618" s="2" t="s">
        <v>103</v>
      </c>
      <c r="N618" s="23">
        <f ca="1">OFFSET($R$35,0,$M587)</f>
        <v>0.79051383399209485</v>
      </c>
      <c r="O618" s="23">
        <f ca="1">OFFSET($AV$35,0,$M587)</f>
        <v>1.1857707509881421</v>
      </c>
      <c r="P618" s="23"/>
    </row>
    <row r="619" spans="2:18" ht="10.35" customHeight="1" x14ac:dyDescent="0.4">
      <c r="B619" s="94" t="s">
        <v>87</v>
      </c>
      <c r="C619" s="95"/>
      <c r="D619" s="96"/>
      <c r="E619" s="49">
        <v>253</v>
      </c>
      <c r="F619" s="50"/>
      <c r="G619" s="49">
        <v>253</v>
      </c>
      <c r="H619" s="50"/>
      <c r="I619" s="51"/>
      <c r="J619" s="49">
        <v>463</v>
      </c>
      <c r="K619" s="50"/>
      <c r="L619" s="76"/>
      <c r="M619" s="4" t="s">
        <v>104</v>
      </c>
      <c r="N619" s="23">
        <f ca="1">OFFSET($R$36,0,$M587)</f>
        <v>1.5810276679841897</v>
      </c>
      <c r="O619" s="23">
        <f ca="1">OFFSET($AV$36,0,$M587)</f>
        <v>1.5810276679841897</v>
      </c>
      <c r="P619" s="23"/>
    </row>
    <row r="620" spans="2:18" ht="10.35" customHeight="1" x14ac:dyDescent="0.4">
      <c r="B620" s="52"/>
      <c r="C620" s="53"/>
      <c r="D620" s="54"/>
      <c r="E620" s="55"/>
      <c r="F620" s="55"/>
      <c r="G620" s="55"/>
      <c r="H620" s="55"/>
      <c r="I620" s="51"/>
      <c r="J620" s="55"/>
      <c r="K620" s="55"/>
      <c r="L620" s="76"/>
      <c r="M620" s="69" t="s">
        <v>105</v>
      </c>
      <c r="N620" s="23">
        <f ca="1">OFFSET($R$37,0,$M587)</f>
        <v>0.79051383399209485</v>
      </c>
      <c r="O620" s="23">
        <f ca="1">OFFSET($AV$37,0,$M587)</f>
        <v>0.39525691699604742</v>
      </c>
      <c r="P620" s="23"/>
    </row>
    <row r="621" spans="2:18" ht="10.35" customHeight="1" x14ac:dyDescent="0.4">
      <c r="B621" s="56" t="s">
        <v>90</v>
      </c>
      <c r="C621" s="57"/>
      <c r="D621" s="58"/>
      <c r="E621" s="49">
        <v>171.14624505928853</v>
      </c>
      <c r="F621" s="50"/>
      <c r="G621" s="49">
        <v>198.08300395256916</v>
      </c>
      <c r="H621" s="50"/>
      <c r="I621" s="51"/>
      <c r="J621" s="49">
        <v>340.03144036649718</v>
      </c>
      <c r="K621" s="50"/>
      <c r="L621" s="63"/>
      <c r="M621" s="69" t="s">
        <v>106</v>
      </c>
      <c r="N621" s="23">
        <f ca="1">OFFSET($R$38,0,$M587)</f>
        <v>1.1857707509881421</v>
      </c>
      <c r="O621" s="23">
        <f ca="1">OFFSET($AV$38,0,$M587)</f>
        <v>0.79051383399209485</v>
      </c>
      <c r="P621" s="23"/>
    </row>
    <row r="622" spans="2:18" ht="10.35" customHeight="1" x14ac:dyDescent="0.4">
      <c r="B622" s="59" t="s">
        <v>92</v>
      </c>
      <c r="C622" s="60"/>
      <c r="D622" s="61"/>
      <c r="E622" s="49">
        <v>392.30434782608694</v>
      </c>
      <c r="F622" s="50"/>
      <c r="G622" s="49">
        <v>308.59288537549406</v>
      </c>
      <c r="H622" s="50"/>
      <c r="I622" s="51"/>
      <c r="J622" s="49">
        <v>426.15160519747246</v>
      </c>
      <c r="K622" s="50"/>
      <c r="L622" s="1"/>
      <c r="M622" s="69" t="s">
        <v>107</v>
      </c>
      <c r="N622" s="23">
        <f ca="1">OFFSET($R$39,0,$M587)</f>
        <v>0.39525691699604742</v>
      </c>
      <c r="O622" s="23">
        <f ca="1">OFFSET($AV$39,0,$M587)</f>
        <v>0</v>
      </c>
      <c r="P622" s="23"/>
      <c r="R622" s="85"/>
    </row>
    <row r="623" spans="2:18" ht="10.35" customHeight="1" x14ac:dyDescent="0.4">
      <c r="B623" s="56" t="s">
        <v>94</v>
      </c>
      <c r="C623" s="57"/>
      <c r="D623" s="58"/>
      <c r="E623" s="49">
        <v>33.162055335968383</v>
      </c>
      <c r="F623" s="50"/>
      <c r="G623" s="49">
        <v>39.92490118577075</v>
      </c>
      <c r="H623" s="50"/>
      <c r="I623" s="51"/>
      <c r="J623" s="49">
        <v>130.71967291352769</v>
      </c>
      <c r="K623" s="50"/>
      <c r="M623" s="69" t="s">
        <v>108</v>
      </c>
      <c r="N623" s="23">
        <f ca="1">OFFSET($R$40,0,$M587)</f>
        <v>0.39525691699604742</v>
      </c>
      <c r="O623" s="23">
        <f ca="1">OFFSET($AV$40,0,$M587)</f>
        <v>1.1857707509881421</v>
      </c>
      <c r="P623" s="23"/>
      <c r="R623" s="85"/>
    </row>
    <row r="624" spans="2:18" ht="10.35" customHeight="1" x14ac:dyDescent="0.4">
      <c r="B624" s="56" t="s">
        <v>96</v>
      </c>
      <c r="C624" s="57"/>
      <c r="D624" s="58"/>
      <c r="E624" s="49">
        <f>E616+E606+E607-SUM(E621:E623)</f>
        <v>3293.0711462450563</v>
      </c>
      <c r="F624" s="50"/>
      <c r="G624" s="49">
        <f>G616+G606+G607-SUM(G621:G623)</f>
        <v>2645.47035573123</v>
      </c>
      <c r="H624" s="50"/>
      <c r="I624" s="51"/>
      <c r="J624" s="49">
        <v>1774.9612124080304</v>
      </c>
      <c r="K624" s="50"/>
      <c r="L624" s="8"/>
      <c r="M624" s="69" t="s">
        <v>109</v>
      </c>
      <c r="N624" s="23">
        <f ca="1">OFFSET($R$41,0,$M587)</f>
        <v>0.39525691699604742</v>
      </c>
      <c r="O624" s="23">
        <f ca="1">OFFSET($AV$41,0,$M587)</f>
        <v>0</v>
      </c>
      <c r="P624" s="23"/>
      <c r="Q624" s="86"/>
    </row>
    <row r="625" spans="2:17" ht="10.35" customHeight="1" x14ac:dyDescent="0.4">
      <c r="C625" s="65"/>
      <c r="D625" s="54"/>
      <c r="E625" s="54"/>
      <c r="F625" s="54"/>
      <c r="G625" s="54"/>
      <c r="H625" s="54"/>
      <c r="I625" s="54"/>
      <c r="J625" s="54"/>
      <c r="K625" s="66"/>
      <c r="L625" s="8"/>
      <c r="M625" s="69" t="s">
        <v>110</v>
      </c>
      <c r="N625" s="23">
        <f ca="1">OFFSET($R$42,0,$M587)</f>
        <v>0</v>
      </c>
      <c r="O625" s="23">
        <f ca="1">OFFSET($AV$42,0,$M587)</f>
        <v>0</v>
      </c>
      <c r="P625" s="23"/>
      <c r="Q625" s="70"/>
    </row>
    <row r="626" spans="2:17" ht="10.35" customHeight="1" x14ac:dyDescent="0.4">
      <c r="B626" s="56" t="s">
        <v>124</v>
      </c>
      <c r="C626" s="57"/>
      <c r="D626" s="58"/>
      <c r="E626" s="78">
        <v>18.48221343873518</v>
      </c>
      <c r="F626" s="50"/>
      <c r="G626" s="78" t="s">
        <v>116</v>
      </c>
      <c r="H626" s="50"/>
      <c r="I626" s="51"/>
      <c r="J626" s="79">
        <v>18.488017429193899</v>
      </c>
      <c r="K626" s="80"/>
      <c r="L626" s="67"/>
      <c r="M626" s="69" t="s">
        <v>111</v>
      </c>
      <c r="N626" s="23">
        <f ca="1">OFFSET($R$43,0,$M587)</f>
        <v>0</v>
      </c>
      <c r="O626" s="23">
        <f ca="1">OFFSET($AV$43,0,$M587)</f>
        <v>0</v>
      </c>
      <c r="P626" s="23"/>
      <c r="Q626" s="70"/>
    </row>
    <row r="627" spans="2:17" ht="10.35" customHeight="1" x14ac:dyDescent="0.4">
      <c r="B627" s="56" t="s">
        <v>125</v>
      </c>
      <c r="C627" s="57"/>
      <c r="D627" s="58"/>
      <c r="E627" s="78">
        <f>E614/E626</f>
        <v>2339.0919589392643</v>
      </c>
      <c r="F627" s="50"/>
      <c r="G627" s="78" t="s">
        <v>116</v>
      </c>
      <c r="H627" s="50"/>
      <c r="I627" s="51"/>
      <c r="J627" s="78">
        <v>2247.8819791612054</v>
      </c>
      <c r="K627" s="80"/>
      <c r="L627" s="68"/>
      <c r="M627" s="69" t="s">
        <v>112</v>
      </c>
      <c r="N627" s="23">
        <f ca="1">OFFSET($R$44,0,$M587)</f>
        <v>0</v>
      </c>
      <c r="O627" s="23">
        <f ca="1">OFFSET($AV$44,0,$M587)</f>
        <v>0</v>
      </c>
      <c r="P627" s="23"/>
      <c r="Q627" s="70"/>
    </row>
    <row r="628" spans="2:17" ht="10.35" customHeight="1" x14ac:dyDescent="0.4">
      <c r="B628" s="97" t="s">
        <v>126</v>
      </c>
      <c r="C628" s="98"/>
      <c r="D628" s="99"/>
      <c r="E628" s="81">
        <f>(E614+E617)/E626</f>
        <v>2339.5692899914457</v>
      </c>
      <c r="F628" s="82"/>
      <c r="G628" s="81" t="s">
        <v>119</v>
      </c>
      <c r="H628" s="82"/>
      <c r="I628" s="83"/>
      <c r="J628" s="81" t="s">
        <v>119</v>
      </c>
      <c r="K628" s="84"/>
      <c r="L628" s="68"/>
      <c r="O628" s="87"/>
      <c r="P628" s="87"/>
      <c r="Q628" s="70"/>
    </row>
    <row r="629" spans="2:17" ht="10.35" customHeight="1" x14ac:dyDescent="0.4">
      <c r="B629" s="56" t="s">
        <v>127</v>
      </c>
      <c r="C629" s="57"/>
      <c r="D629" s="58"/>
      <c r="E629" s="78">
        <f>E615/E626</f>
        <v>2173.9458939264327</v>
      </c>
      <c r="F629" s="50"/>
      <c r="G629" s="78" t="s">
        <v>116</v>
      </c>
      <c r="H629" s="50"/>
      <c r="I629" s="51"/>
      <c r="J629" s="78">
        <v>2153.6997929253571</v>
      </c>
      <c r="K629" s="80"/>
      <c r="L629" s="68"/>
      <c r="O629" s="87"/>
      <c r="P629" s="87"/>
      <c r="Q629" s="70"/>
    </row>
    <row r="630" spans="2:17" ht="10.35" customHeight="1" x14ac:dyDescent="0.4">
      <c r="B630" s="56" t="s">
        <v>121</v>
      </c>
      <c r="C630" s="57"/>
      <c r="D630" s="58"/>
      <c r="E630" s="78">
        <v>4.7827586206896555</v>
      </c>
      <c r="F630" s="50"/>
      <c r="G630" s="78" t="s">
        <v>116</v>
      </c>
      <c r="H630" s="50"/>
      <c r="I630" s="51"/>
      <c r="J630" s="78">
        <v>5.4780434782608696</v>
      </c>
      <c r="K630" s="80"/>
      <c r="L630" s="68"/>
      <c r="M630" s="69"/>
      <c r="N630" s="87"/>
      <c r="O630" s="87"/>
      <c r="P630" s="87"/>
      <c r="Q630" s="70"/>
    </row>
    <row r="631" spans="2:17" ht="10.35" customHeight="1" x14ac:dyDescent="0.4">
      <c r="B631" s="56" t="s">
        <v>122</v>
      </c>
      <c r="C631" s="57"/>
      <c r="D631" s="58"/>
      <c r="E631" s="78">
        <f>E605/E630</f>
        <v>5814.211951178504</v>
      </c>
      <c r="F631" s="50"/>
      <c r="G631" s="78" t="s">
        <v>116</v>
      </c>
      <c r="H631" s="50"/>
      <c r="I631" s="51"/>
      <c r="J631" s="78">
        <v>4927.6461054670053</v>
      </c>
      <c r="K631" s="80"/>
      <c r="L631" s="68"/>
      <c r="M631" s="69"/>
      <c r="N631" s="87"/>
      <c r="O631" s="87"/>
      <c r="P631" s="87"/>
      <c r="Q631" s="70"/>
    </row>
    <row r="632" spans="2:17" ht="10.35" customHeight="1" x14ac:dyDescent="0.4">
      <c r="B632" s="64" t="s">
        <v>98</v>
      </c>
      <c r="C632" s="65"/>
      <c r="D632" s="54"/>
      <c r="E632" s="54"/>
      <c r="F632" s="54"/>
      <c r="G632" s="54"/>
      <c r="H632" s="54"/>
      <c r="I632" s="54"/>
      <c r="J632" s="54"/>
      <c r="K632" s="66"/>
      <c r="L632" s="68"/>
      <c r="M632" s="69"/>
      <c r="N632" s="87"/>
    </row>
    <row r="633" spans="2:17" ht="10.35" customHeight="1" x14ac:dyDescent="0.4">
      <c r="B633" s="64"/>
      <c r="C633" s="65"/>
      <c r="D633" s="54"/>
      <c r="E633" s="54"/>
      <c r="F633" s="54"/>
      <c r="G633" s="54"/>
      <c r="H633" s="54"/>
      <c r="I633" s="54"/>
      <c r="J633" s="54"/>
      <c r="K633" s="66"/>
      <c r="L633" s="68"/>
      <c r="M633" s="69"/>
      <c r="N633" s="87"/>
    </row>
    <row r="634" spans="2:17" ht="10.35" customHeight="1" x14ac:dyDescent="0.4">
      <c r="B634" s="64"/>
      <c r="C634" s="65"/>
      <c r="D634" s="54"/>
      <c r="E634" s="54"/>
      <c r="F634" s="54"/>
      <c r="G634" s="54"/>
      <c r="H634" s="54"/>
      <c r="I634" s="54"/>
      <c r="J634" s="54"/>
      <c r="K634" s="66"/>
      <c r="L634" s="76"/>
    </row>
    <row r="635" spans="2:17" ht="10.35" customHeight="1" x14ac:dyDescent="0.4">
      <c r="B635" s="64"/>
      <c r="C635" s="65"/>
      <c r="D635" s="54"/>
      <c r="E635" s="54"/>
      <c r="F635" s="54"/>
      <c r="G635" s="54"/>
      <c r="H635" s="54"/>
      <c r="I635" s="54"/>
      <c r="J635" s="54"/>
      <c r="K635" s="66"/>
      <c r="L635" s="76"/>
      <c r="O635" s="23"/>
      <c r="P635" s="23"/>
    </row>
    <row r="636" spans="2:17" ht="10.35" customHeight="1" x14ac:dyDescent="0.4">
      <c r="B636" s="64"/>
      <c r="C636" s="65"/>
      <c r="D636" s="54"/>
      <c r="E636" s="54"/>
      <c r="F636" s="54"/>
      <c r="G636" s="54"/>
      <c r="H636" s="54"/>
      <c r="I636" s="54"/>
      <c r="J636" s="54"/>
      <c r="K636" s="66"/>
      <c r="L636" s="76"/>
      <c r="M636" s="4">
        <v>13</v>
      </c>
      <c r="N636" s="4" t="s">
        <v>113</v>
      </c>
      <c r="O636" s="4" t="s">
        <v>114</v>
      </c>
    </row>
    <row r="637" spans="2:17" ht="10.35" customHeight="1" x14ac:dyDescent="0.4">
      <c r="B637" s="64"/>
      <c r="C637" s="65"/>
      <c r="D637" s="54"/>
      <c r="E637" s="54"/>
      <c r="F637" s="54"/>
      <c r="G637" s="54"/>
      <c r="H637" s="54"/>
      <c r="I637" s="54"/>
      <c r="J637" s="54"/>
      <c r="K637" s="66"/>
      <c r="L637" s="76"/>
      <c r="M637" s="22" t="s">
        <v>38</v>
      </c>
      <c r="N637" s="23">
        <f ca="1">OFFSET($R$5,0,$M636)</f>
        <v>0</v>
      </c>
      <c r="O637" s="23">
        <f ca="1">OFFSET($AV$5,0,$M636)</f>
        <v>0</v>
      </c>
      <c r="P637" s="23"/>
    </row>
    <row r="638" spans="2:17" ht="10.35" customHeight="1" x14ac:dyDescent="0.4">
      <c r="B638" s="64"/>
      <c r="C638" s="65"/>
      <c r="D638" s="54"/>
      <c r="E638" s="54"/>
      <c r="F638" s="54"/>
      <c r="G638" s="54"/>
      <c r="H638" s="54"/>
      <c r="I638" s="54"/>
      <c r="J638" s="54"/>
      <c r="K638" s="66"/>
      <c r="L638" s="76"/>
      <c r="M638" s="29" t="s">
        <v>42</v>
      </c>
      <c r="N638" s="23">
        <f ca="1">OFFSET($R$6,0,$M636)</f>
        <v>0</v>
      </c>
      <c r="O638" s="23">
        <f ca="1">OFFSET($AV$6,0,$M636)</f>
        <v>0</v>
      </c>
      <c r="P638" s="23"/>
    </row>
    <row r="639" spans="2:17" ht="10.35" customHeight="1" x14ac:dyDescent="0.4">
      <c r="B639" s="64"/>
      <c r="C639" s="65"/>
      <c r="D639" s="54"/>
      <c r="E639" s="54"/>
      <c r="F639" s="54"/>
      <c r="G639" s="54"/>
      <c r="H639" s="54"/>
      <c r="I639" s="54"/>
      <c r="J639" s="54"/>
      <c r="K639" s="66"/>
      <c r="L639" s="76"/>
      <c r="M639" s="35" t="s">
        <v>45</v>
      </c>
      <c r="N639" s="23">
        <f ca="1">OFFSET($R$7,0,$M636)</f>
        <v>0</v>
      </c>
      <c r="O639" s="23">
        <f ca="1">OFFSET($AV$7,0,$M636)</f>
        <v>0</v>
      </c>
      <c r="P639" s="23"/>
    </row>
    <row r="640" spans="2:17" ht="10.35" customHeight="1" x14ac:dyDescent="0.4">
      <c r="B640" s="64"/>
      <c r="C640" s="65"/>
      <c r="D640" s="54"/>
      <c r="E640" s="54"/>
      <c r="F640" s="54"/>
      <c r="G640" s="54"/>
      <c r="H640" s="54"/>
      <c r="I640" s="54"/>
      <c r="J640" s="54"/>
      <c r="K640" s="66"/>
      <c r="L640" s="76"/>
      <c r="M640" s="35" t="s">
        <v>47</v>
      </c>
      <c r="N640" s="23">
        <f ca="1">OFFSET($R$8,0,$M636)</f>
        <v>0</v>
      </c>
      <c r="O640" s="23">
        <f ca="1">OFFSET($AV$8,0,$M636)</f>
        <v>0</v>
      </c>
      <c r="P640" s="23"/>
    </row>
    <row r="641" spans="2:49" ht="10.35" customHeight="1" x14ac:dyDescent="0.4">
      <c r="B641" s="64"/>
      <c r="C641" s="65"/>
      <c r="D641" s="54"/>
      <c r="E641" s="54"/>
      <c r="F641" s="54"/>
      <c r="G641" s="54"/>
      <c r="H641" s="54"/>
      <c r="I641" s="54"/>
      <c r="J641" s="54"/>
      <c r="K641" s="66"/>
      <c r="L641" s="76"/>
      <c r="M641" s="35" t="s">
        <v>49</v>
      </c>
      <c r="N641" s="23">
        <f ca="1">OFFSET($R$9,0,$M636)</f>
        <v>0</v>
      </c>
      <c r="O641" s="23">
        <f ca="1">OFFSET($AV$9,0,$M636)</f>
        <v>0</v>
      </c>
      <c r="P641" s="23"/>
    </row>
    <row r="642" spans="2:49" ht="10.35" customHeight="1" x14ac:dyDescent="0.4">
      <c r="B642" s="64"/>
      <c r="C642" s="65"/>
      <c r="D642" s="54"/>
      <c r="E642" s="54"/>
      <c r="F642" s="54"/>
      <c r="G642" s="54"/>
      <c r="H642" s="54"/>
      <c r="I642" s="54"/>
      <c r="J642" s="54"/>
      <c r="K642" s="66"/>
      <c r="L642" s="76"/>
      <c r="M642" s="35" t="s">
        <v>51</v>
      </c>
      <c r="N642" s="23">
        <f ca="1">OFFSET($R$10,0,$M636)</f>
        <v>0.36764705882352938</v>
      </c>
      <c r="O642" s="23">
        <f ca="1">OFFSET($AV$10,0,$M636)</f>
        <v>0.73529411764705876</v>
      </c>
      <c r="P642" s="23"/>
    </row>
    <row r="643" spans="2:49" ht="10.35" customHeight="1" x14ac:dyDescent="0.4">
      <c r="B643" s="64"/>
      <c r="C643" s="65"/>
      <c r="D643" s="54"/>
      <c r="E643" s="54"/>
      <c r="F643" s="54"/>
      <c r="G643" s="54"/>
      <c r="H643" s="54"/>
      <c r="I643" s="54"/>
      <c r="J643" s="54"/>
      <c r="K643" s="66"/>
      <c r="M643" s="35" t="s">
        <v>54</v>
      </c>
      <c r="N643" s="23">
        <f ca="1">OFFSET($R$11,0,$M636)</f>
        <v>0.36764705882352938</v>
      </c>
      <c r="O643" s="23">
        <f ca="1">OFFSET($AV$11,0,$M636)</f>
        <v>0.73529411764705876</v>
      </c>
      <c r="P643" s="23"/>
    </row>
    <row r="644" spans="2:49" ht="10.35" customHeight="1" x14ac:dyDescent="0.4">
      <c r="B644" s="64"/>
      <c r="C644" s="65"/>
      <c r="D644" s="54"/>
      <c r="E644" s="54"/>
      <c r="F644" s="54"/>
      <c r="G644" s="54"/>
      <c r="H644" s="54"/>
      <c r="I644" s="54"/>
      <c r="J644" s="54"/>
      <c r="K644" s="66"/>
      <c r="M644" s="35" t="s">
        <v>56</v>
      </c>
      <c r="N644" s="23">
        <f ca="1">OFFSET($R$12,0,$M636)</f>
        <v>1.8382352941176472</v>
      </c>
      <c r="O644" s="23">
        <f ca="1">OFFSET($AV$12,0,$M636)</f>
        <v>1.1029411764705883</v>
      </c>
      <c r="P644" s="23"/>
    </row>
    <row r="645" spans="2:49" ht="7.5" customHeight="1" x14ac:dyDescent="0.4">
      <c r="B645" s="64"/>
      <c r="C645" s="65"/>
      <c r="D645" s="54"/>
      <c r="E645" s="54"/>
      <c r="F645" s="54"/>
      <c r="G645" s="54"/>
      <c r="H645" s="54"/>
      <c r="I645" s="54"/>
      <c r="J645" s="54"/>
      <c r="K645" s="66"/>
      <c r="M645" s="35" t="s">
        <v>58</v>
      </c>
      <c r="N645" s="23">
        <f ca="1">OFFSET($R$13,0,$M636)</f>
        <v>1.4705882352941175</v>
      </c>
      <c r="O645" s="23">
        <f ca="1">OFFSET($AV$13,0,$M636)</f>
        <v>0.73529411764705876</v>
      </c>
      <c r="P645" s="23"/>
    </row>
    <row r="646" spans="2:49" ht="7.5" customHeight="1" x14ac:dyDescent="0.4">
      <c r="B646" s="64"/>
      <c r="C646" s="65"/>
      <c r="D646" s="54"/>
      <c r="E646" s="54"/>
      <c r="F646" s="54"/>
      <c r="G646" s="54"/>
      <c r="H646" s="54"/>
      <c r="I646" s="54"/>
      <c r="J646" s="54"/>
      <c r="K646" s="66"/>
      <c r="M646" s="35" t="s">
        <v>60</v>
      </c>
      <c r="N646" s="23">
        <f ca="1">OFFSET($R$14,0,$M636)</f>
        <v>0</v>
      </c>
      <c r="O646" s="23">
        <f ca="1">OFFSET($AV$14,0,$M636)</f>
        <v>0.73529411764705876</v>
      </c>
      <c r="P646" s="23"/>
      <c r="R646" s="85"/>
    </row>
    <row r="647" spans="2:49" ht="16.5" customHeight="1" x14ac:dyDescent="0.4">
      <c r="B647" s="9" t="str">
        <f>"第14表　就労継続支援Ｂ型　１施設・事業所当たりの収支額，収支等の科目"</f>
        <v>第14表　就労継続支援Ｂ型　１施設・事業所当たりの収支額，収支等の科目</v>
      </c>
      <c r="C647" s="65"/>
      <c r="D647" s="54"/>
      <c r="E647" s="54"/>
      <c r="F647" s="54"/>
      <c r="G647" s="54"/>
      <c r="H647" s="54"/>
      <c r="I647" s="54"/>
      <c r="J647" s="54"/>
      <c r="K647" s="66"/>
      <c r="M647" s="35" t="s">
        <v>62</v>
      </c>
      <c r="N647" s="23">
        <f ca="1">OFFSET($R$15,0,$M636)</f>
        <v>1.1029411764705883</v>
      </c>
      <c r="O647" s="23">
        <f ca="1">OFFSET($AV$15,0,$M636)</f>
        <v>0.36764705882352938</v>
      </c>
      <c r="P647" s="23"/>
      <c r="Q647" s="86"/>
    </row>
    <row r="648" spans="2:49" ht="10.35" customHeight="1" x14ac:dyDescent="0.4">
      <c r="C648" s="7"/>
      <c r="D648" s="8"/>
      <c r="E648" s="8"/>
      <c r="F648" s="8"/>
      <c r="G648" s="8"/>
      <c r="H648" s="8"/>
      <c r="I648" s="8"/>
      <c r="J648" s="8"/>
      <c r="K648" s="10" t="s">
        <v>33</v>
      </c>
      <c r="L648" s="8"/>
      <c r="M648" s="35" t="s">
        <v>65</v>
      </c>
      <c r="N648" s="23">
        <f ca="1">OFFSET($R$16,0,$M636)</f>
        <v>0.36764705882352938</v>
      </c>
      <c r="O648" s="23">
        <f ca="1">OFFSET($AV$16,0,$M636)</f>
        <v>0</v>
      </c>
      <c r="P648" s="23"/>
      <c r="Q648" s="70"/>
    </row>
    <row r="649" spans="2:49" ht="10.35" customHeight="1" x14ac:dyDescent="0.4">
      <c r="B649" s="17"/>
      <c r="C649" s="18"/>
      <c r="D649" s="19"/>
      <c r="E649" s="105" t="s">
        <v>36</v>
      </c>
      <c r="F649" s="106"/>
      <c r="G649" s="106"/>
      <c r="H649" s="107"/>
      <c r="I649" s="20"/>
      <c r="J649" s="105" t="s">
        <v>37</v>
      </c>
      <c r="K649" s="107"/>
      <c r="L649" s="67"/>
      <c r="M649" s="35" t="s">
        <v>68</v>
      </c>
      <c r="N649" s="23">
        <f ca="1">OFFSET($R$17,0,$M636)</f>
        <v>0.36764705882352938</v>
      </c>
      <c r="O649" s="23">
        <f ca="1">OFFSET($AV$17,0,$M636)</f>
        <v>0.73529411764705876</v>
      </c>
      <c r="P649" s="23"/>
      <c r="Q649" s="70"/>
    </row>
    <row r="650" spans="2:49" ht="10.35" customHeight="1" x14ac:dyDescent="0.4">
      <c r="B650" s="26"/>
      <c r="C650" s="27"/>
      <c r="D650" s="28"/>
      <c r="E650" s="105" t="s">
        <v>39</v>
      </c>
      <c r="F650" s="107"/>
      <c r="G650" s="105" t="s">
        <v>40</v>
      </c>
      <c r="H650" s="107"/>
      <c r="I650" s="20"/>
      <c r="J650" s="105" t="s">
        <v>41</v>
      </c>
      <c r="K650" s="107"/>
      <c r="L650" s="68"/>
      <c r="M650" s="35" t="s">
        <v>71</v>
      </c>
      <c r="N650" s="23">
        <f ca="1">OFFSET($R$18,0,$M636)</f>
        <v>1.1029411764705883</v>
      </c>
      <c r="O650" s="23">
        <f ca="1">OFFSET($AV$18,0,$M636)</f>
        <v>0</v>
      </c>
      <c r="P650" s="23"/>
      <c r="Q650" s="74"/>
    </row>
    <row r="651" spans="2:49" ht="10.35" customHeight="1" x14ac:dyDescent="0.4">
      <c r="B651" s="31" t="s">
        <v>43</v>
      </c>
      <c r="C651" s="100" t="s">
        <v>44</v>
      </c>
      <c r="D651" s="101"/>
      <c r="E651" s="32">
        <v>34093.165441176468</v>
      </c>
      <c r="F651" s="33">
        <f>E651/E664</f>
        <v>0.94381163543728153</v>
      </c>
      <c r="G651" s="32">
        <v>32410.727941176472</v>
      </c>
      <c r="H651" s="33">
        <f>G651/G664</f>
        <v>0.94509919409920196</v>
      </c>
      <c r="I651" s="34"/>
      <c r="J651" s="32">
        <v>35933.61368653422</v>
      </c>
      <c r="K651" s="33">
        <v>0.93233346735901812</v>
      </c>
      <c r="L651" s="68"/>
      <c r="M651" s="35" t="s">
        <v>74</v>
      </c>
      <c r="N651" s="23">
        <f ca="1">OFFSET($R$19,0,$M636)</f>
        <v>2.2058823529411766</v>
      </c>
      <c r="O651" s="23">
        <f ca="1">OFFSET($AV$19,0,$M636)</f>
        <v>1.8382352941176472</v>
      </c>
      <c r="P651" s="23"/>
    </row>
    <row r="652" spans="2:49" ht="10.35" customHeight="1" x14ac:dyDescent="0.4">
      <c r="B652" s="36"/>
      <c r="C652" s="100" t="s">
        <v>46</v>
      </c>
      <c r="D652" s="101"/>
      <c r="E652" s="32">
        <v>682.11764705882354</v>
      </c>
      <c r="F652" s="33">
        <f>E652/E664</f>
        <v>1.8883273632716784E-2</v>
      </c>
      <c r="G652" s="32">
        <v>498.55882352941177</v>
      </c>
      <c r="H652" s="33">
        <f>G652/G664</f>
        <v>1.4538011709699037E-2</v>
      </c>
      <c r="I652" s="34"/>
      <c r="J652" s="32">
        <v>872.6335540838852</v>
      </c>
      <c r="K652" s="33">
        <v>2.2641348412941152E-2</v>
      </c>
      <c r="L652" s="75"/>
      <c r="M652" s="35" t="s">
        <v>76</v>
      </c>
      <c r="N652" s="23">
        <f ca="1">OFFSET($R$20,0,$M636)</f>
        <v>2.9411764705882351</v>
      </c>
      <c r="O652" s="23">
        <f ca="1">OFFSET($AV$20,0,$M636)</f>
        <v>1.1029411764705883</v>
      </c>
      <c r="P652" s="23"/>
    </row>
    <row r="653" spans="2:49" ht="10.35" customHeight="1" x14ac:dyDescent="0.4">
      <c r="B653" s="36"/>
      <c r="C653" s="100" t="s">
        <v>48</v>
      </c>
      <c r="D653" s="101"/>
      <c r="E653" s="32">
        <v>218.99264705882354</v>
      </c>
      <c r="F653" s="33">
        <f>E653/E664</f>
        <v>6.0624411284408847E-3</v>
      </c>
      <c r="G653" s="32">
        <v>205.00735294117646</v>
      </c>
      <c r="H653" s="33">
        <f>G653/G664</f>
        <v>5.9780293858491948E-3</v>
      </c>
      <c r="I653" s="34"/>
      <c r="J653" s="32">
        <v>255.8167770419426</v>
      </c>
      <c r="K653" s="33">
        <v>6.6374215749278025E-3</v>
      </c>
      <c r="L653" s="76"/>
      <c r="M653" s="43" t="s">
        <v>78</v>
      </c>
      <c r="N653" s="23">
        <f ca="1">OFFSET($R$21,0,$M636)</f>
        <v>2.9411764705882351</v>
      </c>
      <c r="O653" s="23">
        <f ca="1">OFFSET($AV$21,0,$M636)</f>
        <v>2.2058823529411766</v>
      </c>
      <c r="P653" s="23"/>
      <c r="Q653" s="30"/>
      <c r="R653" s="30"/>
      <c r="S653" s="30"/>
      <c r="T653" s="30"/>
      <c r="U653" s="30"/>
      <c r="V653" s="11"/>
      <c r="W653" s="11"/>
      <c r="X653" s="11"/>
      <c r="Y653" s="11"/>
      <c r="Z653" s="11"/>
      <c r="AA653" s="11"/>
      <c r="AB653" s="11"/>
      <c r="AC653" s="11"/>
      <c r="AD653" s="11"/>
      <c r="AE653" s="11"/>
      <c r="AF653" s="11"/>
      <c r="AG653" s="11"/>
      <c r="AH653" s="11"/>
      <c r="AI653" s="11"/>
      <c r="AJ653" s="11"/>
      <c r="AK653" s="11"/>
      <c r="AL653" s="11"/>
      <c r="AM653" s="11"/>
      <c r="AN653" s="11"/>
      <c r="AO653" s="11"/>
      <c r="AP653" s="11"/>
      <c r="AQ653" s="11"/>
      <c r="AR653" s="11"/>
      <c r="AS653" s="11"/>
      <c r="AT653" s="11"/>
      <c r="AU653" s="11"/>
    </row>
    <row r="654" spans="2:49" ht="10.35" customHeight="1" x14ac:dyDescent="0.4">
      <c r="B654" s="38"/>
      <c r="C654" s="100" t="s">
        <v>50</v>
      </c>
      <c r="D654" s="101"/>
      <c r="E654" s="32">
        <v>695.04779411764707</v>
      </c>
      <c r="F654" s="33">
        <f>E654/E664</f>
        <v>1.9241222889821955E-2</v>
      </c>
      <c r="G654" s="32">
        <v>530.45955882352939</v>
      </c>
      <c r="H654" s="33">
        <f>G654/G664</f>
        <v>1.5468239480959276E-2</v>
      </c>
      <c r="I654" s="34"/>
      <c r="J654" s="32">
        <v>557.29359823399557</v>
      </c>
      <c r="K654" s="33">
        <v>1.4459538562167869E-2</v>
      </c>
      <c r="L654" s="76"/>
      <c r="M654" s="43" t="s">
        <v>80</v>
      </c>
      <c r="N654" s="23">
        <f ca="1">OFFSET($R$22,0,$M636)</f>
        <v>2.2058823529411766</v>
      </c>
      <c r="O654" s="23">
        <f ca="1">OFFSET($AV$22,0,$M636)</f>
        <v>2.2058823529411766</v>
      </c>
      <c r="P654" s="23"/>
      <c r="Q654" s="30"/>
      <c r="R654" s="30"/>
      <c r="S654" s="30"/>
      <c r="T654" s="30"/>
      <c r="U654" s="30"/>
      <c r="V654" s="11"/>
      <c r="W654" s="11"/>
      <c r="X654" s="11"/>
      <c r="Y654" s="11"/>
      <c r="Z654" s="11"/>
      <c r="AA654" s="11"/>
      <c r="AB654" s="11"/>
      <c r="AC654" s="11"/>
      <c r="AD654" s="11"/>
      <c r="AE654" s="11"/>
      <c r="AF654" s="11"/>
      <c r="AG654" s="11"/>
      <c r="AH654" s="11"/>
      <c r="AI654" s="11"/>
      <c r="AJ654" s="11"/>
      <c r="AK654" s="11"/>
      <c r="AL654" s="11"/>
      <c r="AM654" s="11"/>
      <c r="AN654" s="11"/>
      <c r="AO654" s="11"/>
      <c r="AP654" s="11"/>
      <c r="AQ654" s="11"/>
      <c r="AR654" s="11"/>
      <c r="AS654" s="11"/>
      <c r="AT654" s="11"/>
      <c r="AU654" s="11"/>
    </row>
    <row r="655" spans="2:49" ht="10.35" customHeight="1" x14ac:dyDescent="0.4">
      <c r="B655" s="31" t="s">
        <v>52</v>
      </c>
      <c r="C655" s="100" t="s">
        <v>53</v>
      </c>
      <c r="D655" s="101"/>
      <c r="E655" s="32">
        <v>23744.088235294119</v>
      </c>
      <c r="F655" s="33">
        <f>E655/E664</f>
        <v>0.65731493275347652</v>
      </c>
      <c r="G655" s="32">
        <v>22424.75</v>
      </c>
      <c r="H655" s="33">
        <f>G655/G664</f>
        <v>0.65390734794174377</v>
      </c>
      <c r="I655" s="34"/>
      <c r="J655" s="32">
        <v>23505</v>
      </c>
      <c r="K655" s="33">
        <v>0.60986068201890786</v>
      </c>
      <c r="L655" s="1"/>
      <c r="M655" s="43" t="s">
        <v>84</v>
      </c>
      <c r="N655" s="23">
        <f ca="1">OFFSET($R$23,0,$M636)</f>
        <v>5.5147058823529411</v>
      </c>
      <c r="O655" s="23">
        <f ca="1">OFFSET($AV$23,0,$M636)</f>
        <v>4.7794117647058822</v>
      </c>
      <c r="P655" s="23"/>
      <c r="AV655" s="11"/>
      <c r="AW655" s="11"/>
    </row>
    <row r="656" spans="2:49" ht="10.35" customHeight="1" x14ac:dyDescent="0.4">
      <c r="B656" s="36"/>
      <c r="C656" s="100" t="s">
        <v>55</v>
      </c>
      <c r="D656" s="101"/>
      <c r="E656" s="32">
        <v>1314.8639705882354</v>
      </c>
      <c r="F656" s="33">
        <f>E656/E664</f>
        <v>3.6399785657908593E-2</v>
      </c>
      <c r="G656" s="32">
        <v>1199.6213235294117</v>
      </c>
      <c r="H656" s="33">
        <f>G656/G664</f>
        <v>3.4981045416492142E-2</v>
      </c>
      <c r="I656" s="34"/>
      <c r="J656" s="32">
        <v>1740.4238410596026</v>
      </c>
      <c r="K656" s="33">
        <v>4.5157033427380408E-2</v>
      </c>
      <c r="L656" s="1"/>
      <c r="M656" s="43" t="s">
        <v>86</v>
      </c>
      <c r="N656" s="23">
        <f ca="1">OFFSET($R$24,0,$M636)</f>
        <v>6.6176470588235299</v>
      </c>
      <c r="O656" s="23">
        <f ca="1">OFFSET($AV$24,0,$M636)</f>
        <v>8.4558823529411775</v>
      </c>
      <c r="P656" s="23"/>
      <c r="AV656" s="11"/>
      <c r="AW656" s="11"/>
    </row>
    <row r="657" spans="2:18" ht="10.35" customHeight="1" x14ac:dyDescent="0.4">
      <c r="B657" s="36"/>
      <c r="C657" s="100" t="s">
        <v>57</v>
      </c>
      <c r="D657" s="101"/>
      <c r="E657" s="39">
        <v>-324.06985294117646</v>
      </c>
      <c r="F657" s="33">
        <f>E657/E664</f>
        <v>-8.9713258931047677E-3</v>
      </c>
      <c r="G657" s="39">
        <v>-337.33088235294116</v>
      </c>
      <c r="H657" s="33">
        <f>G657/G664</f>
        <v>-9.8365931686310928E-3</v>
      </c>
      <c r="I657" s="34"/>
      <c r="J657" s="39">
        <v>-474.83885209713026</v>
      </c>
      <c r="K657" s="33">
        <v>-1.2320167887216812E-2</v>
      </c>
      <c r="L657" s="76"/>
      <c r="M657" s="2" t="s">
        <v>88</v>
      </c>
      <c r="N657" s="23">
        <f ca="1">OFFSET($R$25,0,$M636)</f>
        <v>11.397058823529411</v>
      </c>
      <c r="O657" s="23">
        <f ca="1">OFFSET($AV$25,0,$M636)</f>
        <v>13.602941176470587</v>
      </c>
      <c r="P657" s="23"/>
    </row>
    <row r="658" spans="2:18" ht="10.35" customHeight="1" x14ac:dyDescent="0.4">
      <c r="B658" s="36"/>
      <c r="C658" s="100" t="s">
        <v>59</v>
      </c>
      <c r="D658" s="101"/>
      <c r="E658" s="40">
        <v>690.0625</v>
      </c>
      <c r="F658" s="33">
        <f>E658/E664</f>
        <v>1.9103213452052657E-2</v>
      </c>
      <c r="G658" s="40">
        <v>675.09558823529414</v>
      </c>
      <c r="H658" s="33">
        <f>G658/G664</f>
        <v>1.968583666306704E-2</v>
      </c>
      <c r="I658" s="34"/>
      <c r="J658" s="40">
        <v>771.1434878587196</v>
      </c>
      <c r="K658" s="33">
        <v>2.0008087361836124E-2</v>
      </c>
      <c r="L658" s="76"/>
      <c r="M658" s="4" t="s">
        <v>89</v>
      </c>
      <c r="N658" s="23">
        <f ca="1">OFFSET($R$26,0,$M636)</f>
        <v>11.029411764705882</v>
      </c>
      <c r="O658" s="23">
        <f ca="1">OFFSET($AV$26,0,$M636)</f>
        <v>12.132352941176471</v>
      </c>
      <c r="P658" s="23"/>
    </row>
    <row r="659" spans="2:18" ht="10.35" customHeight="1" x14ac:dyDescent="0.4">
      <c r="B659" s="38"/>
      <c r="C659" s="100" t="s">
        <v>61</v>
      </c>
      <c r="D659" s="101"/>
      <c r="E659" s="40">
        <v>8015.6911764705883</v>
      </c>
      <c r="F659" s="33">
        <f>E659/E664</f>
        <v>0.22190085609615467</v>
      </c>
      <c r="G659" s="40">
        <v>7602.661764705882</v>
      </c>
      <c r="H659" s="33">
        <f>G659/G664</f>
        <v>0.22169417237012323</v>
      </c>
      <c r="I659" s="34"/>
      <c r="J659" s="40">
        <v>9051.4768211920527</v>
      </c>
      <c r="K659" s="33">
        <v>0.2348495991257401</v>
      </c>
      <c r="L659" s="76"/>
      <c r="M659" s="43" t="s">
        <v>91</v>
      </c>
      <c r="N659" s="23">
        <f ca="1">OFFSET($R$27,0,$M636)</f>
        <v>10.294117647058822</v>
      </c>
      <c r="O659" s="23">
        <f ca="1">OFFSET($AV$27,0,$M636)</f>
        <v>8.8235294117647065</v>
      </c>
      <c r="P659" s="23"/>
    </row>
    <row r="660" spans="2:18" ht="10.35" customHeight="1" x14ac:dyDescent="0.4">
      <c r="B660" s="31" t="s">
        <v>63</v>
      </c>
      <c r="C660" s="100" t="s">
        <v>64</v>
      </c>
      <c r="D660" s="101"/>
      <c r="E660" s="40">
        <v>3.1139705882352939</v>
      </c>
      <c r="F660" s="33">
        <f>E660/E664</f>
        <v>8.6205010170053864E-5</v>
      </c>
      <c r="G660" s="40">
        <v>3.5183823529411766</v>
      </c>
      <c r="H660" s="33">
        <f>G660/G664</f>
        <v>1.0259628640037445E-4</v>
      </c>
      <c r="I660" s="34"/>
      <c r="J660" s="40">
        <v>7.9315673289183222</v>
      </c>
      <c r="K660" s="33">
        <v>2.0579242972529313E-4</v>
      </c>
      <c r="L660" s="76"/>
      <c r="M660" s="43" t="s">
        <v>93</v>
      </c>
      <c r="N660" s="23">
        <f ca="1">OFFSET($R$28,0,$M636)</f>
        <v>10.294117647058822</v>
      </c>
      <c r="O660" s="23">
        <f ca="1">OFFSET($AV$28,0,$M636)</f>
        <v>11.397058823529411</v>
      </c>
      <c r="P660" s="23"/>
    </row>
    <row r="661" spans="2:18" ht="10.35" customHeight="1" x14ac:dyDescent="0.4">
      <c r="B661" s="41" t="s">
        <v>66</v>
      </c>
      <c r="C661" s="100" t="s">
        <v>67</v>
      </c>
      <c r="D661" s="101"/>
      <c r="E661" s="40">
        <v>25.426470588235293</v>
      </c>
      <c r="F661" s="33">
        <f>E661/E664</f>
        <v>7.0388884337201009E-4</v>
      </c>
      <c r="G661" s="40">
        <v>23.724264705882351</v>
      </c>
      <c r="H661" s="33">
        <f>G661/G664</f>
        <v>6.9180129168402949E-4</v>
      </c>
      <c r="I661" s="34"/>
      <c r="J661" s="40">
        <v>56.668874172185433</v>
      </c>
      <c r="K661" s="33">
        <v>1.4703304935925411E-3</v>
      </c>
      <c r="L661" s="76"/>
      <c r="M661" s="43" t="s">
        <v>95</v>
      </c>
      <c r="N661" s="23">
        <f ca="1">OFFSET($R$29,0,$M636)</f>
        <v>7.3529411764705888</v>
      </c>
      <c r="O661" s="23">
        <f ca="1">OFFSET($AV$29,0,$M636)</f>
        <v>9.9264705882352935</v>
      </c>
      <c r="P661" s="23"/>
    </row>
    <row r="662" spans="2:18" ht="10.35" customHeight="1" x14ac:dyDescent="0.4">
      <c r="B662" s="31" t="s">
        <v>69</v>
      </c>
      <c r="C662" s="100" t="s">
        <v>70</v>
      </c>
      <c r="D662" s="101"/>
      <c r="E662" s="40">
        <v>430.41176470588238</v>
      </c>
      <c r="F662" s="33">
        <f>E662/E664</f>
        <v>1.1915221901568534E-2</v>
      </c>
      <c r="G662" s="40">
        <v>645.19485294117646</v>
      </c>
      <c r="H662" s="33">
        <f>G662/G664</f>
        <v>1.8813929037890191E-2</v>
      </c>
      <c r="I662" s="34"/>
      <c r="J662" s="40">
        <v>914.30022075055183</v>
      </c>
      <c r="K662" s="33">
        <v>2.372243166121972E-2</v>
      </c>
      <c r="L662" s="76"/>
      <c r="M662" s="43" t="s">
        <v>97</v>
      </c>
      <c r="N662" s="23">
        <f ca="1">OFFSET($R$30,0,$M636)</f>
        <v>6.6176470588235299</v>
      </c>
      <c r="O662" s="23">
        <f ca="1">OFFSET($AV$30,0,$M636)</f>
        <v>6.25</v>
      </c>
      <c r="P662" s="23"/>
    </row>
    <row r="663" spans="2:18" ht="10.35" customHeight="1" x14ac:dyDescent="0.4">
      <c r="B663" s="41" t="s">
        <v>72</v>
      </c>
      <c r="C663" s="100" t="s">
        <v>73</v>
      </c>
      <c r="D663" s="101"/>
      <c r="E663" s="40">
        <v>989.22058823529414</v>
      </c>
      <c r="F663" s="33">
        <f>E663/E664</f>
        <v>2.7384899263796995E-2</v>
      </c>
      <c r="G663" s="40">
        <v>1201.4080882352941</v>
      </c>
      <c r="H663" s="33">
        <f>G663/G664</f>
        <v>3.5033147605823996E-2</v>
      </c>
      <c r="I663" s="34"/>
      <c r="J663" s="40">
        <v>1559.98233995585</v>
      </c>
      <c r="K663" s="33">
        <v>4.047529860808026E-2</v>
      </c>
      <c r="L663" s="76"/>
      <c r="M663" s="43" t="s">
        <v>99</v>
      </c>
      <c r="N663" s="23">
        <f ca="1">OFFSET($R$31,0,$M636)</f>
        <v>5.8823529411764701</v>
      </c>
      <c r="O663" s="23">
        <f ca="1">OFFSET($AV$31,0,$M636)</f>
        <v>4.7794117647058822</v>
      </c>
      <c r="P663" s="23"/>
    </row>
    <row r="664" spans="2:18" ht="10.35" customHeight="1" x14ac:dyDescent="0.4">
      <c r="B664" s="94" t="s">
        <v>75</v>
      </c>
      <c r="C664" s="95"/>
      <c r="D664" s="96"/>
      <c r="E664" s="42">
        <f>SUM(E651:E654,E660,E662)</f>
        <v>36122.849264705888</v>
      </c>
      <c r="F664" s="33">
        <f>E664/E664</f>
        <v>1</v>
      </c>
      <c r="G664" s="42">
        <f>SUM(G651:G654,G660,G662)</f>
        <v>34293.466911764706</v>
      </c>
      <c r="H664" s="33">
        <f>G664/G664</f>
        <v>1</v>
      </c>
      <c r="I664" s="34"/>
      <c r="J664" s="42">
        <v>38541.589403973514</v>
      </c>
      <c r="K664" s="33">
        <v>1</v>
      </c>
      <c r="L664" s="76"/>
      <c r="M664" s="43" t="s">
        <v>100</v>
      </c>
      <c r="N664" s="23">
        <f ca="1">OFFSET($R$32,0,$M636)</f>
        <v>2.9411764705882351</v>
      </c>
      <c r="O664" s="23">
        <f ca="1">OFFSET($AV$32,0,$M636)</f>
        <v>2.9411764705882351</v>
      </c>
      <c r="P664" s="23"/>
    </row>
    <row r="665" spans="2:18" ht="10.35" customHeight="1" x14ac:dyDescent="0.4">
      <c r="B665" s="94" t="s">
        <v>77</v>
      </c>
      <c r="C665" s="95"/>
      <c r="D665" s="96"/>
      <c r="E665" s="42">
        <f>SUM(E655:E659,E661,E663)</f>
        <v>34455.283088235301</v>
      </c>
      <c r="F665" s="33">
        <f>E665/E664</f>
        <v>0.95383625017365681</v>
      </c>
      <c r="G665" s="42">
        <f>SUM(G655:G659,G661,G663)</f>
        <v>32789.930147058825</v>
      </c>
      <c r="H665" s="33">
        <f>G665/G664</f>
        <v>0.9561567581203031</v>
      </c>
      <c r="I665" s="34"/>
      <c r="J665" s="42">
        <v>36209.856512141283</v>
      </c>
      <c r="K665" s="33">
        <v>0.9395008631483206</v>
      </c>
      <c r="L665" s="76"/>
      <c r="M665" s="43" t="s">
        <v>101</v>
      </c>
      <c r="N665" s="23">
        <f ca="1">OFFSET($R$33,0,$M636)</f>
        <v>1.4705882352941175</v>
      </c>
      <c r="O665" s="23">
        <f ca="1">OFFSET($AV$33,0,$M636)</f>
        <v>1.4705882352941175</v>
      </c>
      <c r="P665" s="23"/>
    </row>
    <row r="666" spans="2:18" ht="10.35" customHeight="1" x14ac:dyDescent="0.4">
      <c r="B666" s="94" t="s">
        <v>79</v>
      </c>
      <c r="C666" s="95"/>
      <c r="D666" s="96"/>
      <c r="E666" s="42">
        <f>E664-E665</f>
        <v>1667.5661764705874</v>
      </c>
      <c r="F666" s="33">
        <f>E666/E664</f>
        <v>4.6163749826343178E-2</v>
      </c>
      <c r="G666" s="42">
        <f>G664-G665</f>
        <v>1503.5367647058811</v>
      </c>
      <c r="H666" s="33">
        <f>G666/G664</f>
        <v>4.3843241879696862E-2</v>
      </c>
      <c r="I666" s="34"/>
      <c r="J666" s="42">
        <v>2331.732891832231</v>
      </c>
      <c r="K666" s="33">
        <v>6.0499136851679416E-2</v>
      </c>
      <c r="L666" s="76"/>
      <c r="M666" s="43" t="s">
        <v>102</v>
      </c>
      <c r="N666" s="23">
        <f ca="1">OFFSET($R$34,0,$M636)</f>
        <v>1.8382352941176472</v>
      </c>
      <c r="O666" s="23">
        <f ca="1">OFFSET($AV$34,0,$M636)</f>
        <v>1.8382352941176472</v>
      </c>
      <c r="P666" s="23"/>
    </row>
    <row r="667" spans="2:18" ht="10.35" customHeight="1" x14ac:dyDescent="0.4">
      <c r="B667" s="102" t="s">
        <v>81</v>
      </c>
      <c r="C667" s="103"/>
      <c r="D667" s="104"/>
      <c r="E667" s="44">
        <v>13.716911764705882</v>
      </c>
      <c r="F667" s="45">
        <f>E667/E664</f>
        <v>3.7972950760858438E-4</v>
      </c>
      <c r="G667" s="44">
        <v>33.610294117647058</v>
      </c>
      <c r="H667" s="45">
        <f>G667/G664</f>
        <v>9.800786314234308E-4</v>
      </c>
      <c r="I667" s="77"/>
      <c r="J667" s="47" t="s">
        <v>82</v>
      </c>
      <c r="K667" s="48" t="s">
        <v>83</v>
      </c>
      <c r="L667" s="76"/>
      <c r="M667" s="2" t="s">
        <v>103</v>
      </c>
      <c r="N667" s="23">
        <f ca="1">OFFSET($R$35,0,$M636)</f>
        <v>0</v>
      </c>
      <c r="O667" s="23">
        <f ca="1">OFFSET($AV$35,0,$M636)</f>
        <v>0.36764705882352938</v>
      </c>
      <c r="P667" s="23"/>
    </row>
    <row r="668" spans="2:18" ht="10.35" customHeight="1" x14ac:dyDescent="0.4">
      <c r="B668" s="102" t="s">
        <v>85</v>
      </c>
      <c r="C668" s="103"/>
      <c r="D668" s="104"/>
      <c r="E668" s="44">
        <f>E666+E667</f>
        <v>1681.2830882352932</v>
      </c>
      <c r="F668" s="45">
        <f>E668/(E664+E667)</f>
        <v>4.6525812110228056E-2</v>
      </c>
      <c r="G668" s="44">
        <f>G666+G667</f>
        <v>1537.1470588235281</v>
      </c>
      <c r="H668" s="45">
        <f>G668/(G664+G667)</f>
        <v>4.4779433145567066E-2</v>
      </c>
      <c r="I668" s="77"/>
      <c r="J668" s="47" t="s">
        <v>83</v>
      </c>
      <c r="K668" s="48" t="s">
        <v>83</v>
      </c>
      <c r="L668" s="76"/>
      <c r="M668" s="4" t="s">
        <v>104</v>
      </c>
      <c r="N668" s="23">
        <f ca="1">OFFSET($R$36,0,$M636)</f>
        <v>0</v>
      </c>
      <c r="O668" s="23">
        <f ca="1">OFFSET($AV$36,0,$M636)</f>
        <v>0</v>
      </c>
      <c r="P668" s="23"/>
    </row>
    <row r="669" spans="2:18" ht="10.35" customHeight="1" x14ac:dyDescent="0.4">
      <c r="B669" s="94" t="s">
        <v>87</v>
      </c>
      <c r="C669" s="95"/>
      <c r="D669" s="96"/>
      <c r="E669" s="49">
        <v>272</v>
      </c>
      <c r="F669" s="50"/>
      <c r="G669" s="49">
        <v>272</v>
      </c>
      <c r="H669" s="50"/>
      <c r="I669" s="51"/>
      <c r="J669" s="49">
        <v>453</v>
      </c>
      <c r="K669" s="50"/>
      <c r="L669" s="76"/>
      <c r="M669" s="69" t="s">
        <v>105</v>
      </c>
      <c r="N669" s="23">
        <f ca="1">OFFSET($R$37,0,$M636)</f>
        <v>0.36764705882352938</v>
      </c>
      <c r="O669" s="23">
        <f ca="1">OFFSET($AV$37,0,$M636)</f>
        <v>0</v>
      </c>
      <c r="P669" s="23"/>
    </row>
    <row r="670" spans="2:18" ht="10.35" customHeight="1" x14ac:dyDescent="0.4">
      <c r="B670" s="52"/>
      <c r="C670" s="53"/>
      <c r="D670" s="54"/>
      <c r="E670" s="55"/>
      <c r="F670" s="55"/>
      <c r="G670" s="55"/>
      <c r="H670" s="55"/>
      <c r="I670" s="51"/>
      <c r="J670" s="55"/>
      <c r="K670" s="55"/>
      <c r="L670" s="63"/>
      <c r="M670" s="69" t="s">
        <v>106</v>
      </c>
      <c r="N670" s="23">
        <f ca="1">OFFSET($R$38,0,$M636)</f>
        <v>0.36764705882352938</v>
      </c>
      <c r="O670" s="23">
        <f ca="1">OFFSET($AV$38,0,$M636)</f>
        <v>0.36764705882352938</v>
      </c>
      <c r="P670" s="23"/>
    </row>
    <row r="671" spans="2:18" ht="10.35" customHeight="1" x14ac:dyDescent="0.4">
      <c r="B671" s="56" t="s">
        <v>90</v>
      </c>
      <c r="C671" s="57"/>
      <c r="D671" s="58"/>
      <c r="E671" s="49">
        <v>345.36764705882354</v>
      </c>
      <c r="F671" s="50"/>
      <c r="G671" s="49">
        <v>245.62867647058823</v>
      </c>
      <c r="H671" s="50"/>
      <c r="I671" s="51"/>
      <c r="J671" s="49">
        <v>330.02801082262624</v>
      </c>
      <c r="K671" s="50"/>
      <c r="L671" s="1"/>
      <c r="M671" s="69" t="s">
        <v>107</v>
      </c>
      <c r="N671" s="23">
        <f ca="1">OFFSET($R$39,0,$M636)</f>
        <v>0.36764705882352938</v>
      </c>
      <c r="O671" s="23">
        <f ca="1">OFFSET($AV$39,0,$M636)</f>
        <v>0</v>
      </c>
      <c r="P671" s="23"/>
      <c r="R671" s="85"/>
    </row>
    <row r="672" spans="2:18" ht="10.35" customHeight="1" x14ac:dyDescent="0.4">
      <c r="B672" s="59" t="s">
        <v>92</v>
      </c>
      <c r="C672" s="60"/>
      <c r="D672" s="61"/>
      <c r="E672" s="49">
        <v>181.37867647058823</v>
      </c>
      <c r="F672" s="50"/>
      <c r="G672" s="49">
        <v>135.58823529411765</v>
      </c>
      <c r="H672" s="50"/>
      <c r="I672" s="51"/>
      <c r="J672" s="49">
        <v>207.88211690784246</v>
      </c>
      <c r="K672" s="50"/>
      <c r="M672" s="69" t="s">
        <v>108</v>
      </c>
      <c r="N672" s="23">
        <f ca="1">OFFSET($R$40,0,$M636)</f>
        <v>0</v>
      </c>
      <c r="O672" s="23">
        <f ca="1">OFFSET($AV$40,0,$M636)</f>
        <v>0</v>
      </c>
      <c r="P672" s="23"/>
      <c r="R672" s="85"/>
    </row>
    <row r="673" spans="2:17" ht="10.35" customHeight="1" x14ac:dyDescent="0.4">
      <c r="B673" s="56" t="s">
        <v>94</v>
      </c>
      <c r="C673" s="57"/>
      <c r="D673" s="58"/>
      <c r="E673" s="49">
        <v>13.246323529411764</v>
      </c>
      <c r="F673" s="50"/>
      <c r="G673" s="49">
        <v>34.095588235294116</v>
      </c>
      <c r="H673" s="50"/>
      <c r="I673" s="51"/>
      <c r="J673" s="49">
        <v>64.763735241568511</v>
      </c>
      <c r="K673" s="50"/>
      <c r="L673" s="8"/>
      <c r="M673" s="69" t="s">
        <v>109</v>
      </c>
      <c r="N673" s="23">
        <f ca="1">OFFSET($R$41,0,$M636)</f>
        <v>0.36764705882352938</v>
      </c>
      <c r="O673" s="23">
        <f ca="1">OFFSET($AV$41,0,$M636)</f>
        <v>0.36764705882352938</v>
      </c>
      <c r="P673" s="23"/>
      <c r="Q673" s="86"/>
    </row>
    <row r="674" spans="2:17" ht="10.35" customHeight="1" x14ac:dyDescent="0.4">
      <c r="B674" s="56" t="s">
        <v>96</v>
      </c>
      <c r="C674" s="57"/>
      <c r="D674" s="58"/>
      <c r="E674" s="49">
        <f>E666+E656+E657-SUM(E671:E673)</f>
        <v>2118.3676470588225</v>
      </c>
      <c r="F674" s="50"/>
      <c r="G674" s="49">
        <f>G666+G656+G657-SUM(G671:G673)</f>
        <v>1950.5147058823518</v>
      </c>
      <c r="H674" s="50"/>
      <c r="I674" s="51"/>
      <c r="J674" s="49">
        <v>2994.6440178226662</v>
      </c>
      <c r="K674" s="50"/>
      <c r="L674" s="8"/>
      <c r="M674" s="69" t="s">
        <v>110</v>
      </c>
      <c r="N674" s="23">
        <f ca="1">OFFSET($R$42,0,$M636)</f>
        <v>0</v>
      </c>
      <c r="O674" s="23">
        <f ca="1">OFFSET($AV$42,0,$M636)</f>
        <v>0</v>
      </c>
      <c r="P674" s="23"/>
      <c r="Q674" s="70"/>
    </row>
    <row r="675" spans="2:17" ht="10.35" customHeight="1" x14ac:dyDescent="0.4">
      <c r="C675" s="65"/>
      <c r="D675" s="54"/>
      <c r="E675" s="54"/>
      <c r="F675" s="54"/>
      <c r="G675" s="54"/>
      <c r="H675" s="54"/>
      <c r="I675" s="54"/>
      <c r="J675" s="54"/>
      <c r="K675" s="66"/>
      <c r="L675" s="67"/>
      <c r="M675" s="69" t="s">
        <v>111</v>
      </c>
      <c r="N675" s="23">
        <f ca="1">OFFSET($R$43,0,$M636)</f>
        <v>0</v>
      </c>
      <c r="O675" s="23">
        <f ca="1">OFFSET($AV$43,0,$M636)</f>
        <v>0</v>
      </c>
      <c r="P675" s="23"/>
      <c r="Q675" s="70"/>
    </row>
    <row r="676" spans="2:17" ht="10.35" customHeight="1" x14ac:dyDescent="0.4">
      <c r="B676" s="56" t="s">
        <v>124</v>
      </c>
      <c r="C676" s="57"/>
      <c r="D676" s="58"/>
      <c r="E676" s="78">
        <v>21.75</v>
      </c>
      <c r="F676" s="50"/>
      <c r="G676" s="78" t="s">
        <v>116</v>
      </c>
      <c r="H676" s="50"/>
      <c r="I676" s="51"/>
      <c r="J676" s="79">
        <v>21.881431767337808</v>
      </c>
      <c r="K676" s="80"/>
      <c r="L676" s="68"/>
      <c r="M676" s="69" t="s">
        <v>112</v>
      </c>
      <c r="N676" s="23">
        <f ca="1">OFFSET($R$44,0,$M636)</f>
        <v>0</v>
      </c>
      <c r="O676" s="23">
        <f ca="1">OFFSET($AV$44,0,$M636)</f>
        <v>0</v>
      </c>
      <c r="P676" s="23"/>
      <c r="Q676" s="70"/>
    </row>
    <row r="677" spans="2:17" ht="10.35" customHeight="1" x14ac:dyDescent="0.4">
      <c r="B677" s="56" t="s">
        <v>125</v>
      </c>
      <c r="C677" s="57"/>
      <c r="D677" s="58"/>
      <c r="E677" s="78">
        <f>E664/E676</f>
        <v>1660.8206558485465</v>
      </c>
      <c r="F677" s="50"/>
      <c r="G677" s="78" t="s">
        <v>116</v>
      </c>
      <c r="H677" s="50"/>
      <c r="I677" s="51"/>
      <c r="J677" s="78">
        <v>1761.3833415372826</v>
      </c>
      <c r="K677" s="80"/>
      <c r="L677" s="68"/>
      <c r="O677" s="87"/>
      <c r="P677" s="87"/>
      <c r="Q677" s="70"/>
    </row>
    <row r="678" spans="2:17" ht="10.35" customHeight="1" x14ac:dyDescent="0.4">
      <c r="B678" s="97" t="s">
        <v>126</v>
      </c>
      <c r="C678" s="98"/>
      <c r="D678" s="99"/>
      <c r="E678" s="81">
        <f>(E664+E667)/E676</f>
        <v>1661.4513184584182</v>
      </c>
      <c r="F678" s="82"/>
      <c r="G678" s="81" t="s">
        <v>119</v>
      </c>
      <c r="H678" s="82"/>
      <c r="I678" s="83"/>
      <c r="J678" s="81" t="s">
        <v>119</v>
      </c>
      <c r="K678" s="84"/>
      <c r="L678" s="68"/>
      <c r="O678" s="87"/>
      <c r="P678" s="87"/>
      <c r="Q678" s="70"/>
    </row>
    <row r="679" spans="2:17" ht="10.35" customHeight="1" x14ac:dyDescent="0.4">
      <c r="B679" s="56" t="s">
        <v>127</v>
      </c>
      <c r="C679" s="57"/>
      <c r="D679" s="58"/>
      <c r="E679" s="78">
        <f>E665/E676</f>
        <v>1584.1509465855311</v>
      </c>
      <c r="F679" s="50"/>
      <c r="G679" s="78" t="s">
        <v>116</v>
      </c>
      <c r="H679" s="50"/>
      <c r="I679" s="51"/>
      <c r="J679" s="78">
        <v>1654.82116970935</v>
      </c>
      <c r="K679" s="80"/>
      <c r="L679" s="68"/>
      <c r="M679" s="69"/>
      <c r="N679" s="87"/>
      <c r="O679" s="87"/>
      <c r="P679" s="87"/>
      <c r="Q679" s="70"/>
    </row>
    <row r="680" spans="2:17" ht="10.35" customHeight="1" x14ac:dyDescent="0.4">
      <c r="B680" s="56" t="s">
        <v>121</v>
      </c>
      <c r="C680" s="57"/>
      <c r="D680" s="58"/>
      <c r="E680" s="78">
        <v>4.1066153846153846</v>
      </c>
      <c r="F680" s="50"/>
      <c r="G680" s="78" t="s">
        <v>116</v>
      </c>
      <c r="H680" s="50"/>
      <c r="I680" s="51"/>
      <c r="J680" s="78">
        <v>5.1338495575221206</v>
      </c>
      <c r="K680" s="80"/>
      <c r="L680" s="68"/>
      <c r="M680" s="69"/>
      <c r="N680" s="87"/>
      <c r="O680" s="87"/>
      <c r="P680" s="87"/>
      <c r="Q680" s="70"/>
    </row>
    <row r="681" spans="2:17" ht="10.35" customHeight="1" x14ac:dyDescent="0.4">
      <c r="B681" s="56" t="s">
        <v>122</v>
      </c>
      <c r="C681" s="57"/>
      <c r="D681" s="58"/>
      <c r="E681" s="78">
        <f>E655/E680</f>
        <v>5781.9118693819273</v>
      </c>
      <c r="F681" s="50"/>
      <c r="G681" s="78" t="s">
        <v>116</v>
      </c>
      <c r="H681" s="50"/>
      <c r="I681" s="51"/>
      <c r="J681" s="78">
        <v>4578.4356819650966</v>
      </c>
      <c r="K681" s="80"/>
      <c r="L681" s="68"/>
      <c r="M681" s="69"/>
      <c r="N681" s="87"/>
    </row>
    <row r="682" spans="2:17" ht="10.35" customHeight="1" x14ac:dyDescent="0.4">
      <c r="B682" s="64" t="s">
        <v>98</v>
      </c>
      <c r="C682" s="65"/>
      <c r="D682" s="54"/>
      <c r="E682" s="54"/>
      <c r="F682" s="54"/>
      <c r="G682" s="54"/>
      <c r="H682" s="54"/>
      <c r="I682" s="54"/>
      <c r="J682" s="54"/>
      <c r="K682" s="66"/>
      <c r="L682" s="68"/>
      <c r="M682" s="69"/>
      <c r="N682" s="87"/>
    </row>
    <row r="683" spans="2:17" ht="10.35" customHeight="1" x14ac:dyDescent="0.4">
      <c r="B683" s="64"/>
      <c r="C683" s="65"/>
      <c r="D683" s="54"/>
      <c r="E683" s="54"/>
      <c r="F683" s="54"/>
      <c r="G683" s="54"/>
      <c r="H683" s="54"/>
      <c r="I683" s="54"/>
      <c r="J683" s="54"/>
      <c r="K683" s="66"/>
      <c r="L683" s="76"/>
    </row>
    <row r="684" spans="2:17" ht="10.35" customHeight="1" x14ac:dyDescent="0.4">
      <c r="B684" s="64"/>
      <c r="C684" s="65"/>
      <c r="D684" s="54"/>
      <c r="E684" s="54"/>
      <c r="F684" s="54"/>
      <c r="G684" s="54"/>
      <c r="H684" s="54"/>
      <c r="I684" s="54"/>
      <c r="J684" s="54"/>
      <c r="K684" s="66"/>
      <c r="L684" s="76"/>
      <c r="O684" s="23"/>
      <c r="P684" s="23"/>
    </row>
    <row r="685" spans="2:17" ht="10.35" customHeight="1" x14ac:dyDescent="0.4">
      <c r="B685" s="64"/>
      <c r="C685" s="65"/>
      <c r="D685" s="54"/>
      <c r="E685" s="54"/>
      <c r="F685" s="54"/>
      <c r="G685" s="54"/>
      <c r="H685" s="54"/>
      <c r="I685" s="54"/>
      <c r="J685" s="54"/>
      <c r="K685" s="66"/>
      <c r="L685" s="76"/>
      <c r="M685" s="4">
        <v>14</v>
      </c>
      <c r="N685" s="4" t="s">
        <v>113</v>
      </c>
      <c r="O685" s="4" t="s">
        <v>114</v>
      </c>
    </row>
    <row r="686" spans="2:17" ht="10.35" customHeight="1" x14ac:dyDescent="0.4">
      <c r="B686" s="64"/>
      <c r="C686" s="65"/>
      <c r="D686" s="54"/>
      <c r="E686" s="54"/>
      <c r="F686" s="54"/>
      <c r="G686" s="54"/>
      <c r="H686" s="54"/>
      <c r="I686" s="54"/>
      <c r="J686" s="54"/>
      <c r="K686" s="66"/>
      <c r="L686" s="76"/>
      <c r="M686" s="22" t="s">
        <v>38</v>
      </c>
      <c r="N686" s="23">
        <f ca="1">OFFSET($R$5,0,$M685)</f>
        <v>0</v>
      </c>
      <c r="O686" s="23">
        <f ca="1">OFFSET($AV$5,0,$M685)</f>
        <v>0</v>
      </c>
      <c r="P686" s="23"/>
    </row>
    <row r="687" spans="2:17" ht="10.35" customHeight="1" x14ac:dyDescent="0.4">
      <c r="B687" s="64"/>
      <c r="C687" s="65"/>
      <c r="D687" s="54"/>
      <c r="E687" s="54"/>
      <c r="F687" s="54"/>
      <c r="G687" s="54"/>
      <c r="H687" s="54"/>
      <c r="I687" s="54"/>
      <c r="J687" s="54"/>
      <c r="K687" s="66"/>
      <c r="L687" s="76"/>
      <c r="M687" s="29" t="s">
        <v>42</v>
      </c>
      <c r="N687" s="23">
        <f ca="1">OFFSET($R$6,0,$M685)</f>
        <v>0</v>
      </c>
      <c r="O687" s="23">
        <f ca="1">OFFSET($AV$6,0,$M685)</f>
        <v>0</v>
      </c>
      <c r="P687" s="23"/>
    </row>
    <row r="688" spans="2:17" ht="10.35" customHeight="1" x14ac:dyDescent="0.4">
      <c r="B688" s="64"/>
      <c r="C688" s="65"/>
      <c r="D688" s="54"/>
      <c r="E688" s="54"/>
      <c r="F688" s="54"/>
      <c r="G688" s="54"/>
      <c r="H688" s="54"/>
      <c r="I688" s="54"/>
      <c r="J688" s="54"/>
      <c r="K688" s="66"/>
      <c r="L688" s="76"/>
      <c r="M688" s="35" t="s">
        <v>45</v>
      </c>
      <c r="N688" s="23">
        <f ca="1">OFFSET($R$7,0,$M685)</f>
        <v>0</v>
      </c>
      <c r="O688" s="23">
        <f ca="1">OFFSET($AV$7,0,$M685)</f>
        <v>0</v>
      </c>
      <c r="P688" s="23"/>
    </row>
    <row r="689" spans="2:49" ht="10.35" customHeight="1" x14ac:dyDescent="0.4">
      <c r="B689" s="64"/>
      <c r="C689" s="65"/>
      <c r="D689" s="54"/>
      <c r="E689" s="54"/>
      <c r="F689" s="54"/>
      <c r="G689" s="54"/>
      <c r="H689" s="54"/>
      <c r="I689" s="54"/>
      <c r="J689" s="54"/>
      <c r="K689" s="66"/>
      <c r="L689" s="76"/>
      <c r="M689" s="35" t="s">
        <v>47</v>
      </c>
      <c r="N689" s="23">
        <f ca="1">OFFSET($R$8,0,$M685)</f>
        <v>0</v>
      </c>
      <c r="O689" s="23">
        <f ca="1">OFFSET($AV$8,0,$M685)</f>
        <v>0</v>
      </c>
      <c r="P689" s="23"/>
    </row>
    <row r="690" spans="2:49" ht="10.35" customHeight="1" x14ac:dyDescent="0.4">
      <c r="B690" s="64"/>
      <c r="C690" s="65"/>
      <c r="D690" s="54"/>
      <c r="E690" s="54"/>
      <c r="F690" s="54"/>
      <c r="G690" s="54"/>
      <c r="H690" s="54"/>
      <c r="I690" s="54"/>
      <c r="J690" s="54"/>
      <c r="K690" s="66"/>
      <c r="L690" s="76"/>
      <c r="M690" s="35" t="s">
        <v>49</v>
      </c>
      <c r="N690" s="23">
        <f ca="1">OFFSET($R$9,0,$M685)</f>
        <v>0</v>
      </c>
      <c r="O690" s="23">
        <f ca="1">OFFSET($AV$9,0,$M685)</f>
        <v>0</v>
      </c>
      <c r="P690" s="23"/>
    </row>
    <row r="691" spans="2:49" ht="10.35" customHeight="1" x14ac:dyDescent="0.4">
      <c r="B691" s="64"/>
      <c r="C691" s="65"/>
      <c r="D691" s="54"/>
      <c r="E691" s="54"/>
      <c r="F691" s="54"/>
      <c r="G691" s="54"/>
      <c r="H691" s="54"/>
      <c r="I691" s="54"/>
      <c r="J691" s="54"/>
      <c r="K691" s="66"/>
      <c r="L691" s="76"/>
      <c r="M691" s="35" t="s">
        <v>51</v>
      </c>
      <c r="N691" s="23">
        <f ca="1">OFFSET($R$10,0,$M685)</f>
        <v>0.41666666666666669</v>
      </c>
      <c r="O691" s="23">
        <f ca="1">OFFSET($AV$10,0,$M685)</f>
        <v>1.25</v>
      </c>
      <c r="P691" s="23"/>
    </row>
    <row r="692" spans="2:49" ht="10.35" customHeight="1" x14ac:dyDescent="0.4">
      <c r="B692" s="64"/>
      <c r="C692" s="65"/>
      <c r="D692" s="54"/>
      <c r="E692" s="54"/>
      <c r="F692" s="54"/>
      <c r="G692" s="54"/>
      <c r="H692" s="54"/>
      <c r="I692" s="54"/>
      <c r="J692" s="54"/>
      <c r="K692" s="66"/>
      <c r="M692" s="35" t="s">
        <v>54</v>
      </c>
      <c r="N692" s="23">
        <f ca="1">OFFSET($R$11,0,$M685)</f>
        <v>0</v>
      </c>
      <c r="O692" s="23">
        <f ca="1">OFFSET($AV$11,0,$M685)</f>
        <v>0.41666666666666669</v>
      </c>
      <c r="P692" s="23"/>
    </row>
    <row r="693" spans="2:49" ht="10.35" customHeight="1" x14ac:dyDescent="0.4">
      <c r="B693" s="64"/>
      <c r="C693" s="65"/>
      <c r="D693" s="54"/>
      <c r="E693" s="54"/>
      <c r="F693" s="54"/>
      <c r="G693" s="54"/>
      <c r="H693" s="54"/>
      <c r="I693" s="54"/>
      <c r="J693" s="54"/>
      <c r="K693" s="66"/>
      <c r="M693" s="35" t="s">
        <v>56</v>
      </c>
      <c r="N693" s="23">
        <f ca="1">OFFSET($R$12,0,$M685)</f>
        <v>0.83333333333333337</v>
      </c>
      <c r="O693" s="23">
        <f ca="1">OFFSET($AV$12,0,$M685)</f>
        <v>2.083333333333333</v>
      </c>
      <c r="P693" s="23"/>
    </row>
    <row r="694" spans="2:49" ht="10.35" customHeight="1" x14ac:dyDescent="0.4">
      <c r="B694" s="64"/>
      <c r="C694" s="65"/>
      <c r="D694" s="54"/>
      <c r="E694" s="54"/>
      <c r="F694" s="54"/>
      <c r="G694" s="54"/>
      <c r="H694" s="54"/>
      <c r="I694" s="54"/>
      <c r="J694" s="54"/>
      <c r="K694" s="66"/>
      <c r="M694" s="35" t="s">
        <v>58</v>
      </c>
      <c r="N694" s="23">
        <f ca="1">OFFSET($R$13,0,$M685)</f>
        <v>1.25</v>
      </c>
      <c r="O694" s="23">
        <f ca="1">OFFSET($AV$13,0,$M685)</f>
        <v>1.6666666666666667</v>
      </c>
      <c r="P694" s="23"/>
    </row>
    <row r="695" spans="2:49" ht="7.5" customHeight="1" x14ac:dyDescent="0.4">
      <c r="B695" s="64"/>
      <c r="C695" s="65"/>
      <c r="D695" s="54"/>
      <c r="E695" s="54"/>
      <c r="F695" s="54"/>
      <c r="G695" s="54"/>
      <c r="H695" s="54"/>
      <c r="I695" s="54"/>
      <c r="J695" s="54"/>
      <c r="K695" s="66"/>
      <c r="M695" s="35" t="s">
        <v>60</v>
      </c>
      <c r="N695" s="23">
        <f ca="1">OFFSET($R$14,0,$M685)</f>
        <v>0.83333333333333337</v>
      </c>
      <c r="O695" s="23">
        <f ca="1">OFFSET($AV$14,0,$M685)</f>
        <v>1.6666666666666667</v>
      </c>
      <c r="P695" s="23"/>
      <c r="R695" s="85"/>
    </row>
    <row r="696" spans="2:49" ht="7.5" customHeight="1" x14ac:dyDescent="0.4">
      <c r="B696" s="64"/>
      <c r="C696" s="65"/>
      <c r="D696" s="54"/>
      <c r="E696" s="54"/>
      <c r="F696" s="54"/>
      <c r="G696" s="54"/>
      <c r="H696" s="54"/>
      <c r="I696" s="54"/>
      <c r="J696" s="54"/>
      <c r="K696" s="66"/>
      <c r="M696" s="35" t="s">
        <v>62</v>
      </c>
      <c r="N696" s="23">
        <f ca="1">OFFSET($R$15,0,$M685)</f>
        <v>2.5</v>
      </c>
      <c r="O696" s="23">
        <f ca="1">OFFSET($AV$15,0,$M685)</f>
        <v>0.41666666666666669</v>
      </c>
      <c r="P696" s="23"/>
      <c r="R696" s="85"/>
    </row>
    <row r="697" spans="2:49" ht="16.5" customHeight="1" x14ac:dyDescent="0.4">
      <c r="B697" s="9" t="str">
        <f>"第15表　就労定着支援　１施設・事業所当たりの収支額，収支等の科目"</f>
        <v>第15表　就労定着支援　１施設・事業所当たりの収支額，収支等の科目</v>
      </c>
      <c r="C697" s="65"/>
      <c r="D697" s="54"/>
      <c r="E697" s="54"/>
      <c r="F697" s="54"/>
      <c r="G697" s="54"/>
      <c r="H697" s="54"/>
      <c r="I697" s="54"/>
      <c r="J697" s="54"/>
      <c r="K697" s="54"/>
      <c r="L697" s="8"/>
      <c r="M697" s="35" t="s">
        <v>65</v>
      </c>
      <c r="N697" s="23">
        <f ca="1">OFFSET($R$16,0,$M685)</f>
        <v>0</v>
      </c>
      <c r="O697" s="23">
        <f ca="1">OFFSET($AV$16,0,$M685)</f>
        <v>1.25</v>
      </c>
      <c r="P697" s="23"/>
      <c r="Q697" s="86"/>
    </row>
    <row r="698" spans="2:49" ht="10.35" customHeight="1" x14ac:dyDescent="0.4">
      <c r="C698" s="7"/>
      <c r="D698" s="8"/>
      <c r="E698" s="8"/>
      <c r="I698" s="8"/>
      <c r="J698" s="8"/>
      <c r="K698" s="10" t="s">
        <v>33</v>
      </c>
      <c r="L698" s="8"/>
      <c r="M698" s="35" t="s">
        <v>68</v>
      </c>
      <c r="N698" s="23">
        <f ca="1">OFFSET($R$17,0,$M685)</f>
        <v>1.6666666666666667</v>
      </c>
      <c r="O698" s="23">
        <f ca="1">OFFSET($AV$17,0,$M685)</f>
        <v>0.41666666666666669</v>
      </c>
      <c r="P698" s="23"/>
      <c r="Q698" s="70"/>
    </row>
    <row r="699" spans="2:49" ht="10.35" customHeight="1" x14ac:dyDescent="0.4">
      <c r="B699" s="17"/>
      <c r="C699" s="18"/>
      <c r="D699" s="19"/>
      <c r="E699" s="105" t="s">
        <v>36</v>
      </c>
      <c r="F699" s="106"/>
      <c r="G699" s="106"/>
      <c r="H699" s="107"/>
      <c r="J699" s="105" t="s">
        <v>37</v>
      </c>
      <c r="K699" s="107"/>
      <c r="L699" s="67"/>
      <c r="M699" s="35" t="s">
        <v>71</v>
      </c>
      <c r="N699" s="23">
        <f ca="1">OFFSET($R$18,0,$M685)</f>
        <v>1.6666666666666667</v>
      </c>
      <c r="O699" s="23">
        <f ca="1">OFFSET($AV$18,0,$M685)</f>
        <v>2.5</v>
      </c>
      <c r="P699" s="23"/>
      <c r="R699" s="85"/>
    </row>
    <row r="700" spans="2:49" ht="10.35" customHeight="1" x14ac:dyDescent="0.4">
      <c r="B700" s="26"/>
      <c r="C700" s="27"/>
      <c r="D700" s="28"/>
      <c r="E700" s="105" t="s">
        <v>39</v>
      </c>
      <c r="F700" s="107"/>
      <c r="G700" s="105" t="s">
        <v>40</v>
      </c>
      <c r="H700" s="107"/>
      <c r="J700" s="105" t="s">
        <v>41</v>
      </c>
      <c r="K700" s="107"/>
      <c r="L700" s="68"/>
      <c r="M700" s="35" t="s">
        <v>74</v>
      </c>
      <c r="N700" s="23">
        <f ca="1">OFFSET($R$19,0,$M685)</f>
        <v>2.9166666666666665</v>
      </c>
      <c r="O700" s="23">
        <f ca="1">OFFSET($AV$19,0,$M685)</f>
        <v>2.5</v>
      </c>
      <c r="P700" s="23"/>
      <c r="Q700" s="70"/>
    </row>
    <row r="701" spans="2:49" ht="10.35" customHeight="1" x14ac:dyDescent="0.4">
      <c r="B701" s="31" t="s">
        <v>43</v>
      </c>
      <c r="C701" s="100" t="s">
        <v>44</v>
      </c>
      <c r="D701" s="101"/>
      <c r="E701" s="32">
        <v>5750.833333333333</v>
      </c>
      <c r="F701" s="33">
        <f>E701/E714</f>
        <v>0.96194055232477094</v>
      </c>
      <c r="G701" s="32">
        <v>5243.0874999999996</v>
      </c>
      <c r="H701" s="33">
        <f>G701/G714</f>
        <v>0.93759178719304614</v>
      </c>
      <c r="J701" s="32">
        <v>5685.0296846011133</v>
      </c>
      <c r="K701" s="33">
        <v>0.92410179794215874</v>
      </c>
      <c r="L701" s="8"/>
      <c r="M701" s="35" t="s">
        <v>76</v>
      </c>
      <c r="N701" s="23">
        <f ca="1">OFFSET($R$20,0,$M685)</f>
        <v>3.3333333333333335</v>
      </c>
      <c r="O701" s="23">
        <f ca="1">OFFSET($AV$20,0,$M685)</f>
        <v>2.9166666666666665</v>
      </c>
      <c r="P701" s="23"/>
      <c r="Q701" s="74"/>
    </row>
    <row r="702" spans="2:49" ht="10.35" customHeight="1" x14ac:dyDescent="0.4">
      <c r="B702" s="36"/>
      <c r="C702" s="100" t="s">
        <v>46</v>
      </c>
      <c r="D702" s="101"/>
      <c r="E702" s="32">
        <v>79.38333333333334</v>
      </c>
      <c r="F702" s="33">
        <f>E702/E714</f>
        <v>1.3278431678663627E-2</v>
      </c>
      <c r="G702" s="32">
        <v>45.75</v>
      </c>
      <c r="H702" s="33">
        <f>G702/G714</f>
        <v>8.1812146495899331E-3</v>
      </c>
      <c r="J702" s="32">
        <v>48.296846011131727</v>
      </c>
      <c r="K702" s="33">
        <v>7.8506542111316923E-3</v>
      </c>
      <c r="L702" s="68"/>
      <c r="M702" s="43" t="s">
        <v>78</v>
      </c>
      <c r="N702" s="23">
        <f ca="1">OFFSET($R$21,0,$M685)</f>
        <v>3.75</v>
      </c>
      <c r="O702" s="23">
        <f ca="1">OFFSET($AV$21,0,$M685)</f>
        <v>2.9166666666666665</v>
      </c>
      <c r="P702" s="23"/>
      <c r="Q702" s="30"/>
      <c r="R702" s="30"/>
      <c r="S702" s="30"/>
      <c r="T702" s="30"/>
      <c r="U702" s="30"/>
      <c r="V702" s="11"/>
      <c r="W702" s="11"/>
      <c r="X702" s="11"/>
      <c r="Y702" s="11"/>
      <c r="Z702" s="11"/>
      <c r="AA702" s="11"/>
      <c r="AB702" s="11"/>
      <c r="AC702" s="11"/>
      <c r="AD702" s="11"/>
      <c r="AE702" s="11"/>
      <c r="AF702" s="11"/>
      <c r="AG702" s="11"/>
      <c r="AH702" s="11"/>
      <c r="AI702" s="11"/>
      <c r="AJ702" s="11"/>
      <c r="AK702" s="11"/>
      <c r="AL702" s="11"/>
      <c r="AM702" s="11"/>
      <c r="AN702" s="11"/>
      <c r="AO702" s="11"/>
      <c r="AP702" s="11"/>
      <c r="AQ702" s="11"/>
      <c r="AR702" s="11"/>
      <c r="AS702" s="11"/>
      <c r="AT702" s="11"/>
      <c r="AU702" s="11"/>
    </row>
    <row r="703" spans="2:49" ht="10.35" customHeight="1" x14ac:dyDescent="0.4">
      <c r="B703" s="36"/>
      <c r="C703" s="100" t="s">
        <v>48</v>
      </c>
      <c r="D703" s="101"/>
      <c r="E703" s="32">
        <v>19.7</v>
      </c>
      <c r="F703" s="33">
        <f>E703/E714</f>
        <v>3.2952144119631336E-3</v>
      </c>
      <c r="G703" s="32">
        <v>28.2</v>
      </c>
      <c r="H703" s="33">
        <f>G703/G714</f>
        <v>5.0428470626980573E-3</v>
      </c>
      <c r="J703" s="32">
        <v>35.046382189239331</v>
      </c>
      <c r="K703" s="33">
        <v>5.6967907977980049E-3</v>
      </c>
      <c r="L703" s="75"/>
      <c r="M703" s="43" t="s">
        <v>80</v>
      </c>
      <c r="N703" s="23">
        <f ca="1">OFFSET($R$22,0,$M685)</f>
        <v>2.9166666666666665</v>
      </c>
      <c r="O703" s="23">
        <f ca="1">OFFSET($AV$22,0,$M685)</f>
        <v>2.9166666666666665</v>
      </c>
      <c r="P703" s="23"/>
      <c r="Q703" s="30"/>
      <c r="R703" s="30"/>
      <c r="S703" s="30"/>
      <c r="T703" s="30"/>
      <c r="U703" s="30"/>
      <c r="V703" s="11"/>
      <c r="W703" s="11"/>
      <c r="X703" s="11"/>
      <c r="Y703" s="11"/>
      <c r="Z703" s="11"/>
      <c r="AA703" s="11"/>
      <c r="AB703" s="11"/>
      <c r="AC703" s="11"/>
      <c r="AD703" s="11"/>
      <c r="AE703" s="11"/>
      <c r="AF703" s="11"/>
      <c r="AG703" s="11"/>
      <c r="AH703" s="11"/>
      <c r="AI703" s="11"/>
      <c r="AJ703" s="11"/>
      <c r="AK703" s="11"/>
      <c r="AL703" s="11"/>
      <c r="AM703" s="11"/>
      <c r="AN703" s="11"/>
      <c r="AO703" s="11"/>
      <c r="AP703" s="11"/>
      <c r="AQ703" s="11"/>
      <c r="AR703" s="11"/>
      <c r="AS703" s="11"/>
      <c r="AT703" s="11"/>
      <c r="AU703" s="11"/>
    </row>
    <row r="704" spans="2:49" ht="10.35" customHeight="1" x14ac:dyDescent="0.4">
      <c r="B704" s="38"/>
      <c r="C704" s="100" t="s">
        <v>50</v>
      </c>
      <c r="D704" s="101"/>
      <c r="E704" s="32">
        <v>104.86666666666666</v>
      </c>
      <c r="F704" s="33">
        <f>E704/E714</f>
        <v>1.7541022910382432E-2</v>
      </c>
      <c r="G704" s="32">
        <v>215.66666666666666</v>
      </c>
      <c r="H704" s="33">
        <f>G704/G714</f>
        <v>3.8566454486591524E-2</v>
      </c>
      <c r="J704" s="32">
        <v>323.42486085343228</v>
      </c>
      <c r="K704" s="33">
        <v>5.2572723801849394E-2</v>
      </c>
      <c r="L704" s="1"/>
      <c r="M704" s="43" t="s">
        <v>84</v>
      </c>
      <c r="N704" s="23">
        <f ca="1">OFFSET($R$23,0,$M685)</f>
        <v>4.1666666666666661</v>
      </c>
      <c r="O704" s="23">
        <f ca="1">OFFSET($AV$23,0,$M685)</f>
        <v>6.25</v>
      </c>
      <c r="P704" s="23"/>
      <c r="AV704" s="11"/>
      <c r="AW704" s="11"/>
    </row>
    <row r="705" spans="2:49" ht="10.35" customHeight="1" x14ac:dyDescent="0.4">
      <c r="B705" s="31" t="s">
        <v>52</v>
      </c>
      <c r="C705" s="100" t="s">
        <v>53</v>
      </c>
      <c r="D705" s="101"/>
      <c r="E705" s="32">
        <v>4617.1625000000004</v>
      </c>
      <c r="F705" s="33">
        <f>E705/E714</f>
        <v>0.77231169605968186</v>
      </c>
      <c r="G705" s="32">
        <v>4266.5083333333332</v>
      </c>
      <c r="H705" s="33">
        <f>G705/G714</f>
        <v>0.76295563889102069</v>
      </c>
      <c r="J705" s="32">
        <v>4325.4174397031538</v>
      </c>
      <c r="K705" s="33">
        <v>0.70309677427137474</v>
      </c>
      <c r="L705" s="1"/>
      <c r="M705" s="43" t="s">
        <v>86</v>
      </c>
      <c r="N705" s="23">
        <f ca="1">OFFSET($R$24,0,$M685)</f>
        <v>7.083333333333333</v>
      </c>
      <c r="O705" s="23">
        <f ca="1">OFFSET($AV$24,0,$M685)</f>
        <v>6.666666666666667</v>
      </c>
      <c r="P705" s="23"/>
      <c r="AV705" s="11"/>
      <c r="AW705" s="11"/>
    </row>
    <row r="706" spans="2:49" ht="10.35" customHeight="1" x14ac:dyDescent="0.4">
      <c r="B706" s="36"/>
      <c r="C706" s="100" t="s">
        <v>55</v>
      </c>
      <c r="D706" s="101"/>
      <c r="E706" s="32">
        <v>130.04583333333332</v>
      </c>
      <c r="F706" s="33">
        <f>E706/E714</f>
        <v>2.1752736254606886E-2</v>
      </c>
      <c r="G706" s="32">
        <v>133.13333333333333</v>
      </c>
      <c r="H706" s="33">
        <f>G706/G714</f>
        <v>2.3807483650609976E-2</v>
      </c>
      <c r="J706" s="32">
        <v>188.51391465677179</v>
      </c>
      <c r="K706" s="33">
        <v>3.0642944212464662E-2</v>
      </c>
      <c r="L706" s="76"/>
      <c r="M706" s="2" t="s">
        <v>88</v>
      </c>
      <c r="N706" s="23">
        <f ca="1">OFFSET($R$25,0,$M685)</f>
        <v>12.5</v>
      </c>
      <c r="O706" s="23">
        <f ca="1">OFFSET($AV$25,0,$M685)</f>
        <v>7.083333333333333</v>
      </c>
      <c r="P706" s="23"/>
    </row>
    <row r="707" spans="2:49" ht="10.35" customHeight="1" x14ac:dyDescent="0.4">
      <c r="B707" s="36"/>
      <c r="C707" s="100" t="s">
        <v>57</v>
      </c>
      <c r="D707" s="101"/>
      <c r="E707" s="39">
        <v>-11.141666666666667</v>
      </c>
      <c r="F707" s="33">
        <f>E707/E714</f>
        <v>-1.86366398849184E-3</v>
      </c>
      <c r="G707" s="39">
        <v>-8.7208333333333332</v>
      </c>
      <c r="H707" s="33">
        <f>G707/G714</f>
        <v>-1.5594974737333088E-3</v>
      </c>
      <c r="J707" s="39">
        <v>-20.708719851576994</v>
      </c>
      <c r="K707" s="33">
        <v>-3.3662032231350624E-3</v>
      </c>
      <c r="L707" s="76"/>
      <c r="M707" s="4" t="s">
        <v>89</v>
      </c>
      <c r="N707" s="23">
        <f ca="1">OFFSET($R$26,0,$M685)</f>
        <v>9.1666666666666661</v>
      </c>
      <c r="O707" s="23">
        <f ca="1">OFFSET($AV$26,0,$M685)</f>
        <v>17.5</v>
      </c>
      <c r="P707" s="23"/>
    </row>
    <row r="708" spans="2:49" ht="10.35" customHeight="1" x14ac:dyDescent="0.4">
      <c r="B708" s="36"/>
      <c r="C708" s="100" t="s">
        <v>59</v>
      </c>
      <c r="D708" s="101"/>
      <c r="E708" s="40">
        <v>84.737499999999997</v>
      </c>
      <c r="F708" s="33">
        <f>E708/E714</f>
        <v>1.4174021890036855E-2</v>
      </c>
      <c r="G708" s="40">
        <v>64.525000000000006</v>
      </c>
      <c r="H708" s="33">
        <f>G708/G714</f>
        <v>1.1538642082290503E-2</v>
      </c>
      <c r="J708" s="40">
        <v>94.916512059369197</v>
      </c>
      <c r="K708" s="33">
        <v>1.5428682753591631E-2</v>
      </c>
      <c r="L708" s="76"/>
      <c r="M708" s="43" t="s">
        <v>91</v>
      </c>
      <c r="N708" s="23">
        <f ca="1">OFFSET($R$27,0,$M685)</f>
        <v>7.083333333333333</v>
      </c>
      <c r="O708" s="23">
        <f ca="1">OFFSET($AV$27,0,$M685)</f>
        <v>9.1666666666666661</v>
      </c>
      <c r="P708" s="23"/>
    </row>
    <row r="709" spans="2:49" ht="10.35" customHeight="1" x14ac:dyDescent="0.4">
      <c r="B709" s="38"/>
      <c r="C709" s="100" t="s">
        <v>61</v>
      </c>
      <c r="D709" s="101"/>
      <c r="E709" s="40">
        <v>830.55</v>
      </c>
      <c r="F709" s="33">
        <f>E709/E714</f>
        <v>0.13892590506883151</v>
      </c>
      <c r="G709" s="40">
        <v>825.05833333333328</v>
      </c>
      <c r="H709" s="33">
        <f>G709/G714</f>
        <v>0.14754053165973599</v>
      </c>
      <c r="J709" s="40">
        <v>1280.0834879406309</v>
      </c>
      <c r="K709" s="33">
        <v>0.20807762111184228</v>
      </c>
      <c r="L709" s="76"/>
      <c r="M709" s="43" t="s">
        <v>93</v>
      </c>
      <c r="N709" s="23">
        <f ca="1">OFFSET($R$28,0,$M685)</f>
        <v>12.083333333333334</v>
      </c>
      <c r="O709" s="23">
        <f ca="1">OFFSET($AV$28,0,$M685)</f>
        <v>6.666666666666667</v>
      </c>
      <c r="P709" s="23"/>
    </row>
    <row r="710" spans="2:49" ht="10.35" customHeight="1" x14ac:dyDescent="0.4">
      <c r="B710" s="31" t="s">
        <v>63</v>
      </c>
      <c r="C710" s="100" t="s">
        <v>64</v>
      </c>
      <c r="D710" s="101"/>
      <c r="E710" s="40">
        <v>0.47499999999999998</v>
      </c>
      <c r="F710" s="33">
        <f>E710/E714</f>
        <v>7.9453139374745604E-5</v>
      </c>
      <c r="G710" s="40">
        <v>0.8208333333333333</v>
      </c>
      <c r="H710" s="33">
        <f>G710/G714</f>
        <v>1.4678499872215089E-4</v>
      </c>
      <c r="J710" s="40">
        <v>1.4025974025974026</v>
      </c>
      <c r="K710" s="33">
        <v>2.279922627387661E-4</v>
      </c>
      <c r="L710" s="76"/>
      <c r="M710" s="43" t="s">
        <v>95</v>
      </c>
      <c r="N710" s="23">
        <f ca="1">OFFSET($R$29,0,$M685)</f>
        <v>7.083333333333333</v>
      </c>
      <c r="O710" s="23">
        <f ca="1">OFFSET($AV$29,0,$M685)</f>
        <v>4.583333333333333</v>
      </c>
      <c r="P710" s="23"/>
    </row>
    <row r="711" spans="2:49" ht="10.35" customHeight="1" x14ac:dyDescent="0.4">
      <c r="B711" s="41" t="s">
        <v>66</v>
      </c>
      <c r="C711" s="100" t="s">
        <v>67</v>
      </c>
      <c r="D711" s="101"/>
      <c r="E711" s="40">
        <v>5.625</v>
      </c>
      <c r="F711" s="33">
        <f>E711/E714</f>
        <v>9.4089243996409275E-4</v>
      </c>
      <c r="G711" s="40">
        <v>8.2375000000000007</v>
      </c>
      <c r="H711" s="33">
        <f>G711/G714</f>
        <v>1.4730656978360018E-3</v>
      </c>
      <c r="J711" s="40">
        <v>20.100185528756956</v>
      </c>
      <c r="K711" s="33">
        <v>3.2672859451214177E-3</v>
      </c>
      <c r="L711" s="76"/>
      <c r="M711" s="43" t="s">
        <v>97</v>
      </c>
      <c r="N711" s="23">
        <f ca="1">OFFSET($R$30,0,$M685)</f>
        <v>6.25</v>
      </c>
      <c r="O711" s="23">
        <f ca="1">OFFSET($AV$30,0,$M685)</f>
        <v>6.25</v>
      </c>
      <c r="P711" s="23"/>
    </row>
    <row r="712" spans="2:49" ht="10.35" customHeight="1" x14ac:dyDescent="0.4">
      <c r="B712" s="31" t="s">
        <v>69</v>
      </c>
      <c r="C712" s="100" t="s">
        <v>70</v>
      </c>
      <c r="D712" s="101"/>
      <c r="E712" s="40">
        <v>23.108333333333334</v>
      </c>
      <c r="F712" s="33">
        <f>E712/E714</f>
        <v>3.8653255348450803E-3</v>
      </c>
      <c r="G712" s="40">
        <v>58.554166666666667</v>
      </c>
      <c r="H712" s="33">
        <f>G712/G714</f>
        <v>1.0470911609352217E-2</v>
      </c>
      <c r="J712" s="40">
        <v>58.75139146567718</v>
      </c>
      <c r="K712" s="33">
        <v>9.5500409843234206E-3</v>
      </c>
      <c r="L712" s="76"/>
      <c r="M712" s="43" t="s">
        <v>99</v>
      </c>
      <c r="N712" s="23">
        <f ca="1">OFFSET($R$31,0,$M685)</f>
        <v>4.583333333333333</v>
      </c>
      <c r="O712" s="23">
        <f ca="1">OFFSET($AV$31,0,$M685)</f>
        <v>3.75</v>
      </c>
      <c r="P712" s="23"/>
    </row>
    <row r="713" spans="2:49" ht="10.35" customHeight="1" x14ac:dyDescent="0.4">
      <c r="B713" s="41" t="s">
        <v>72</v>
      </c>
      <c r="C713" s="100" t="s">
        <v>73</v>
      </c>
      <c r="D713" s="101"/>
      <c r="E713" s="40">
        <v>146.35416666666666</v>
      </c>
      <c r="F713" s="33">
        <f>E713/E714</f>
        <v>2.4480627373139819E-2</v>
      </c>
      <c r="G713" s="40">
        <v>168.86250000000001</v>
      </c>
      <c r="H713" s="33">
        <f>G713/G714</f>
        <v>3.0196729153363504E-2</v>
      </c>
      <c r="J713" s="40">
        <v>82.192949907235615</v>
      </c>
      <c r="K713" s="33">
        <v>1.3360467227318538E-2</v>
      </c>
      <c r="L713" s="76"/>
      <c r="M713" s="43" t="s">
        <v>100</v>
      </c>
      <c r="N713" s="23">
        <f ca="1">OFFSET($R$32,0,$M685)</f>
        <v>2.9166666666666665</v>
      </c>
      <c r="O713" s="23">
        <f ca="1">OFFSET($AV$32,0,$M685)</f>
        <v>1.6666666666666667</v>
      </c>
      <c r="P713" s="23"/>
    </row>
    <row r="714" spans="2:49" ht="10.35" customHeight="1" x14ac:dyDescent="0.4">
      <c r="B714" s="94" t="s">
        <v>75</v>
      </c>
      <c r="C714" s="95"/>
      <c r="D714" s="96"/>
      <c r="E714" s="42">
        <f>SUM(E701:E704,E710,E712)</f>
        <v>5978.3666666666668</v>
      </c>
      <c r="F714" s="33">
        <f>E714/E714</f>
        <v>1</v>
      </c>
      <c r="G714" s="42">
        <f>SUM(G701:G704,G710,G712)</f>
        <v>5592.0791666666664</v>
      </c>
      <c r="H714" s="33">
        <f>G714/G714</f>
        <v>1</v>
      </c>
      <c r="J714" s="42">
        <v>6151.9517625231911</v>
      </c>
      <c r="K714" s="33">
        <v>1</v>
      </c>
      <c r="M714" s="43" t="s">
        <v>101</v>
      </c>
      <c r="N714" s="23">
        <f ca="1">OFFSET($R$33,0,$M685)</f>
        <v>0.41666666666666669</v>
      </c>
      <c r="O714" s="23">
        <f ca="1">OFFSET($AV$33,0,$M685)</f>
        <v>1.25</v>
      </c>
      <c r="P714" s="23"/>
    </row>
    <row r="715" spans="2:49" ht="10.35" customHeight="1" x14ac:dyDescent="0.4">
      <c r="B715" s="94" t="s">
        <v>77</v>
      </c>
      <c r="C715" s="95"/>
      <c r="D715" s="96"/>
      <c r="E715" s="42">
        <f>SUM(E705:E709,E711,E713)</f>
        <v>5803.3333333333348</v>
      </c>
      <c r="F715" s="33">
        <f>E715/E714</f>
        <v>0.97072221509776946</v>
      </c>
      <c r="G715" s="42">
        <f>SUM(G705:G709,G711,G713)</f>
        <v>5457.6041666666661</v>
      </c>
      <c r="H715" s="33">
        <f>G715/G714</f>
        <v>0.9759525936611233</v>
      </c>
      <c r="J715" s="42">
        <v>5970.5157699443407</v>
      </c>
      <c r="K715" s="33">
        <v>0.97050757229857809</v>
      </c>
      <c r="M715" s="43" t="s">
        <v>102</v>
      </c>
      <c r="N715" s="23">
        <f ca="1">OFFSET($R$34,0,$M685)</f>
        <v>1.25</v>
      </c>
      <c r="O715" s="23">
        <f ca="1">OFFSET($AV$34,0,$M685)</f>
        <v>1.25</v>
      </c>
      <c r="P715" s="23"/>
    </row>
    <row r="716" spans="2:49" ht="10.35" customHeight="1" x14ac:dyDescent="0.4">
      <c r="B716" s="94" t="s">
        <v>79</v>
      </c>
      <c r="C716" s="95"/>
      <c r="D716" s="96"/>
      <c r="E716" s="42">
        <f>E714-E715</f>
        <v>175.03333333333194</v>
      </c>
      <c r="F716" s="33">
        <f>E716/E714</f>
        <v>2.9277784902230587E-2</v>
      </c>
      <c r="G716" s="42">
        <f>G714-G715</f>
        <v>134.47500000000036</v>
      </c>
      <c r="H716" s="33">
        <f>G716/G714</f>
        <v>2.4047406338876705E-2</v>
      </c>
      <c r="J716" s="42">
        <v>181.43599257885035</v>
      </c>
      <c r="K716" s="33">
        <v>2.9492427701421915E-2</v>
      </c>
      <c r="M716" s="2" t="s">
        <v>103</v>
      </c>
      <c r="N716" s="23">
        <f ca="1">OFFSET($R$35,0,$M685)</f>
        <v>0.41666666666666669</v>
      </c>
      <c r="O716" s="23">
        <f ca="1">OFFSET($AV$35,0,$M685)</f>
        <v>2.083333333333333</v>
      </c>
      <c r="P716" s="23"/>
    </row>
    <row r="717" spans="2:49" ht="10.35" customHeight="1" x14ac:dyDescent="0.4">
      <c r="B717" s="102" t="s">
        <v>81</v>
      </c>
      <c r="C717" s="103"/>
      <c r="D717" s="104"/>
      <c r="E717" s="44">
        <v>0.27083333333333331</v>
      </c>
      <c r="F717" s="45">
        <f>E717/E714</f>
        <v>4.5302228590863721E-5</v>
      </c>
      <c r="G717" s="44">
        <v>1.5541666666666667</v>
      </c>
      <c r="H717" s="45">
        <f>G717/G714</f>
        <v>2.7792286560082382E-4</v>
      </c>
      <c r="I717" s="77"/>
      <c r="J717" s="47" t="s">
        <v>82</v>
      </c>
      <c r="K717" s="48" t="s">
        <v>83</v>
      </c>
      <c r="M717" s="4" t="s">
        <v>104</v>
      </c>
      <c r="N717" s="23">
        <f ca="1">OFFSET($R$36,0,$M685)</f>
        <v>1.6666666666666667</v>
      </c>
      <c r="O717" s="23">
        <f ca="1">OFFSET($AV$36,0,$M685)</f>
        <v>0.41666666666666669</v>
      </c>
      <c r="P717" s="23"/>
    </row>
    <row r="718" spans="2:49" ht="10.35" customHeight="1" x14ac:dyDescent="0.4">
      <c r="B718" s="102" t="s">
        <v>85</v>
      </c>
      <c r="C718" s="103"/>
      <c r="D718" s="104"/>
      <c r="E718" s="44">
        <f>E716+E717</f>
        <v>175.30416666666528</v>
      </c>
      <c r="F718" s="45">
        <f>E718/(E714+E717)</f>
        <v>2.9321758789802071E-2</v>
      </c>
      <c r="G718" s="44">
        <f>G716+G717</f>
        <v>136.02916666666704</v>
      </c>
      <c r="H718" s="45">
        <f>G718/(G714+G717)</f>
        <v>2.4318570517671945E-2</v>
      </c>
      <c r="I718" s="77"/>
      <c r="J718" s="47" t="s">
        <v>83</v>
      </c>
      <c r="K718" s="48" t="s">
        <v>83</v>
      </c>
      <c r="L718" s="76"/>
      <c r="M718" s="69" t="s">
        <v>105</v>
      </c>
      <c r="N718" s="23">
        <f ca="1">OFFSET($R$37,0,$M685)</f>
        <v>0.41666666666666669</v>
      </c>
      <c r="O718" s="23">
        <f ca="1">OFFSET($AV$37,0,$M685)</f>
        <v>0.83333333333333337</v>
      </c>
      <c r="P718" s="23"/>
    </row>
    <row r="719" spans="2:49" ht="10.35" customHeight="1" x14ac:dyDescent="0.4">
      <c r="B719" s="94" t="s">
        <v>87</v>
      </c>
      <c r="C719" s="95"/>
      <c r="D719" s="96"/>
      <c r="E719" s="49">
        <v>240</v>
      </c>
      <c r="F719" s="50"/>
      <c r="G719" s="49">
        <v>240</v>
      </c>
      <c r="H719" s="50"/>
      <c r="J719" s="49">
        <v>539</v>
      </c>
      <c r="K719" s="50"/>
      <c r="L719" s="76"/>
      <c r="M719" s="69" t="s">
        <v>106</v>
      </c>
      <c r="N719" s="23">
        <f ca="1">OFFSET($R$38,0,$M685)</f>
        <v>0.41666666666666669</v>
      </c>
      <c r="O719" s="23">
        <f ca="1">OFFSET($AV$38,0,$M685)</f>
        <v>0.83333333333333337</v>
      </c>
      <c r="P719" s="23"/>
    </row>
    <row r="720" spans="2:49" ht="10.35" customHeight="1" x14ac:dyDescent="0.4">
      <c r="B720" s="52"/>
      <c r="C720" s="53"/>
      <c r="D720" s="54"/>
      <c r="E720" s="55"/>
      <c r="F720" s="55"/>
      <c r="G720" s="55"/>
      <c r="H720" s="55"/>
      <c r="J720" s="55"/>
      <c r="K720" s="55"/>
      <c r="L720" s="63"/>
      <c r="M720" s="69" t="s">
        <v>107</v>
      </c>
      <c r="N720" s="23">
        <f ca="1">OFFSET($R$39,0,$M685)</f>
        <v>0.41666666666666669</v>
      </c>
      <c r="O720" s="23">
        <f ca="1">OFFSET($AV$39,0,$M685)</f>
        <v>0.83333333333333337</v>
      </c>
      <c r="P720" s="23"/>
    </row>
    <row r="721" spans="2:18" ht="10.35" customHeight="1" x14ac:dyDescent="0.4">
      <c r="B721" s="56" t="s">
        <v>90</v>
      </c>
      <c r="C721" s="57"/>
      <c r="D721" s="58"/>
      <c r="E721" s="49">
        <v>17.870833333333334</v>
      </c>
      <c r="F721" s="50"/>
      <c r="G721" s="49">
        <v>12.516666666666667</v>
      </c>
      <c r="H721" s="50"/>
      <c r="J721" s="49">
        <v>48.615853365641428</v>
      </c>
      <c r="K721" s="50"/>
      <c r="L721" s="1"/>
      <c r="M721" s="69" t="s">
        <v>108</v>
      </c>
      <c r="N721" s="23">
        <f ca="1">OFFSET($R$40,0,$M685)</f>
        <v>0</v>
      </c>
      <c r="O721" s="23">
        <f ca="1">OFFSET($AV$40,0,$M685)</f>
        <v>0</v>
      </c>
      <c r="P721" s="23"/>
      <c r="R721" s="85"/>
    </row>
    <row r="722" spans="2:18" ht="10.35" customHeight="1" x14ac:dyDescent="0.4">
      <c r="B722" s="59" t="s">
        <v>92</v>
      </c>
      <c r="C722" s="60"/>
      <c r="D722" s="61"/>
      <c r="E722" s="49">
        <v>38.783333333333331</v>
      </c>
      <c r="F722" s="50"/>
      <c r="G722" s="49">
        <v>35.454166666666666</v>
      </c>
      <c r="H722" s="50"/>
      <c r="J722" s="49">
        <v>43.110914468659516</v>
      </c>
      <c r="K722" s="50"/>
      <c r="M722" s="69" t="s">
        <v>109</v>
      </c>
      <c r="N722" s="23">
        <f ca="1">OFFSET($R$41,0,$M685)</f>
        <v>0</v>
      </c>
      <c r="O722" s="23">
        <f ca="1">OFFSET($AV$41,0,$M685)</f>
        <v>0</v>
      </c>
      <c r="P722" s="23"/>
      <c r="R722" s="85"/>
    </row>
    <row r="723" spans="2:18" ht="10.35" customHeight="1" x14ac:dyDescent="0.4">
      <c r="B723" s="56" t="s">
        <v>94</v>
      </c>
      <c r="C723" s="57"/>
      <c r="D723" s="58"/>
      <c r="E723" s="49">
        <v>3.9750000000000001</v>
      </c>
      <c r="F723" s="50"/>
      <c r="G723" s="49">
        <v>12.954166666666667</v>
      </c>
      <c r="H723" s="50"/>
      <c r="J723" s="49">
        <v>35.958401517116137</v>
      </c>
      <c r="K723" s="50"/>
      <c r="L723" s="8"/>
      <c r="M723" s="69" t="s">
        <v>110</v>
      </c>
      <c r="N723" s="23">
        <f ca="1">OFFSET($R$42,0,$M685)</f>
        <v>0</v>
      </c>
      <c r="O723" s="23">
        <f ca="1">OFFSET($AV$42,0,$M685)</f>
        <v>0</v>
      </c>
      <c r="P723" s="23"/>
      <c r="Q723" s="86"/>
    </row>
    <row r="724" spans="2:18" ht="10.35" customHeight="1" x14ac:dyDescent="0.4">
      <c r="B724" s="56" t="s">
        <v>96</v>
      </c>
      <c r="C724" s="57"/>
      <c r="D724" s="58"/>
      <c r="E724" s="49">
        <f>E716+E706+E707-SUM(E721:E723)</f>
        <v>233.30833333333197</v>
      </c>
      <c r="F724" s="50"/>
      <c r="G724" s="49">
        <f>G716+G706+G707-SUM(G721:G723)</f>
        <v>197.96250000000032</v>
      </c>
      <c r="H724" s="50"/>
      <c r="J724" s="49">
        <v>221.55601803262809</v>
      </c>
      <c r="K724" s="50"/>
      <c r="L724" s="8"/>
      <c r="M724" s="69" t="s">
        <v>111</v>
      </c>
      <c r="N724" s="23">
        <f ca="1">OFFSET($R$43,0,$M685)</f>
        <v>0</v>
      </c>
      <c r="O724" s="23">
        <f ca="1">OFFSET($AV$43,0,$M685)</f>
        <v>0</v>
      </c>
      <c r="P724" s="23"/>
      <c r="Q724" s="70"/>
    </row>
    <row r="725" spans="2:18" ht="10.35" customHeight="1" x14ac:dyDescent="0.4">
      <c r="C725" s="65"/>
      <c r="D725" s="54"/>
      <c r="E725" s="54"/>
      <c r="F725" s="54"/>
      <c r="G725" s="54"/>
      <c r="H725" s="54"/>
      <c r="J725" s="54"/>
      <c r="K725" s="66"/>
      <c r="L725" s="67"/>
      <c r="M725" s="69" t="s">
        <v>112</v>
      </c>
      <c r="N725" s="23">
        <f ca="1">OFFSET($R$44,0,$M685)</f>
        <v>0</v>
      </c>
      <c r="O725" s="23">
        <f ca="1">OFFSET($AV$44,0,$M685)</f>
        <v>0</v>
      </c>
      <c r="P725" s="23"/>
      <c r="Q725" s="70"/>
    </row>
    <row r="726" spans="2:18" ht="10.35" customHeight="1" x14ac:dyDescent="0.4">
      <c r="B726" s="56" t="s">
        <v>128</v>
      </c>
      <c r="C726" s="57"/>
      <c r="D726" s="58"/>
      <c r="E726" s="78">
        <v>13.658333333333333</v>
      </c>
      <c r="F726" s="50"/>
      <c r="G726" s="78" t="s">
        <v>116</v>
      </c>
      <c r="H726" s="50"/>
      <c r="J726" s="79">
        <v>9.541353383458647</v>
      </c>
      <c r="K726" s="80"/>
      <c r="L726" s="68"/>
      <c r="O726" s="87"/>
      <c r="P726" s="87"/>
      <c r="Q726" s="70"/>
    </row>
    <row r="727" spans="2:18" ht="10.35" customHeight="1" x14ac:dyDescent="0.4">
      <c r="B727" s="56" t="s">
        <v>129</v>
      </c>
      <c r="C727" s="57"/>
      <c r="D727" s="58"/>
      <c r="E727" s="78">
        <f>E714/E726</f>
        <v>437.70835875533862</v>
      </c>
      <c r="F727" s="50"/>
      <c r="G727" s="78" t="s">
        <v>116</v>
      </c>
      <c r="H727" s="50"/>
      <c r="I727" s="88"/>
      <c r="J727" s="78">
        <v>644.7672060012485</v>
      </c>
      <c r="K727" s="50"/>
      <c r="L727" s="68"/>
      <c r="O727" s="87"/>
      <c r="P727" s="87"/>
      <c r="Q727" s="70"/>
    </row>
    <row r="728" spans="2:18" ht="10.35" customHeight="1" x14ac:dyDescent="0.4">
      <c r="B728" s="97" t="s">
        <v>130</v>
      </c>
      <c r="C728" s="98"/>
      <c r="D728" s="99"/>
      <c r="E728" s="81">
        <f>(E714+E717)/E726</f>
        <v>437.7281879194631</v>
      </c>
      <c r="F728" s="82"/>
      <c r="G728" s="81" t="s">
        <v>119</v>
      </c>
      <c r="H728" s="82"/>
      <c r="I728" s="83"/>
      <c r="J728" s="81" t="s">
        <v>119</v>
      </c>
      <c r="K728" s="84"/>
      <c r="L728" s="68"/>
      <c r="M728" s="69"/>
      <c r="N728" s="87"/>
      <c r="O728" s="87"/>
      <c r="P728" s="87"/>
      <c r="Q728" s="70"/>
    </row>
    <row r="729" spans="2:18" ht="10.35" customHeight="1" x14ac:dyDescent="0.4">
      <c r="B729" s="56" t="s">
        <v>131</v>
      </c>
      <c r="C729" s="57"/>
      <c r="D729" s="58"/>
      <c r="E729" s="78">
        <f>E715/E726</f>
        <v>424.89322757779144</v>
      </c>
      <c r="F729" s="50"/>
      <c r="G729" s="78" t="s">
        <v>116</v>
      </c>
      <c r="H729" s="50"/>
      <c r="I729" s="88"/>
      <c r="J729" s="78">
        <v>625.75145579400885</v>
      </c>
      <c r="K729" s="50"/>
      <c r="L729" s="68"/>
      <c r="M729" s="69"/>
      <c r="N729" s="87"/>
      <c r="O729" s="87"/>
      <c r="P729" s="87"/>
      <c r="Q729" s="70"/>
    </row>
    <row r="730" spans="2:18" ht="10.35" customHeight="1" x14ac:dyDescent="0.4">
      <c r="B730" s="56" t="s">
        <v>121</v>
      </c>
      <c r="C730" s="57"/>
      <c r="D730" s="58"/>
      <c r="E730" s="78">
        <v>1.7163380281690146</v>
      </c>
      <c r="F730" s="50"/>
      <c r="G730" s="78" t="s">
        <v>116</v>
      </c>
      <c r="H730" s="50"/>
      <c r="I730" s="88"/>
      <c r="J730" s="78">
        <v>1.8783985102420855</v>
      </c>
      <c r="K730" s="50"/>
      <c r="L730" s="68"/>
      <c r="M730" s="69"/>
      <c r="N730" s="87"/>
      <c r="O730" s="87"/>
      <c r="P730" s="87"/>
      <c r="Q730" s="70"/>
    </row>
    <row r="731" spans="2:18" ht="10.35" customHeight="1" x14ac:dyDescent="0.4">
      <c r="B731" s="56" t="s">
        <v>122</v>
      </c>
      <c r="C731" s="57"/>
      <c r="D731" s="58"/>
      <c r="E731" s="78">
        <f>E705/E730</f>
        <v>2690.1242204168711</v>
      </c>
      <c r="F731" s="50"/>
      <c r="G731" s="78" t="s">
        <v>116</v>
      </c>
      <c r="H731" s="50"/>
      <c r="I731" s="88"/>
      <c r="J731" s="78">
        <v>2302.7155399232615</v>
      </c>
      <c r="K731" s="50"/>
      <c r="L731" s="68"/>
      <c r="M731" s="69"/>
      <c r="N731" s="87"/>
    </row>
    <row r="732" spans="2:18" ht="9" customHeight="1" x14ac:dyDescent="0.4">
      <c r="B732" s="64" t="s">
        <v>98</v>
      </c>
      <c r="C732" s="65"/>
      <c r="D732" s="54"/>
      <c r="E732" s="54"/>
      <c r="F732" s="54"/>
      <c r="G732" s="54"/>
      <c r="H732" s="54"/>
      <c r="I732" s="54"/>
      <c r="J732" s="54"/>
      <c r="K732" s="54"/>
      <c r="L732" s="68"/>
      <c r="M732" s="69"/>
      <c r="N732" s="87"/>
    </row>
    <row r="733" spans="2:18" ht="9" customHeight="1" x14ac:dyDescent="0.4">
      <c r="B733" s="64" t="s">
        <v>132</v>
      </c>
      <c r="C733" s="65"/>
      <c r="D733" s="54"/>
      <c r="E733" s="54"/>
      <c r="F733" s="54"/>
      <c r="G733" s="54"/>
      <c r="H733" s="54"/>
      <c r="I733" s="54"/>
      <c r="J733" s="54"/>
      <c r="K733" s="54"/>
      <c r="L733" s="76"/>
      <c r="O733" s="23"/>
      <c r="P733" s="23"/>
    </row>
    <row r="734" spans="2:18" ht="10.35" customHeight="1" x14ac:dyDescent="0.4">
      <c r="B734" s="64"/>
      <c r="C734" s="65"/>
      <c r="D734" s="54"/>
      <c r="E734" s="54"/>
      <c r="F734" s="54"/>
      <c r="G734" s="54"/>
      <c r="H734" s="54"/>
      <c r="I734" s="54"/>
      <c r="J734" s="54"/>
      <c r="K734" s="66"/>
      <c r="L734" s="76"/>
      <c r="M734" s="4">
        <v>15</v>
      </c>
      <c r="N734" s="4" t="s">
        <v>113</v>
      </c>
      <c r="O734" s="4" t="s">
        <v>114</v>
      </c>
    </row>
    <row r="735" spans="2:18" ht="10.35" customHeight="1" x14ac:dyDescent="0.4">
      <c r="B735" s="64"/>
      <c r="C735" s="65"/>
      <c r="D735" s="54"/>
      <c r="E735" s="54"/>
      <c r="F735" s="54"/>
      <c r="G735" s="54"/>
      <c r="H735" s="54"/>
      <c r="I735" s="54"/>
      <c r="J735" s="54"/>
      <c r="K735" s="66"/>
      <c r="L735" s="76"/>
      <c r="M735" s="22" t="s">
        <v>38</v>
      </c>
      <c r="N735" s="23">
        <f ca="1">OFFSET($R$5,0,$M734)</f>
        <v>0</v>
      </c>
      <c r="O735" s="23">
        <f ca="1">OFFSET($AV$5,0,$M734)</f>
        <v>0</v>
      </c>
      <c r="P735" s="23"/>
    </row>
    <row r="736" spans="2:18" ht="10.35" customHeight="1" x14ac:dyDescent="0.4">
      <c r="B736" s="64"/>
      <c r="C736" s="65"/>
      <c r="D736" s="54"/>
      <c r="E736" s="54"/>
      <c r="F736" s="54"/>
      <c r="G736" s="54"/>
      <c r="H736" s="54"/>
      <c r="I736" s="54"/>
      <c r="J736" s="54"/>
      <c r="K736" s="66"/>
      <c r="L736" s="76"/>
      <c r="M736" s="29" t="s">
        <v>42</v>
      </c>
      <c r="N736" s="23">
        <f ca="1">OFFSET($R$6,0,$M734)</f>
        <v>0</v>
      </c>
      <c r="O736" s="23">
        <f ca="1">OFFSET($AV$6,0,$M734)</f>
        <v>0</v>
      </c>
      <c r="P736" s="23"/>
    </row>
    <row r="737" spans="2:47" ht="10.35" customHeight="1" x14ac:dyDescent="0.4">
      <c r="B737" s="64"/>
      <c r="C737" s="65"/>
      <c r="D737" s="54"/>
      <c r="E737" s="54"/>
      <c r="F737" s="54"/>
      <c r="G737" s="54"/>
      <c r="H737" s="54"/>
      <c r="I737" s="54"/>
      <c r="J737" s="54"/>
      <c r="K737" s="66"/>
      <c r="L737" s="76"/>
      <c r="M737" s="35" t="s">
        <v>45</v>
      </c>
      <c r="N737" s="23">
        <f ca="1">OFFSET($R$7,0,$M734)</f>
        <v>0</v>
      </c>
      <c r="O737" s="23">
        <f ca="1">OFFSET($AV$7,0,$M734)</f>
        <v>0</v>
      </c>
      <c r="P737" s="23"/>
    </row>
    <row r="738" spans="2:47" ht="10.35" customHeight="1" x14ac:dyDescent="0.4">
      <c r="B738" s="64"/>
      <c r="C738" s="65"/>
      <c r="D738" s="54"/>
      <c r="E738" s="54"/>
      <c r="F738" s="54"/>
      <c r="G738" s="54"/>
      <c r="H738" s="54"/>
      <c r="I738" s="54"/>
      <c r="J738" s="54"/>
      <c r="K738" s="66"/>
      <c r="L738" s="76"/>
      <c r="M738" s="35" t="s">
        <v>47</v>
      </c>
      <c r="N738" s="23">
        <f ca="1">OFFSET($R$8,0,$M734)</f>
        <v>0</v>
      </c>
      <c r="O738" s="23">
        <f ca="1">OFFSET($AV$8,0,$M734)</f>
        <v>0</v>
      </c>
      <c r="P738" s="23"/>
    </row>
    <row r="739" spans="2:47" ht="10.35" customHeight="1" x14ac:dyDescent="0.4">
      <c r="B739" s="64"/>
      <c r="C739" s="65"/>
      <c r="D739" s="54"/>
      <c r="E739" s="54"/>
      <c r="F739" s="54"/>
      <c r="G739" s="54"/>
      <c r="H739" s="54"/>
      <c r="I739" s="54"/>
      <c r="J739" s="54"/>
      <c r="K739" s="66"/>
      <c r="L739" s="76"/>
      <c r="M739" s="35" t="s">
        <v>49</v>
      </c>
      <c r="N739" s="23">
        <f ca="1">OFFSET($R$9,0,$M734)</f>
        <v>0</v>
      </c>
      <c r="O739" s="23">
        <f ca="1">OFFSET($AV$9,0,$M734)</f>
        <v>0</v>
      </c>
      <c r="P739" s="23"/>
    </row>
    <row r="740" spans="2:47" ht="10.35" customHeight="1" x14ac:dyDescent="0.4">
      <c r="B740" s="64"/>
      <c r="C740" s="65"/>
      <c r="D740" s="54"/>
      <c r="E740" s="54"/>
      <c r="F740" s="54"/>
      <c r="G740" s="54"/>
      <c r="H740" s="54"/>
      <c r="I740" s="54"/>
      <c r="J740" s="54"/>
      <c r="K740" s="66"/>
      <c r="L740" s="76"/>
      <c r="M740" s="35" t="s">
        <v>51</v>
      </c>
      <c r="N740" s="23">
        <f ca="1">OFFSET($R$10,0,$M734)</f>
        <v>0</v>
      </c>
      <c r="O740" s="23">
        <f ca="1">OFFSET($AV$10,0,$M734)</f>
        <v>0</v>
      </c>
      <c r="P740" s="23"/>
    </row>
    <row r="741" spans="2:47" ht="10.35" customHeight="1" x14ac:dyDescent="0.4">
      <c r="B741" s="64"/>
      <c r="C741" s="65"/>
      <c r="D741" s="54"/>
      <c r="E741" s="54"/>
      <c r="F741" s="54"/>
      <c r="G741" s="54"/>
      <c r="H741" s="54"/>
      <c r="I741" s="54"/>
      <c r="J741" s="54"/>
      <c r="K741" s="66"/>
      <c r="M741" s="35" t="s">
        <v>54</v>
      </c>
      <c r="N741" s="23">
        <f ca="1">OFFSET($R$11,0,$M734)</f>
        <v>0</v>
      </c>
      <c r="O741" s="23">
        <f ca="1">OFFSET($AV$11,0,$M734)</f>
        <v>0</v>
      </c>
      <c r="P741" s="23"/>
    </row>
    <row r="742" spans="2:47" ht="10.35" customHeight="1" x14ac:dyDescent="0.4">
      <c r="B742" s="64"/>
      <c r="C742" s="65"/>
      <c r="D742" s="54"/>
      <c r="E742" s="54"/>
      <c r="F742" s="54"/>
      <c r="G742" s="54"/>
      <c r="H742" s="54"/>
      <c r="I742" s="54"/>
      <c r="J742" s="54"/>
      <c r="K742" s="66"/>
      <c r="M742" s="35" t="s">
        <v>56</v>
      </c>
      <c r="N742" s="23">
        <f ca="1">OFFSET($R$12,0,$M734)</f>
        <v>0</v>
      </c>
      <c r="O742" s="23">
        <f ca="1">OFFSET($AV$12,0,$M734)</f>
        <v>0</v>
      </c>
      <c r="P742" s="23"/>
    </row>
    <row r="743" spans="2:47" ht="10.35" customHeight="1" x14ac:dyDescent="0.4">
      <c r="B743" s="64"/>
      <c r="C743" s="65"/>
      <c r="D743" s="54"/>
      <c r="E743" s="54"/>
      <c r="F743" s="54"/>
      <c r="G743" s="54"/>
      <c r="H743" s="54"/>
      <c r="I743" s="54"/>
      <c r="J743" s="54"/>
      <c r="K743" s="66"/>
      <c r="M743" s="35" t="s">
        <v>58</v>
      </c>
      <c r="N743" s="23">
        <f ca="1">OFFSET($R$13,0,$M734)</f>
        <v>0.72992700729927007</v>
      </c>
      <c r="O743" s="23">
        <f ca="1">OFFSET($AV$13,0,$M734)</f>
        <v>1.4598540145985401</v>
      </c>
      <c r="P743" s="23"/>
    </row>
    <row r="744" spans="2:47" ht="10.35" customHeight="1" x14ac:dyDescent="0.4">
      <c r="B744" s="64"/>
      <c r="C744" s="65"/>
      <c r="D744" s="54"/>
      <c r="E744" s="54"/>
      <c r="F744" s="54"/>
      <c r="G744" s="54"/>
      <c r="H744" s="54"/>
      <c r="I744" s="54"/>
      <c r="J744" s="54"/>
      <c r="K744" s="66"/>
      <c r="M744" s="35" t="s">
        <v>60</v>
      </c>
      <c r="N744" s="23">
        <f ca="1">OFFSET($R$14,0,$M734)</f>
        <v>1.4598540145985401</v>
      </c>
      <c r="O744" s="23">
        <f ca="1">OFFSET($AV$14,0,$M734)</f>
        <v>2.1897810218978102</v>
      </c>
      <c r="P744" s="23"/>
      <c r="R744" s="85"/>
    </row>
    <row r="745" spans="2:47" ht="10.35" customHeight="1" x14ac:dyDescent="0.4">
      <c r="B745" s="64"/>
      <c r="C745" s="65"/>
      <c r="D745" s="54"/>
      <c r="E745" s="54"/>
      <c r="F745" s="54"/>
      <c r="G745" s="54"/>
      <c r="H745" s="54"/>
      <c r="I745" s="54"/>
      <c r="J745" s="54"/>
      <c r="K745" s="66"/>
      <c r="M745" s="35" t="s">
        <v>62</v>
      </c>
      <c r="N745" s="23">
        <f ca="1">OFFSET($R$15,0,$M734)</f>
        <v>1.4598540145985401</v>
      </c>
      <c r="O745" s="23">
        <f ca="1">OFFSET($AV$15,0,$M734)</f>
        <v>0.72992700729927007</v>
      </c>
      <c r="P745" s="23"/>
      <c r="R745" s="85"/>
    </row>
    <row r="746" spans="2:47" ht="7.15" customHeight="1" x14ac:dyDescent="0.4">
      <c r="B746" s="64"/>
      <c r="C746" s="65"/>
      <c r="D746" s="54"/>
      <c r="E746" s="54"/>
      <c r="F746" s="54"/>
      <c r="G746" s="54"/>
      <c r="H746" s="54"/>
      <c r="I746" s="54"/>
      <c r="J746" s="54"/>
      <c r="K746" s="66"/>
      <c r="L746" s="8"/>
      <c r="M746" s="35" t="s">
        <v>65</v>
      </c>
      <c r="N746" s="23">
        <f ca="1">OFFSET($R$16,0,$M734)</f>
        <v>2.1897810218978102</v>
      </c>
      <c r="O746" s="23">
        <f ca="1">OFFSET($AV$16,0,$M734)</f>
        <v>0</v>
      </c>
      <c r="P746" s="23"/>
      <c r="R746" s="85"/>
    </row>
    <row r="747" spans="2:47" ht="16.5" customHeight="1" x14ac:dyDescent="0.4">
      <c r="B747" s="9" t="str">
        <f>"第16表　自立生活援助　１施設・事業所当たりの収支額，収支等の科目"</f>
        <v>第16表　自立生活援助　１施設・事業所当たりの収支額，収支等の科目</v>
      </c>
      <c r="C747" s="65"/>
      <c r="D747" s="54"/>
      <c r="E747" s="54"/>
      <c r="F747" s="54"/>
      <c r="G747" s="54"/>
      <c r="H747" s="54"/>
      <c r="I747" s="54"/>
      <c r="J747" s="54"/>
      <c r="K747" s="66"/>
      <c r="L747" s="8"/>
      <c r="M747" s="35" t="s">
        <v>68</v>
      </c>
      <c r="N747" s="23">
        <f ca="1">OFFSET($R$17,0,$M734)</f>
        <v>2.1897810218978102</v>
      </c>
      <c r="O747" s="23">
        <f ca="1">OFFSET($AV$17,0,$M734)</f>
        <v>2.1897810218978102</v>
      </c>
      <c r="P747" s="23"/>
      <c r="R747" s="85"/>
    </row>
    <row r="748" spans="2:47" ht="10.35" customHeight="1" x14ac:dyDescent="0.4">
      <c r="C748" s="7"/>
      <c r="D748" s="8"/>
      <c r="E748" s="8"/>
      <c r="I748" s="8"/>
      <c r="J748" s="8"/>
      <c r="K748" s="10" t="s">
        <v>33</v>
      </c>
      <c r="L748" s="8"/>
      <c r="M748" s="35" t="s">
        <v>71</v>
      </c>
      <c r="N748" s="23">
        <f ca="1">OFFSET($R$18,0,$M734)</f>
        <v>1.4598540145985401</v>
      </c>
      <c r="O748" s="23">
        <f ca="1">OFFSET($AV$18,0,$M734)</f>
        <v>2.1897810218978102</v>
      </c>
      <c r="P748" s="23"/>
      <c r="R748" s="85"/>
    </row>
    <row r="749" spans="2:47" ht="10.35" customHeight="1" x14ac:dyDescent="0.4">
      <c r="B749" s="17"/>
      <c r="C749" s="18"/>
      <c r="D749" s="19"/>
      <c r="E749" s="105" t="s">
        <v>36</v>
      </c>
      <c r="F749" s="106"/>
      <c r="G749" s="106"/>
      <c r="H749" s="107"/>
      <c r="J749" s="105" t="s">
        <v>37</v>
      </c>
      <c r="K749" s="107"/>
      <c r="L749" s="8"/>
      <c r="M749" s="35" t="s">
        <v>74</v>
      </c>
      <c r="N749" s="23">
        <f ca="1">OFFSET($R$19,0,$M734)</f>
        <v>1.4598540145985401</v>
      </c>
      <c r="O749" s="23">
        <f ca="1">OFFSET($AV$19,0,$M734)</f>
        <v>2.1897810218978102</v>
      </c>
      <c r="P749" s="23"/>
      <c r="Q749" s="70"/>
    </row>
    <row r="750" spans="2:47" ht="10.35" customHeight="1" x14ac:dyDescent="0.4">
      <c r="B750" s="26"/>
      <c r="C750" s="27"/>
      <c r="D750" s="28"/>
      <c r="E750" s="105" t="s">
        <v>39</v>
      </c>
      <c r="F750" s="107"/>
      <c r="G750" s="105" t="s">
        <v>40</v>
      </c>
      <c r="H750" s="107"/>
      <c r="J750" s="105" t="s">
        <v>41</v>
      </c>
      <c r="K750" s="107"/>
      <c r="L750" s="8"/>
      <c r="M750" s="35" t="s">
        <v>76</v>
      </c>
      <c r="N750" s="23">
        <f ca="1">OFFSET($R$20,0,$M734)</f>
        <v>1.4598540145985401</v>
      </c>
      <c r="O750" s="23">
        <f ca="1">OFFSET($AV$20,0,$M734)</f>
        <v>0.72992700729927007</v>
      </c>
      <c r="P750" s="23"/>
      <c r="Q750" s="74"/>
    </row>
    <row r="751" spans="2:47" ht="10.35" customHeight="1" x14ac:dyDescent="0.4">
      <c r="B751" s="31" t="s">
        <v>43</v>
      </c>
      <c r="C751" s="100" t="s">
        <v>44</v>
      </c>
      <c r="D751" s="101"/>
      <c r="E751" s="32">
        <v>1452.4306569343066</v>
      </c>
      <c r="F751" s="33">
        <f>E751/E764</f>
        <v>0.94832836887882765</v>
      </c>
      <c r="G751" s="32">
        <v>1266.0145985401459</v>
      </c>
      <c r="H751" s="33">
        <f>G751/G764</f>
        <v>0.92709652934793652</v>
      </c>
      <c r="J751" s="32">
        <v>1568.7454545454545</v>
      </c>
      <c r="K751" s="33">
        <v>0.93907204040096204</v>
      </c>
      <c r="L751" s="68"/>
      <c r="M751" s="43" t="s">
        <v>78</v>
      </c>
      <c r="N751" s="23">
        <f ca="1">OFFSET($R$21,0,$M734)</f>
        <v>0.72992700729927007</v>
      </c>
      <c r="O751" s="23">
        <f ca="1">OFFSET($AV$21,0,$M734)</f>
        <v>1.4598540145985401</v>
      </c>
      <c r="P751" s="23"/>
      <c r="Q751" s="30"/>
      <c r="R751" s="30"/>
      <c r="S751" s="30"/>
      <c r="T751" s="30"/>
      <c r="U751" s="30"/>
      <c r="V751" s="11"/>
      <c r="W751" s="11"/>
      <c r="X751" s="11"/>
      <c r="Y751" s="11"/>
      <c r="Z751" s="11"/>
      <c r="AA751" s="11"/>
      <c r="AB751" s="11"/>
      <c r="AC751" s="11"/>
      <c r="AD751" s="11"/>
      <c r="AE751" s="11"/>
      <c r="AF751" s="11"/>
      <c r="AG751" s="11"/>
      <c r="AH751" s="11"/>
      <c r="AI751" s="11"/>
      <c r="AJ751" s="11"/>
      <c r="AK751" s="11"/>
      <c r="AL751" s="11"/>
      <c r="AM751" s="11"/>
      <c r="AN751" s="11"/>
      <c r="AO751" s="11"/>
      <c r="AP751" s="11"/>
      <c r="AQ751" s="11"/>
      <c r="AR751" s="11"/>
      <c r="AS751" s="11"/>
      <c r="AT751" s="11"/>
      <c r="AU751" s="11"/>
    </row>
    <row r="752" spans="2:47" ht="10.35" customHeight="1" x14ac:dyDescent="0.4">
      <c r="B752" s="36"/>
      <c r="C752" s="100" t="s">
        <v>46</v>
      </c>
      <c r="D752" s="101"/>
      <c r="E752" s="32">
        <v>44.649635036496349</v>
      </c>
      <c r="F752" s="33">
        <f>E752/E764</f>
        <v>2.9152865483140711E-2</v>
      </c>
      <c r="G752" s="32">
        <v>25.204379562043794</v>
      </c>
      <c r="H752" s="33">
        <f>G752/G764</f>
        <v>1.84570484758102E-2</v>
      </c>
      <c r="J752" s="32">
        <v>40.18181818181818</v>
      </c>
      <c r="K752" s="33">
        <v>2.4053374546958495E-2</v>
      </c>
      <c r="L752" s="75"/>
      <c r="M752" s="43" t="s">
        <v>80</v>
      </c>
      <c r="N752" s="23">
        <f ca="1">OFFSET($R$22,0,$M734)</f>
        <v>2.1897810218978102</v>
      </c>
      <c r="O752" s="23">
        <f ca="1">OFFSET($AV$22,0,$M734)</f>
        <v>1.4598540145985401</v>
      </c>
      <c r="P752" s="23"/>
      <c r="Q752" s="30"/>
      <c r="R752" s="30"/>
      <c r="S752" s="30"/>
      <c r="T752" s="30"/>
      <c r="U752" s="30"/>
      <c r="V752" s="11"/>
      <c r="W752" s="11"/>
      <c r="X752" s="11"/>
      <c r="Y752" s="11"/>
      <c r="Z752" s="11"/>
      <c r="AA752" s="11"/>
      <c r="AB752" s="11"/>
      <c r="AC752" s="11"/>
      <c r="AD752" s="11"/>
      <c r="AE752" s="11"/>
      <c r="AF752" s="11"/>
      <c r="AG752" s="11"/>
      <c r="AH752" s="11"/>
      <c r="AI752" s="11"/>
      <c r="AJ752" s="11"/>
      <c r="AK752" s="11"/>
      <c r="AL752" s="11"/>
      <c r="AM752" s="11"/>
      <c r="AN752" s="11"/>
      <c r="AO752" s="11"/>
      <c r="AP752" s="11"/>
      <c r="AQ752" s="11"/>
      <c r="AR752" s="11"/>
      <c r="AS752" s="11"/>
      <c r="AT752" s="11"/>
      <c r="AU752" s="11"/>
    </row>
    <row r="753" spans="2:49" ht="10.35" customHeight="1" x14ac:dyDescent="0.4">
      <c r="B753" s="36"/>
      <c r="C753" s="100" t="s">
        <v>48</v>
      </c>
      <c r="D753" s="101"/>
      <c r="E753" s="32">
        <v>3.6350364963503647</v>
      </c>
      <c r="F753" s="33">
        <f>E753/E764</f>
        <v>2.3734064101036578E-3</v>
      </c>
      <c r="G753" s="32">
        <v>9.9124087591240873</v>
      </c>
      <c r="H753" s="33">
        <f>G753/G764</f>
        <v>7.2588102606864335E-3</v>
      </c>
      <c r="J753" s="32">
        <v>6.4</v>
      </c>
      <c r="K753" s="33">
        <v>3.831125719696557E-3</v>
      </c>
      <c r="L753" s="1"/>
      <c r="M753" s="43" t="s">
        <v>84</v>
      </c>
      <c r="N753" s="23">
        <f ca="1">OFFSET($R$23,0,$M734)</f>
        <v>2.1897810218978102</v>
      </c>
      <c r="O753" s="23">
        <f ca="1">OFFSET($AV$23,0,$M734)</f>
        <v>3.6496350364963499</v>
      </c>
      <c r="P753" s="23"/>
      <c r="AV753" s="11"/>
      <c r="AW753" s="11"/>
    </row>
    <row r="754" spans="2:49" ht="10.35" customHeight="1" x14ac:dyDescent="0.4">
      <c r="B754" s="38"/>
      <c r="C754" s="100" t="s">
        <v>50</v>
      </c>
      <c r="D754" s="101"/>
      <c r="E754" s="32">
        <v>23.102189781021899</v>
      </c>
      <c r="F754" s="33">
        <f>E754/E764</f>
        <v>1.5083998570237104E-2</v>
      </c>
      <c r="G754" s="32">
        <v>26.875912408759124</v>
      </c>
      <c r="H754" s="33">
        <f>G754/G764</f>
        <v>1.9681104108871465E-2</v>
      </c>
      <c r="J754" s="32">
        <v>18.254545454545454</v>
      </c>
      <c r="K754" s="33">
        <v>1.0927415405043588E-2</v>
      </c>
      <c r="L754" s="1"/>
      <c r="M754" s="43" t="s">
        <v>86</v>
      </c>
      <c r="N754" s="23">
        <f ca="1">OFFSET($R$24,0,$M734)</f>
        <v>5.8394160583941606</v>
      </c>
      <c r="O754" s="23">
        <f ca="1">OFFSET($AV$24,0,$M734)</f>
        <v>5.1094890510948909</v>
      </c>
      <c r="P754" s="23"/>
      <c r="AV754" s="11"/>
      <c r="AW754" s="11"/>
    </row>
    <row r="755" spans="2:49" ht="10.35" customHeight="1" x14ac:dyDescent="0.4">
      <c r="B755" s="31" t="s">
        <v>52</v>
      </c>
      <c r="C755" s="100" t="s">
        <v>53</v>
      </c>
      <c r="D755" s="101"/>
      <c r="E755" s="32">
        <v>1289.4233576642337</v>
      </c>
      <c r="F755" s="33">
        <f>E755/E764</f>
        <v>0.84189681877755285</v>
      </c>
      <c r="G755" s="32">
        <v>1182.4817518248176</v>
      </c>
      <c r="H755" s="33">
        <f>G755/G764</f>
        <v>0.8659258190215039</v>
      </c>
      <c r="J755" s="32">
        <v>1302.7636363636364</v>
      </c>
      <c r="K755" s="33">
        <v>0.77985176155595937</v>
      </c>
      <c r="L755" s="76"/>
      <c r="M755" s="2" t="s">
        <v>88</v>
      </c>
      <c r="N755" s="23">
        <f ca="1">OFFSET($R$25,0,$M734)</f>
        <v>5.1094890510948909</v>
      </c>
      <c r="O755" s="23">
        <f ca="1">OFFSET($AV$25,0,$M734)</f>
        <v>5.8394160583941606</v>
      </c>
      <c r="P755" s="23"/>
    </row>
    <row r="756" spans="2:49" ht="10.35" customHeight="1" x14ac:dyDescent="0.4">
      <c r="B756" s="36"/>
      <c r="C756" s="100" t="s">
        <v>55</v>
      </c>
      <c r="D756" s="101"/>
      <c r="E756" s="32">
        <v>25.357664233576642</v>
      </c>
      <c r="F756" s="33">
        <f>E756/E764</f>
        <v>1.6556654354819494E-2</v>
      </c>
      <c r="G756" s="32">
        <v>21.708029197080293</v>
      </c>
      <c r="H756" s="33">
        <f>G756/G764</f>
        <v>1.5896687566481188E-2</v>
      </c>
      <c r="J756" s="32">
        <v>30.109090909090909</v>
      </c>
      <c r="K756" s="33">
        <v>1.802370509039062E-2</v>
      </c>
      <c r="L756" s="76"/>
      <c r="M756" s="4" t="s">
        <v>89</v>
      </c>
      <c r="N756" s="23">
        <f ca="1">OFFSET($R$26,0,$M734)</f>
        <v>10.218978102189782</v>
      </c>
      <c r="O756" s="23">
        <f ca="1">OFFSET($AV$26,0,$M734)</f>
        <v>10.948905109489052</v>
      </c>
      <c r="P756" s="23"/>
    </row>
    <row r="757" spans="2:49" ht="10.35" customHeight="1" x14ac:dyDescent="0.4">
      <c r="B757" s="36"/>
      <c r="C757" s="100" t="s">
        <v>57</v>
      </c>
      <c r="D757" s="101"/>
      <c r="E757" s="39">
        <v>-3</v>
      </c>
      <c r="F757" s="33">
        <f>E757/E764</f>
        <v>-1.958775169784344E-3</v>
      </c>
      <c r="G757" s="39">
        <v>-3.9124087591240877</v>
      </c>
      <c r="H757" s="33">
        <f>G757/G764</f>
        <v>-2.8650385123180624E-3</v>
      </c>
      <c r="J757" s="39">
        <v>-5.8</v>
      </c>
      <c r="K757" s="33">
        <v>-3.4719576834750048E-3</v>
      </c>
      <c r="L757" s="76"/>
      <c r="M757" s="43" t="s">
        <v>91</v>
      </c>
      <c r="N757" s="23">
        <f ca="1">OFFSET($R$27,0,$M734)</f>
        <v>14.5985401459854</v>
      </c>
      <c r="O757" s="23">
        <f ca="1">OFFSET($AV$27,0,$M734)</f>
        <v>11.678832116788321</v>
      </c>
      <c r="P757" s="23"/>
    </row>
    <row r="758" spans="2:49" ht="10.35" customHeight="1" x14ac:dyDescent="0.4">
      <c r="B758" s="36"/>
      <c r="C758" s="100" t="s">
        <v>59</v>
      </c>
      <c r="D758" s="101"/>
      <c r="E758" s="40">
        <v>5.4817518248175183</v>
      </c>
      <c r="F758" s="33">
        <f>E758/E764</f>
        <v>3.5791731204575243E-3</v>
      </c>
      <c r="G758" s="40">
        <v>3.613138686131387</v>
      </c>
      <c r="H758" s="33">
        <f>G758/G764</f>
        <v>2.6458844470101509E-3</v>
      </c>
      <c r="J758" s="40">
        <v>10.909090909090908</v>
      </c>
      <c r="K758" s="33">
        <v>6.5303279313009485E-3</v>
      </c>
      <c r="L758" s="76"/>
      <c r="M758" s="43" t="s">
        <v>93</v>
      </c>
      <c r="N758" s="23">
        <f ca="1">OFFSET($R$28,0,$M734)</f>
        <v>17.518248175182482</v>
      </c>
      <c r="O758" s="23">
        <f ca="1">OFFSET($AV$28,0,$M734)</f>
        <v>18.248175182481752</v>
      </c>
      <c r="P758" s="23"/>
    </row>
    <row r="759" spans="2:49" ht="10.35" customHeight="1" x14ac:dyDescent="0.4">
      <c r="B759" s="38"/>
      <c r="C759" s="100" t="s">
        <v>61</v>
      </c>
      <c r="D759" s="101"/>
      <c r="E759" s="40">
        <v>167</v>
      </c>
      <c r="F759" s="33">
        <f>E759/E764</f>
        <v>0.10903848445132849</v>
      </c>
      <c r="G759" s="40">
        <v>160.57664233576642</v>
      </c>
      <c r="H759" s="33">
        <f>G759/G764</f>
        <v>0.11758951909045719</v>
      </c>
      <c r="J759" s="40">
        <v>268.58181818181816</v>
      </c>
      <c r="K759" s="33">
        <v>0.16077667366862936</v>
      </c>
      <c r="L759" s="76"/>
      <c r="M759" s="43" t="s">
        <v>95</v>
      </c>
      <c r="N759" s="23">
        <f ca="1">OFFSET($R$29,0,$M734)</f>
        <v>8.0291970802919703</v>
      </c>
      <c r="O759" s="23">
        <f ca="1">OFFSET($AV$29,0,$M734)</f>
        <v>8.7591240875912408</v>
      </c>
      <c r="P759" s="23"/>
    </row>
    <row r="760" spans="2:49" ht="10.35" customHeight="1" x14ac:dyDescent="0.4">
      <c r="B760" s="31" t="s">
        <v>63</v>
      </c>
      <c r="C760" s="100" t="s">
        <v>64</v>
      </c>
      <c r="D760" s="101"/>
      <c r="E760" s="40">
        <v>0.13868613138686131</v>
      </c>
      <c r="F760" s="33">
        <f>E760/E764</f>
        <v>9.0551650184677712E-5</v>
      </c>
      <c r="G760" s="40">
        <v>9.4890510948905105E-2</v>
      </c>
      <c r="H760" s="33">
        <f>G760/G764</f>
        <v>6.9487874365923151E-5</v>
      </c>
      <c r="J760" s="40">
        <v>0</v>
      </c>
      <c r="K760" s="33">
        <v>0</v>
      </c>
      <c r="L760" s="76"/>
      <c r="M760" s="43" t="s">
        <v>97</v>
      </c>
      <c r="N760" s="23">
        <f ca="1">OFFSET($R$30,0,$M734)</f>
        <v>4.3795620437956204</v>
      </c>
      <c r="O760" s="23">
        <f ca="1">OFFSET($AV$30,0,$M734)</f>
        <v>3.6496350364963499</v>
      </c>
      <c r="P760" s="23"/>
    </row>
    <row r="761" spans="2:49" ht="10.35" customHeight="1" x14ac:dyDescent="0.4">
      <c r="B761" s="41" t="s">
        <v>66</v>
      </c>
      <c r="C761" s="100" t="s">
        <v>67</v>
      </c>
      <c r="D761" s="101"/>
      <c r="E761" s="40">
        <v>0.5036496350364964</v>
      </c>
      <c r="F761" s="33">
        <f>E761/E764</f>
        <v>3.2884546646014538E-4</v>
      </c>
      <c r="G761" s="40">
        <v>0.45255474452554745</v>
      </c>
      <c r="H761" s="33">
        <f>G761/G764</f>
        <v>3.3140370851440272E-4</v>
      </c>
      <c r="J761" s="40">
        <v>0.8</v>
      </c>
      <c r="K761" s="33">
        <v>4.7889071496206963E-4</v>
      </c>
      <c r="L761" s="76"/>
      <c r="M761" s="43" t="s">
        <v>99</v>
      </c>
      <c r="N761" s="23">
        <f ca="1">OFFSET($R$31,0,$M734)</f>
        <v>5.8394160583941606</v>
      </c>
      <c r="O761" s="23">
        <f ca="1">OFFSET($AV$31,0,$M734)</f>
        <v>5.8394160583941606</v>
      </c>
      <c r="P761" s="23"/>
    </row>
    <row r="762" spans="2:49" ht="10.35" customHeight="1" x14ac:dyDescent="0.4">
      <c r="B762" s="31" t="s">
        <v>69</v>
      </c>
      <c r="C762" s="100" t="s">
        <v>70</v>
      </c>
      <c r="D762" s="101"/>
      <c r="E762" s="40">
        <v>7.6131386861313866</v>
      </c>
      <c r="F762" s="33">
        <f>E762/E764</f>
        <v>4.9708090075062548E-3</v>
      </c>
      <c r="G762" s="40">
        <v>37.467153284671532</v>
      </c>
      <c r="H762" s="33">
        <f>G762/G764</f>
        <v>2.7437019932329502E-2</v>
      </c>
      <c r="J762" s="40">
        <v>36.945454545454545</v>
      </c>
      <c r="K762" s="33">
        <v>2.2116043927339214E-2</v>
      </c>
      <c r="L762" s="76"/>
      <c r="M762" s="43" t="s">
        <v>100</v>
      </c>
      <c r="N762" s="23">
        <f ca="1">OFFSET($R$32,0,$M734)</f>
        <v>2.1897810218978102</v>
      </c>
      <c r="O762" s="23">
        <f ca="1">OFFSET($AV$32,0,$M734)</f>
        <v>2.1897810218978102</v>
      </c>
      <c r="P762" s="23"/>
    </row>
    <row r="763" spans="2:49" ht="10.35" customHeight="1" x14ac:dyDescent="0.4">
      <c r="B763" s="41" t="s">
        <v>72</v>
      </c>
      <c r="C763" s="100" t="s">
        <v>73</v>
      </c>
      <c r="D763" s="101"/>
      <c r="E763" s="40">
        <v>20.437956204379564</v>
      </c>
      <c r="F763" s="33">
        <f>E763/E764</f>
        <v>1.334445371142619E-2</v>
      </c>
      <c r="G763" s="40">
        <v>13.021897810218977</v>
      </c>
      <c r="H763" s="33">
        <f>G763/G764</f>
        <v>9.5358744514466836E-3</v>
      </c>
      <c r="J763" s="40">
        <v>17.763636363636362</v>
      </c>
      <c r="K763" s="33">
        <v>1.0633550648135044E-2</v>
      </c>
      <c r="M763" s="43" t="s">
        <v>101</v>
      </c>
      <c r="N763" s="23">
        <f ca="1">OFFSET($R$33,0,$M734)</f>
        <v>3.6496350364963499</v>
      </c>
      <c r="O763" s="23">
        <f ca="1">OFFSET($AV$33,0,$M734)</f>
        <v>2.9197080291970803</v>
      </c>
      <c r="P763" s="23"/>
    </row>
    <row r="764" spans="2:49" ht="10.35" customHeight="1" x14ac:dyDescent="0.4">
      <c r="B764" s="94" t="s">
        <v>75</v>
      </c>
      <c r="C764" s="95"/>
      <c r="D764" s="96"/>
      <c r="E764" s="42">
        <f>SUM(E751:E754,E760,E762)</f>
        <v>1531.5693430656934</v>
      </c>
      <c r="F764" s="33">
        <f>E764/E764</f>
        <v>1</v>
      </c>
      <c r="G764" s="42">
        <f>SUM(G751:G754,G760,G762)</f>
        <v>1365.5693430656934</v>
      </c>
      <c r="H764" s="33">
        <f>G764/G764</f>
        <v>1</v>
      </c>
      <c r="J764" s="42">
        <v>1670.5272727272729</v>
      </c>
      <c r="K764" s="33">
        <v>1</v>
      </c>
      <c r="M764" s="43" t="s">
        <v>102</v>
      </c>
      <c r="N764" s="23">
        <f ca="1">OFFSET($R$34,0,$M734)</f>
        <v>2.9197080291970803</v>
      </c>
      <c r="O764" s="23">
        <f ca="1">OFFSET($AV$34,0,$M734)</f>
        <v>3.6496350364963499</v>
      </c>
      <c r="P764" s="23"/>
    </row>
    <row r="765" spans="2:49" ht="10.35" customHeight="1" x14ac:dyDescent="0.4">
      <c r="B765" s="94" t="s">
        <v>77</v>
      </c>
      <c r="C765" s="95"/>
      <c r="D765" s="96"/>
      <c r="E765" s="42">
        <f>SUM(E755:E759,E761,E763)</f>
        <v>1505.2043795620439</v>
      </c>
      <c r="F765" s="33">
        <f>E765/E764</f>
        <v>0.98278565471226031</v>
      </c>
      <c r="G765" s="42">
        <f>SUM(G755:G759,G761,G763)</f>
        <v>1377.9416058394161</v>
      </c>
      <c r="H765" s="33">
        <f>G765/G764</f>
        <v>1.0090601497730953</v>
      </c>
      <c r="J765" s="42">
        <v>1625.1272727272726</v>
      </c>
      <c r="K765" s="33">
        <v>0.9728229519259024</v>
      </c>
      <c r="M765" s="2" t="s">
        <v>103</v>
      </c>
      <c r="N765" s="23">
        <f ca="1">OFFSET($R$35,0,$M734)</f>
        <v>1.4598540145985401</v>
      </c>
      <c r="O765" s="23">
        <f ca="1">OFFSET($AV$35,0,$M734)</f>
        <v>0.72992700729927007</v>
      </c>
      <c r="P765" s="23"/>
    </row>
    <row r="766" spans="2:49" ht="10.35" customHeight="1" x14ac:dyDescent="0.4">
      <c r="B766" s="94" t="s">
        <v>79</v>
      </c>
      <c r="C766" s="95"/>
      <c r="D766" s="96"/>
      <c r="E766" s="42">
        <f>E764-E765</f>
        <v>26.364963503649506</v>
      </c>
      <c r="F766" s="33">
        <f>E766/E764</f>
        <v>1.7214345287739699E-2</v>
      </c>
      <c r="G766" s="42">
        <f>G764-G765</f>
        <v>-12.372262773722696</v>
      </c>
      <c r="H766" s="33">
        <f>G766/G764</f>
        <v>-9.0601497730954141E-3</v>
      </c>
      <c r="J766" s="42">
        <v>45.400000000000318</v>
      </c>
      <c r="K766" s="33">
        <v>2.717704807409764E-2</v>
      </c>
      <c r="M766" s="4" t="s">
        <v>104</v>
      </c>
      <c r="N766" s="23">
        <f ca="1">OFFSET($R$36,0,$M734)</f>
        <v>0</v>
      </c>
      <c r="O766" s="23">
        <f ca="1">OFFSET($AV$36,0,$M734)</f>
        <v>0</v>
      </c>
      <c r="P766" s="23"/>
    </row>
    <row r="767" spans="2:49" ht="10.35" customHeight="1" x14ac:dyDescent="0.4">
      <c r="B767" s="102" t="s">
        <v>81</v>
      </c>
      <c r="C767" s="103"/>
      <c r="D767" s="104"/>
      <c r="E767" s="44">
        <v>0.24087591240875914</v>
      </c>
      <c r="F767" s="45">
        <f>E767/E764</f>
        <v>1.5727391874180866E-4</v>
      </c>
      <c r="G767" s="44">
        <v>1</v>
      </c>
      <c r="H767" s="45">
        <f>G767/G764</f>
        <v>7.3229529139472855E-4</v>
      </c>
      <c r="I767" s="77"/>
      <c r="J767" s="47" t="s">
        <v>82</v>
      </c>
      <c r="K767" s="48" t="s">
        <v>83</v>
      </c>
      <c r="L767" s="76"/>
      <c r="M767" s="69" t="s">
        <v>105</v>
      </c>
      <c r="N767" s="23">
        <f ca="1">OFFSET($R$37,0,$M734)</f>
        <v>0.72992700729927007</v>
      </c>
      <c r="O767" s="23">
        <f ca="1">OFFSET($AV$37,0,$M734)</f>
        <v>0.72992700729927007</v>
      </c>
      <c r="P767" s="23"/>
    </row>
    <row r="768" spans="2:49" ht="10.35" customHeight="1" x14ac:dyDescent="0.4">
      <c r="B768" s="102" t="s">
        <v>85</v>
      </c>
      <c r="C768" s="103"/>
      <c r="D768" s="104"/>
      <c r="E768" s="44">
        <f>E766+E767</f>
        <v>26.605839416058263</v>
      </c>
      <c r="F768" s="45">
        <f>E768/(E764+E767)</f>
        <v>1.7368887533474934E-2</v>
      </c>
      <c r="G768" s="44">
        <f>G766+G767</f>
        <v>-11.372262773722696</v>
      </c>
      <c r="H768" s="45">
        <f>G768/(G764+G767)</f>
        <v>-8.3217604956735899E-3</v>
      </c>
      <c r="I768" s="77"/>
      <c r="J768" s="47" t="s">
        <v>83</v>
      </c>
      <c r="K768" s="48" t="s">
        <v>83</v>
      </c>
      <c r="L768" s="76"/>
      <c r="M768" s="69" t="s">
        <v>106</v>
      </c>
      <c r="N768" s="23">
        <f ca="1">OFFSET($R$38,0,$M734)</f>
        <v>0</v>
      </c>
      <c r="O768" s="23">
        <f ca="1">OFFSET($AV$38,0,$M734)</f>
        <v>0.72992700729927007</v>
      </c>
      <c r="P768" s="23"/>
    </row>
    <row r="769" spans="2:18" ht="10.35" customHeight="1" x14ac:dyDescent="0.4">
      <c r="B769" s="94" t="s">
        <v>87</v>
      </c>
      <c r="C769" s="95"/>
      <c r="D769" s="96"/>
      <c r="E769" s="49">
        <v>137</v>
      </c>
      <c r="F769" s="50"/>
      <c r="G769" s="49">
        <v>137</v>
      </c>
      <c r="H769" s="50"/>
      <c r="J769" s="49">
        <v>55</v>
      </c>
      <c r="K769" s="50"/>
      <c r="L769" s="63"/>
      <c r="M769" s="69" t="s">
        <v>107</v>
      </c>
      <c r="N769" s="23">
        <f ca="1">OFFSET($R$39,0,$M734)</f>
        <v>0</v>
      </c>
      <c r="O769" s="23">
        <f ca="1">OFFSET($AV$39,0,$M734)</f>
        <v>0.72992700729927007</v>
      </c>
      <c r="P769" s="23"/>
    </row>
    <row r="770" spans="2:18" ht="10.35" customHeight="1" x14ac:dyDescent="0.4">
      <c r="B770" s="52"/>
      <c r="C770" s="53"/>
      <c r="D770" s="54"/>
      <c r="E770" s="55"/>
      <c r="F770" s="55"/>
      <c r="G770" s="55"/>
      <c r="H770" s="55"/>
      <c r="J770" s="55"/>
      <c r="K770" s="55"/>
      <c r="L770" s="1"/>
      <c r="M770" s="69" t="s">
        <v>108</v>
      </c>
      <c r="N770" s="23">
        <f ca="1">OFFSET($R$40,0,$M734)</f>
        <v>0</v>
      </c>
      <c r="O770" s="23">
        <f ca="1">OFFSET($AV$40,0,$M734)</f>
        <v>0</v>
      </c>
      <c r="P770" s="23"/>
      <c r="R770" s="85"/>
    </row>
    <row r="771" spans="2:18" ht="10.35" customHeight="1" x14ac:dyDescent="0.4">
      <c r="B771" s="56" t="s">
        <v>90</v>
      </c>
      <c r="C771" s="57"/>
      <c r="D771" s="58"/>
      <c r="E771" s="49">
        <v>7.5182481751824817</v>
      </c>
      <c r="F771" s="50"/>
      <c r="G771" s="49">
        <v>9.1970802919708028</v>
      </c>
      <c r="H771" s="50"/>
      <c r="J771" s="49">
        <v>10.922074750438711</v>
      </c>
      <c r="K771" s="50"/>
      <c r="M771" s="69" t="s">
        <v>109</v>
      </c>
      <c r="N771" s="23">
        <f ca="1">OFFSET($R$41,0,$M734)</f>
        <v>0</v>
      </c>
      <c r="O771" s="23">
        <f ca="1">OFFSET($AV$41,0,$M734)</f>
        <v>0</v>
      </c>
      <c r="P771" s="23"/>
      <c r="R771" s="85"/>
    </row>
    <row r="772" spans="2:18" ht="10.35" customHeight="1" x14ac:dyDescent="0.4">
      <c r="B772" s="59" t="s">
        <v>92</v>
      </c>
      <c r="C772" s="60"/>
      <c r="D772" s="61"/>
      <c r="E772" s="49">
        <v>1.832116788321168</v>
      </c>
      <c r="F772" s="50"/>
      <c r="G772" s="49">
        <v>1.9635036496350364</v>
      </c>
      <c r="H772" s="50"/>
      <c r="J772" s="49">
        <v>1.7776946952940935</v>
      </c>
      <c r="K772" s="50"/>
      <c r="L772" s="8"/>
      <c r="M772" s="69" t="s">
        <v>110</v>
      </c>
      <c r="N772" s="23">
        <f ca="1">OFFSET($R$42,0,$M734)</f>
        <v>0</v>
      </c>
      <c r="O772" s="23">
        <f ca="1">OFFSET($AV$42,0,$M734)</f>
        <v>0</v>
      </c>
      <c r="P772" s="23"/>
      <c r="Q772" s="86"/>
    </row>
    <row r="773" spans="2:18" ht="10.35" customHeight="1" x14ac:dyDescent="0.4">
      <c r="B773" s="56" t="s">
        <v>94</v>
      </c>
      <c r="C773" s="57"/>
      <c r="D773" s="58"/>
      <c r="E773" s="49">
        <v>2.1605839416058394</v>
      </c>
      <c r="F773" s="50"/>
      <c r="G773" s="49">
        <v>2.4963503649635035</v>
      </c>
      <c r="H773" s="50"/>
      <c r="J773" s="49">
        <v>4.0335848937750898</v>
      </c>
      <c r="K773" s="50"/>
      <c r="L773" s="8"/>
      <c r="M773" s="69" t="s">
        <v>111</v>
      </c>
      <c r="N773" s="23">
        <f ca="1">OFFSET($R$43,0,$M734)</f>
        <v>0</v>
      </c>
      <c r="O773" s="23">
        <f ca="1">OFFSET($AV$43,0,$M734)</f>
        <v>0</v>
      </c>
      <c r="P773" s="23"/>
      <c r="Q773" s="70"/>
    </row>
    <row r="774" spans="2:18" ht="10.35" customHeight="1" x14ac:dyDescent="0.4">
      <c r="B774" s="56" t="s">
        <v>96</v>
      </c>
      <c r="C774" s="57"/>
      <c r="D774" s="58"/>
      <c r="E774" s="42">
        <f>E766+E756+E757-SUM(E771:E773)</f>
        <v>37.211678832116661</v>
      </c>
      <c r="F774" s="50"/>
      <c r="G774" s="42">
        <f>G766+G756+G757-SUM(G771:G773)</f>
        <v>-8.2335766423358336</v>
      </c>
      <c r="H774" s="50"/>
      <c r="J774" s="42">
        <v>52.975736569583333</v>
      </c>
      <c r="K774" s="50"/>
      <c r="L774" s="67"/>
      <c r="M774" s="69" t="s">
        <v>112</v>
      </c>
      <c r="N774" s="23">
        <f ca="1">OFFSET($R$44,0,$M734)</f>
        <v>0</v>
      </c>
      <c r="O774" s="23">
        <f ca="1">OFFSET($AV$44,0,$M734)</f>
        <v>0</v>
      </c>
      <c r="P774" s="23"/>
      <c r="Q774" s="70"/>
    </row>
    <row r="775" spans="2:18" ht="10.35" customHeight="1" x14ac:dyDescent="0.4">
      <c r="C775" s="65"/>
      <c r="D775" s="54"/>
      <c r="E775" s="54"/>
      <c r="F775" s="54"/>
      <c r="G775" s="54"/>
      <c r="H775" s="54"/>
      <c r="J775" s="54"/>
      <c r="K775" s="66"/>
      <c r="L775" s="68"/>
      <c r="O775" s="87"/>
      <c r="P775" s="87"/>
      <c r="Q775" s="70"/>
    </row>
    <row r="776" spans="2:18" ht="10.35" customHeight="1" x14ac:dyDescent="0.4">
      <c r="B776" s="56" t="s">
        <v>128</v>
      </c>
      <c r="C776" s="57"/>
      <c r="D776" s="58"/>
      <c r="E776" s="78">
        <v>13.795620437956204</v>
      </c>
      <c r="F776" s="50"/>
      <c r="G776" s="78" t="s">
        <v>116</v>
      </c>
      <c r="H776" s="50"/>
      <c r="J776" s="79">
        <v>5.0196078431372548</v>
      </c>
      <c r="K776" s="80"/>
      <c r="L776" s="68"/>
      <c r="O776" s="87"/>
      <c r="P776" s="87"/>
      <c r="Q776" s="70"/>
    </row>
    <row r="777" spans="2:18" ht="10.35" customHeight="1" x14ac:dyDescent="0.4">
      <c r="B777" s="56" t="s">
        <v>129</v>
      </c>
      <c r="C777" s="57"/>
      <c r="D777" s="58"/>
      <c r="E777" s="78">
        <f>E764/E776</f>
        <v>111.01851851851852</v>
      </c>
      <c r="F777" s="50"/>
      <c r="G777" s="78" t="s">
        <v>116</v>
      </c>
      <c r="H777" s="50"/>
      <c r="I777" s="88"/>
      <c r="J777" s="78">
        <v>332.80035511363639</v>
      </c>
      <c r="K777" s="50"/>
      <c r="L777" s="68"/>
      <c r="M777" s="69"/>
      <c r="N777" s="87"/>
      <c r="O777" s="87"/>
      <c r="P777" s="87"/>
      <c r="Q777" s="70"/>
    </row>
    <row r="778" spans="2:18" ht="10.35" customHeight="1" x14ac:dyDescent="0.4">
      <c r="B778" s="97" t="s">
        <v>130</v>
      </c>
      <c r="C778" s="98"/>
      <c r="D778" s="99"/>
      <c r="E778" s="81">
        <f>(E764+E767)/E776</f>
        <v>111.03597883597882</v>
      </c>
      <c r="F778" s="82"/>
      <c r="G778" s="81" t="s">
        <v>119</v>
      </c>
      <c r="H778" s="82"/>
      <c r="I778" s="83"/>
      <c r="J778" s="81" t="s">
        <v>119</v>
      </c>
      <c r="K778" s="84"/>
      <c r="L778" s="68"/>
      <c r="M778" s="69"/>
      <c r="N778" s="87"/>
      <c r="O778" s="87"/>
      <c r="P778" s="87"/>
      <c r="Q778" s="70"/>
    </row>
    <row r="779" spans="2:18" ht="10.35" customHeight="1" x14ac:dyDescent="0.4">
      <c r="B779" s="56" t="s">
        <v>131</v>
      </c>
      <c r="C779" s="57"/>
      <c r="D779" s="58"/>
      <c r="E779" s="78">
        <f>E765/E776</f>
        <v>109.10740740740741</v>
      </c>
      <c r="F779" s="50"/>
      <c r="G779" s="78" t="s">
        <v>116</v>
      </c>
      <c r="H779" s="50"/>
      <c r="I779" s="88"/>
      <c r="J779" s="78">
        <v>323.75582386363635</v>
      </c>
      <c r="K779" s="50"/>
      <c r="L779" s="68"/>
      <c r="M779" s="69"/>
      <c r="N779" s="87"/>
      <c r="O779" s="87"/>
      <c r="P779" s="87"/>
      <c r="Q779" s="70"/>
    </row>
    <row r="780" spans="2:18" ht="10.35" customHeight="1" x14ac:dyDescent="0.4">
      <c r="B780" s="56" t="s">
        <v>121</v>
      </c>
      <c r="C780" s="57"/>
      <c r="D780" s="58"/>
      <c r="E780" s="78">
        <v>1.2303448275862072</v>
      </c>
      <c r="F780" s="50"/>
      <c r="G780" s="78" t="s">
        <v>116</v>
      </c>
      <c r="H780" s="50"/>
      <c r="I780" s="88"/>
      <c r="J780" s="78">
        <v>1.3745454545454545</v>
      </c>
      <c r="K780" s="50"/>
      <c r="L780" s="68"/>
      <c r="M780" s="69"/>
      <c r="N780" s="87"/>
    </row>
    <row r="781" spans="2:18" ht="10.35" customHeight="1" x14ac:dyDescent="0.4">
      <c r="B781" s="56" t="s">
        <v>122</v>
      </c>
      <c r="C781" s="57"/>
      <c r="D781" s="58"/>
      <c r="E781" s="78">
        <f>E755/E780</f>
        <v>1048.0178635723869</v>
      </c>
      <c r="F781" s="50"/>
      <c r="G781" s="78" t="s">
        <v>116</v>
      </c>
      <c r="H781" s="50"/>
      <c r="I781" s="88"/>
      <c r="J781" s="78">
        <v>947.77777777777783</v>
      </c>
      <c r="K781" s="50"/>
      <c r="L781" s="68"/>
      <c r="M781" s="69"/>
      <c r="N781" s="87"/>
    </row>
    <row r="782" spans="2:18" ht="9" customHeight="1" x14ac:dyDescent="0.4">
      <c r="B782" s="64" t="s">
        <v>98</v>
      </c>
      <c r="C782" s="65"/>
      <c r="D782" s="54"/>
      <c r="E782" s="54"/>
      <c r="F782" s="54"/>
      <c r="G782" s="54"/>
      <c r="H782" s="54"/>
      <c r="I782" s="54"/>
      <c r="J782" s="54"/>
      <c r="K782" s="66"/>
      <c r="L782" s="76"/>
      <c r="O782" s="23"/>
      <c r="P782" s="23"/>
    </row>
    <row r="783" spans="2:18" ht="9" customHeight="1" x14ac:dyDescent="0.4">
      <c r="B783" s="64" t="s">
        <v>132</v>
      </c>
      <c r="C783" s="65"/>
      <c r="D783" s="54"/>
      <c r="E783" s="54"/>
      <c r="F783" s="54"/>
      <c r="G783" s="54"/>
      <c r="H783" s="54"/>
      <c r="I783" s="54"/>
      <c r="J783" s="54"/>
      <c r="K783" s="66"/>
      <c r="L783" s="76"/>
      <c r="M783" s="4">
        <v>16</v>
      </c>
      <c r="N783" s="4" t="s">
        <v>113</v>
      </c>
      <c r="O783" s="4" t="s">
        <v>114</v>
      </c>
    </row>
    <row r="784" spans="2:18" ht="10.35" customHeight="1" x14ac:dyDescent="0.4">
      <c r="B784" s="64"/>
      <c r="C784" s="65"/>
      <c r="D784" s="54"/>
      <c r="E784" s="54"/>
      <c r="F784" s="54"/>
      <c r="G784" s="54"/>
      <c r="H784" s="54"/>
      <c r="I784" s="54"/>
      <c r="J784" s="54"/>
      <c r="K784" s="66"/>
      <c r="L784" s="76"/>
      <c r="M784" s="22" t="s">
        <v>38</v>
      </c>
      <c r="N784" s="23">
        <f ca="1">OFFSET($R$5,0,$M783)</f>
        <v>0</v>
      </c>
      <c r="O784" s="23">
        <f ca="1">OFFSET($AV$5,0,$M783)</f>
        <v>0</v>
      </c>
      <c r="P784" s="23"/>
    </row>
    <row r="785" spans="2:47" ht="10.35" customHeight="1" x14ac:dyDescent="0.4">
      <c r="B785" s="64"/>
      <c r="C785" s="65"/>
      <c r="D785" s="54"/>
      <c r="E785" s="54"/>
      <c r="F785" s="54"/>
      <c r="G785" s="54"/>
      <c r="H785" s="54"/>
      <c r="I785" s="54"/>
      <c r="J785" s="54"/>
      <c r="K785" s="66"/>
      <c r="L785" s="76"/>
      <c r="M785" s="29" t="s">
        <v>42</v>
      </c>
      <c r="N785" s="23">
        <f ca="1">OFFSET($R$6,0,$M783)</f>
        <v>0</v>
      </c>
      <c r="O785" s="23">
        <f ca="1">OFFSET($AV$6,0,$M783)</f>
        <v>0</v>
      </c>
      <c r="P785" s="23"/>
    </row>
    <row r="786" spans="2:47" ht="10.35" customHeight="1" x14ac:dyDescent="0.4">
      <c r="B786" s="64"/>
      <c r="C786" s="65"/>
      <c r="D786" s="54"/>
      <c r="E786" s="54"/>
      <c r="F786" s="54"/>
      <c r="G786" s="54"/>
      <c r="H786" s="54"/>
      <c r="I786" s="54"/>
      <c r="J786" s="54"/>
      <c r="K786" s="66"/>
      <c r="L786" s="76"/>
      <c r="M786" s="35" t="s">
        <v>45</v>
      </c>
      <c r="N786" s="23">
        <f ca="1">OFFSET($R$7,0,$M783)</f>
        <v>0</v>
      </c>
      <c r="O786" s="23">
        <f ca="1">OFFSET($AV$7,0,$M783)</f>
        <v>0</v>
      </c>
      <c r="P786" s="23"/>
    </row>
    <row r="787" spans="2:47" ht="10.35" customHeight="1" x14ac:dyDescent="0.4">
      <c r="B787" s="64"/>
      <c r="C787" s="65"/>
      <c r="D787" s="54"/>
      <c r="E787" s="54"/>
      <c r="F787" s="54"/>
      <c r="G787" s="54"/>
      <c r="H787" s="54"/>
      <c r="I787" s="54"/>
      <c r="J787" s="54"/>
      <c r="K787" s="66"/>
      <c r="L787" s="76"/>
      <c r="M787" s="35" t="s">
        <v>47</v>
      </c>
      <c r="N787" s="23">
        <f ca="1">OFFSET($R$8,0,$M783)</f>
        <v>0</v>
      </c>
      <c r="O787" s="23">
        <f ca="1">OFFSET($AV$8,0,$M783)</f>
        <v>0</v>
      </c>
      <c r="P787" s="23"/>
    </row>
    <row r="788" spans="2:47" ht="10.35" customHeight="1" x14ac:dyDescent="0.4">
      <c r="B788" s="64"/>
      <c r="C788" s="65"/>
      <c r="D788" s="54"/>
      <c r="E788" s="54"/>
      <c r="F788" s="54"/>
      <c r="G788" s="54"/>
      <c r="H788" s="54"/>
      <c r="I788" s="54"/>
      <c r="J788" s="54"/>
      <c r="K788" s="66"/>
      <c r="L788" s="76"/>
      <c r="M788" s="35" t="s">
        <v>49</v>
      </c>
      <c r="N788" s="23">
        <f ca="1">OFFSET($R$9,0,$M783)</f>
        <v>0.85470085470085477</v>
      </c>
      <c r="O788" s="23">
        <f ca="1">OFFSET($AV$9,0,$M783)</f>
        <v>0</v>
      </c>
      <c r="P788" s="23"/>
    </row>
    <row r="789" spans="2:47" ht="10.35" customHeight="1" x14ac:dyDescent="0.4">
      <c r="B789" s="64"/>
      <c r="C789" s="65"/>
      <c r="D789" s="54"/>
      <c r="E789" s="54"/>
      <c r="F789" s="54"/>
      <c r="G789" s="54"/>
      <c r="H789" s="54"/>
      <c r="I789" s="54"/>
      <c r="J789" s="54"/>
      <c r="K789" s="66"/>
      <c r="M789" s="35" t="s">
        <v>51</v>
      </c>
      <c r="N789" s="23">
        <f ca="1">OFFSET($R$10,0,$M783)</f>
        <v>0.85470085470085477</v>
      </c>
      <c r="O789" s="23">
        <f ca="1">OFFSET($AV$10,0,$M783)</f>
        <v>1.2820512820512819</v>
      </c>
      <c r="P789" s="23"/>
    </row>
    <row r="790" spans="2:47" ht="10.35" customHeight="1" x14ac:dyDescent="0.4">
      <c r="B790" s="64"/>
      <c r="C790" s="65"/>
      <c r="D790" s="54"/>
      <c r="E790" s="54"/>
      <c r="F790" s="54"/>
      <c r="G790" s="54"/>
      <c r="H790" s="54"/>
      <c r="I790" s="54"/>
      <c r="J790" s="54"/>
      <c r="K790" s="66"/>
      <c r="M790" s="35" t="s">
        <v>54</v>
      </c>
      <c r="N790" s="23">
        <f ca="1">OFFSET($R$11,0,$M783)</f>
        <v>0.42735042735042739</v>
      </c>
      <c r="O790" s="23">
        <f ca="1">OFFSET($AV$11,0,$M783)</f>
        <v>0.85470085470085477</v>
      </c>
      <c r="P790" s="23"/>
    </row>
    <row r="791" spans="2:47" ht="10.35" customHeight="1" x14ac:dyDescent="0.4">
      <c r="B791" s="64"/>
      <c r="C791" s="65"/>
      <c r="D791" s="54"/>
      <c r="E791" s="54"/>
      <c r="F791" s="54"/>
      <c r="G791" s="54"/>
      <c r="H791" s="54"/>
      <c r="I791" s="54"/>
      <c r="J791" s="54"/>
      <c r="K791" s="66"/>
      <c r="M791" s="35" t="s">
        <v>56</v>
      </c>
      <c r="N791" s="23">
        <f ca="1">OFFSET($R$12,0,$M783)</f>
        <v>1.2820512820512819</v>
      </c>
      <c r="O791" s="23">
        <f ca="1">OFFSET($AV$12,0,$M783)</f>
        <v>0.85470085470085477</v>
      </c>
      <c r="P791" s="23"/>
    </row>
    <row r="792" spans="2:47" ht="10.35" customHeight="1" x14ac:dyDescent="0.4">
      <c r="B792" s="64"/>
      <c r="C792" s="65"/>
      <c r="D792" s="54"/>
      <c r="E792" s="54"/>
      <c r="F792" s="54"/>
      <c r="G792" s="54"/>
      <c r="H792" s="54"/>
      <c r="I792" s="54"/>
      <c r="J792" s="54"/>
      <c r="K792" s="66"/>
      <c r="M792" s="35" t="s">
        <v>58</v>
      </c>
      <c r="N792" s="23">
        <f ca="1">OFFSET($R$13,0,$M783)</f>
        <v>0</v>
      </c>
      <c r="O792" s="23">
        <f ca="1">OFFSET($AV$13,0,$M783)</f>
        <v>0.42735042735042739</v>
      </c>
      <c r="P792" s="23"/>
      <c r="R792" s="85"/>
    </row>
    <row r="793" spans="2:47" ht="10.35" customHeight="1" x14ac:dyDescent="0.4">
      <c r="B793" s="64"/>
      <c r="C793" s="65"/>
      <c r="D793" s="54"/>
      <c r="E793" s="54"/>
      <c r="F793" s="54"/>
      <c r="G793" s="54"/>
      <c r="H793" s="54"/>
      <c r="I793" s="54"/>
      <c r="J793" s="54"/>
      <c r="K793" s="66"/>
      <c r="M793" s="35" t="s">
        <v>60</v>
      </c>
      <c r="N793" s="23">
        <f ca="1">OFFSET($R$14,0,$M783)</f>
        <v>0.85470085470085477</v>
      </c>
      <c r="O793" s="23">
        <f ca="1">OFFSET($AV$14,0,$M783)</f>
        <v>0</v>
      </c>
      <c r="P793" s="23"/>
      <c r="R793" s="85"/>
    </row>
    <row r="794" spans="2:47" ht="10.35" customHeight="1" x14ac:dyDescent="0.4">
      <c r="B794" s="64"/>
      <c r="C794" s="65"/>
      <c r="D794" s="54"/>
      <c r="E794" s="54"/>
      <c r="F794" s="54"/>
      <c r="G794" s="54"/>
      <c r="H794" s="54"/>
      <c r="I794" s="54"/>
      <c r="J794" s="54"/>
      <c r="K794" s="66"/>
      <c r="L794" s="8"/>
      <c r="M794" s="35" t="s">
        <v>62</v>
      </c>
      <c r="N794" s="23">
        <f ca="1">OFFSET($R$15,0,$M783)</f>
        <v>1.2820512820512819</v>
      </c>
      <c r="O794" s="23">
        <f ca="1">OFFSET($AV$15,0,$M783)</f>
        <v>0.42735042735042739</v>
      </c>
      <c r="P794" s="23"/>
      <c r="R794" s="85"/>
    </row>
    <row r="795" spans="2:47" ht="10.35" customHeight="1" x14ac:dyDescent="0.4">
      <c r="B795" s="64"/>
      <c r="C795" s="65"/>
      <c r="D795" s="54"/>
      <c r="E795" s="54"/>
      <c r="F795" s="54"/>
      <c r="G795" s="54"/>
      <c r="H795" s="54"/>
      <c r="I795" s="54"/>
      <c r="J795" s="54"/>
      <c r="K795" s="66"/>
      <c r="L795" s="8"/>
      <c r="M795" s="35" t="s">
        <v>65</v>
      </c>
      <c r="N795" s="23">
        <f ca="1">OFFSET($R$16,0,$M783)</f>
        <v>0.85470085470085477</v>
      </c>
      <c r="O795" s="23">
        <f ca="1">OFFSET($AV$16,0,$M783)</f>
        <v>0.42735042735042739</v>
      </c>
      <c r="P795" s="23"/>
      <c r="R795" s="85"/>
    </row>
    <row r="796" spans="2:47" ht="7.5" customHeight="1" x14ac:dyDescent="0.4">
      <c r="B796" s="64"/>
      <c r="C796" s="65"/>
      <c r="D796" s="54"/>
      <c r="E796" s="54"/>
      <c r="F796" s="54"/>
      <c r="G796" s="54"/>
      <c r="H796" s="54"/>
      <c r="I796" s="54"/>
      <c r="J796" s="54"/>
      <c r="K796" s="66"/>
      <c r="L796" s="8"/>
      <c r="M796" s="35" t="s">
        <v>68</v>
      </c>
      <c r="N796" s="23">
        <f ca="1">OFFSET($R$17,0,$M783)</f>
        <v>0.42735042735042739</v>
      </c>
      <c r="O796" s="23">
        <f ca="1">OFFSET($AV$17,0,$M783)</f>
        <v>0.42735042735042739</v>
      </c>
      <c r="P796" s="23"/>
      <c r="R796" s="85"/>
    </row>
    <row r="797" spans="2:47" ht="16.5" customHeight="1" x14ac:dyDescent="0.4">
      <c r="B797" s="9" t="str">
        <f>"第17表　共同生活援助（介護サービス包括型）　１施設・事業所当たりの収支額，収支等の科目"</f>
        <v>第17表　共同生活援助（介護サービス包括型）　１施設・事業所当たりの収支額，収支等の科目</v>
      </c>
      <c r="C797" s="65"/>
      <c r="D797" s="54"/>
      <c r="E797" s="54"/>
      <c r="F797" s="54"/>
      <c r="G797" s="54"/>
      <c r="H797" s="54"/>
      <c r="I797" s="54"/>
      <c r="J797" s="54"/>
      <c r="K797" s="66"/>
      <c r="L797" s="8"/>
      <c r="M797" s="35" t="s">
        <v>71</v>
      </c>
      <c r="N797" s="23">
        <f ca="1">OFFSET($R$18,0,$M783)</f>
        <v>0.42735042735042739</v>
      </c>
      <c r="O797" s="23">
        <f ca="1">OFFSET($AV$18,0,$M783)</f>
        <v>0.42735042735042739</v>
      </c>
      <c r="P797" s="23"/>
      <c r="R797" s="85"/>
    </row>
    <row r="798" spans="2:47" ht="10.35" customHeight="1" x14ac:dyDescent="0.4">
      <c r="C798" s="7"/>
      <c r="D798" s="8"/>
      <c r="E798" s="8"/>
      <c r="F798" s="8"/>
      <c r="G798" s="8"/>
      <c r="H798" s="8"/>
      <c r="I798" s="8"/>
      <c r="J798" s="8"/>
      <c r="K798" s="10" t="s">
        <v>33</v>
      </c>
      <c r="L798" s="8"/>
      <c r="M798" s="35" t="s">
        <v>74</v>
      </c>
      <c r="N798" s="23">
        <f ca="1">OFFSET($R$19,0,$M783)</f>
        <v>0.85470085470085477</v>
      </c>
      <c r="O798" s="23">
        <f ca="1">OFFSET($AV$19,0,$M783)</f>
        <v>1.7094017094017095</v>
      </c>
      <c r="P798" s="23"/>
      <c r="Q798" s="86"/>
    </row>
    <row r="799" spans="2:47" ht="10.35" customHeight="1" x14ac:dyDescent="0.4">
      <c r="B799" s="17"/>
      <c r="C799" s="18"/>
      <c r="D799" s="19"/>
      <c r="E799" s="105" t="s">
        <v>36</v>
      </c>
      <c r="F799" s="106"/>
      <c r="G799" s="106"/>
      <c r="H799" s="107"/>
      <c r="I799" s="20"/>
      <c r="J799" s="105" t="s">
        <v>37</v>
      </c>
      <c r="K799" s="107"/>
      <c r="L799" s="8"/>
      <c r="M799" s="35" t="s">
        <v>76</v>
      </c>
      <c r="N799" s="23">
        <f ca="1">OFFSET($R$20,0,$M783)</f>
        <v>0.85470085470085477</v>
      </c>
      <c r="O799" s="23">
        <f ca="1">OFFSET($AV$20,0,$M783)</f>
        <v>3.4188034188034191</v>
      </c>
      <c r="P799" s="23"/>
      <c r="Q799" s="70"/>
    </row>
    <row r="800" spans="2:47" ht="10.35" customHeight="1" x14ac:dyDescent="0.4">
      <c r="B800" s="26"/>
      <c r="C800" s="27"/>
      <c r="D800" s="28"/>
      <c r="E800" s="105" t="s">
        <v>39</v>
      </c>
      <c r="F800" s="107"/>
      <c r="G800" s="105" t="s">
        <v>40</v>
      </c>
      <c r="H800" s="107"/>
      <c r="I800" s="20"/>
      <c r="J800" s="105" t="s">
        <v>41</v>
      </c>
      <c r="K800" s="107"/>
      <c r="L800" s="67"/>
      <c r="M800" s="43" t="s">
        <v>78</v>
      </c>
      <c r="N800" s="23">
        <f ca="1">OFFSET($R$21,0,$M783)</f>
        <v>3.8461538461538463</v>
      </c>
      <c r="O800" s="23">
        <f ca="1">OFFSET($AV$21,0,$M783)</f>
        <v>2.1367521367521367</v>
      </c>
      <c r="P800" s="23"/>
      <c r="Q800" s="30"/>
      <c r="R800" s="30"/>
      <c r="S800" s="30"/>
      <c r="T800" s="30"/>
      <c r="U800" s="30"/>
      <c r="V800" s="11"/>
      <c r="W800" s="11"/>
      <c r="X800" s="11"/>
      <c r="Y800" s="11"/>
      <c r="Z800" s="11"/>
      <c r="AA800" s="11"/>
      <c r="AB800" s="11"/>
      <c r="AC800" s="11"/>
      <c r="AD800" s="11"/>
      <c r="AE800" s="11"/>
      <c r="AF800" s="11"/>
      <c r="AG800" s="11"/>
      <c r="AH800" s="11"/>
      <c r="AI800" s="11"/>
      <c r="AJ800" s="11"/>
      <c r="AK800" s="11"/>
      <c r="AL800" s="11"/>
      <c r="AM800" s="11"/>
      <c r="AN800" s="11"/>
      <c r="AO800" s="11"/>
      <c r="AP800" s="11"/>
      <c r="AQ800" s="11"/>
      <c r="AR800" s="11"/>
      <c r="AS800" s="11"/>
      <c r="AT800" s="11"/>
      <c r="AU800" s="11"/>
    </row>
    <row r="801" spans="2:49" ht="10.35" customHeight="1" x14ac:dyDescent="0.4">
      <c r="B801" s="31" t="s">
        <v>43</v>
      </c>
      <c r="C801" s="100" t="s">
        <v>44</v>
      </c>
      <c r="D801" s="101"/>
      <c r="E801" s="32">
        <v>38041.239316239313</v>
      </c>
      <c r="F801" s="33">
        <f>E801/E814</f>
        <v>0.81107105405752367</v>
      </c>
      <c r="G801" s="32">
        <v>35516.388888888891</v>
      </c>
      <c r="H801" s="33">
        <f>G801/G814</f>
        <v>0.84340180506386009</v>
      </c>
      <c r="I801" s="34"/>
      <c r="J801" s="32">
        <v>39233.80415430267</v>
      </c>
      <c r="K801" s="33">
        <v>0.80878285196783795</v>
      </c>
      <c r="L801" s="68"/>
      <c r="M801" s="43" t="s">
        <v>80</v>
      </c>
      <c r="N801" s="23">
        <f ca="1">OFFSET($R$22,0,$M783)</f>
        <v>6.4102564102564097</v>
      </c>
      <c r="O801" s="23">
        <f ca="1">OFFSET($AV$22,0,$M783)</f>
        <v>4.2735042735042734</v>
      </c>
      <c r="P801" s="23"/>
      <c r="Q801" s="30"/>
      <c r="R801" s="30"/>
      <c r="S801" s="30"/>
      <c r="T801" s="30"/>
      <c r="U801" s="30"/>
      <c r="V801" s="11"/>
      <c r="W801" s="11"/>
      <c r="X801" s="11"/>
      <c r="Y801" s="11"/>
      <c r="Z801" s="11"/>
      <c r="AA801" s="11"/>
      <c r="AB801" s="11"/>
      <c r="AC801" s="11"/>
      <c r="AD801" s="11"/>
      <c r="AE801" s="11"/>
      <c r="AF801" s="11"/>
      <c r="AG801" s="11"/>
      <c r="AH801" s="11"/>
      <c r="AI801" s="11"/>
      <c r="AJ801" s="11"/>
      <c r="AK801" s="11"/>
      <c r="AL801" s="11"/>
      <c r="AM801" s="11"/>
      <c r="AN801" s="11"/>
      <c r="AO801" s="11"/>
      <c r="AP801" s="11"/>
      <c r="AQ801" s="11"/>
      <c r="AR801" s="11"/>
      <c r="AS801" s="11"/>
      <c r="AT801" s="11"/>
      <c r="AU801" s="11"/>
    </row>
    <row r="802" spans="2:49" ht="10.35" customHeight="1" x14ac:dyDescent="0.4">
      <c r="B802" s="36"/>
      <c r="C802" s="100" t="s">
        <v>46</v>
      </c>
      <c r="D802" s="101"/>
      <c r="E802" s="32">
        <v>7565.7264957264961</v>
      </c>
      <c r="F802" s="33">
        <f>E802/E814</f>
        <v>0.16130761967526908</v>
      </c>
      <c r="G802" s="32">
        <v>5287.9059829059825</v>
      </c>
      <c r="H802" s="33">
        <f>G802/G814</f>
        <v>0.12557102764425818</v>
      </c>
      <c r="I802" s="34"/>
      <c r="J802" s="32">
        <v>7484.3738872403565</v>
      </c>
      <c r="K802" s="33">
        <v>0.15428616694698025</v>
      </c>
      <c r="L802" s="1"/>
      <c r="M802" s="43" t="s">
        <v>84</v>
      </c>
      <c r="N802" s="23">
        <f ca="1">OFFSET($R$23,0,$M783)</f>
        <v>5.982905982905983</v>
      </c>
      <c r="O802" s="23">
        <f ca="1">OFFSET($AV$23,0,$M783)</f>
        <v>6.8376068376068382</v>
      </c>
      <c r="P802" s="23"/>
      <c r="Q802" s="70"/>
      <c r="AV802" s="11"/>
      <c r="AW802" s="11"/>
    </row>
    <row r="803" spans="2:49" ht="10.35" customHeight="1" x14ac:dyDescent="0.4">
      <c r="B803" s="36"/>
      <c r="C803" s="100" t="s">
        <v>48</v>
      </c>
      <c r="D803" s="101"/>
      <c r="E803" s="32">
        <v>155.12820512820514</v>
      </c>
      <c r="F803" s="33">
        <f>E803/E814</f>
        <v>3.3074631402367108E-3</v>
      </c>
      <c r="G803" s="32">
        <v>144.94871794871796</v>
      </c>
      <c r="H803" s="33">
        <f>G803/G814</f>
        <v>3.4420732001244165E-3</v>
      </c>
      <c r="I803" s="34"/>
      <c r="J803" s="32">
        <v>221.31157270029672</v>
      </c>
      <c r="K803" s="33">
        <v>4.5622138561448615E-3</v>
      </c>
      <c r="L803" s="1"/>
      <c r="M803" s="43" t="s">
        <v>86</v>
      </c>
      <c r="N803" s="23">
        <f ca="1">OFFSET($R$24,0,$M783)</f>
        <v>12.393162393162394</v>
      </c>
      <c r="O803" s="23">
        <f ca="1">OFFSET($AV$24,0,$M783)</f>
        <v>9.4017094017094021</v>
      </c>
      <c r="P803" s="23"/>
      <c r="Q803" s="70"/>
      <c r="AV803" s="11"/>
      <c r="AW803" s="11"/>
    </row>
    <row r="804" spans="2:49" ht="10.35" customHeight="1" x14ac:dyDescent="0.4">
      <c r="B804" s="38"/>
      <c r="C804" s="100" t="s">
        <v>50</v>
      </c>
      <c r="D804" s="101"/>
      <c r="E804" s="32">
        <v>480.43589743589746</v>
      </c>
      <c r="F804" s="33">
        <f>E804/E814</f>
        <v>1.0243295348531446E-2</v>
      </c>
      <c r="G804" s="32">
        <v>368.59401709401709</v>
      </c>
      <c r="H804" s="33">
        <f>G804/G814</f>
        <v>8.7529410809579298E-3</v>
      </c>
      <c r="I804" s="34"/>
      <c r="J804" s="32">
        <v>394.62314540059344</v>
      </c>
      <c r="K804" s="33">
        <v>8.1349346531467762E-3</v>
      </c>
      <c r="L804" s="68"/>
      <c r="M804" s="2" t="s">
        <v>88</v>
      </c>
      <c r="N804" s="23">
        <f ca="1">OFFSET($R$25,0,$M783)</f>
        <v>11.965811965811966</v>
      </c>
      <c r="O804" s="23">
        <f ca="1">OFFSET($AV$25,0,$M783)</f>
        <v>11.965811965811966</v>
      </c>
      <c r="P804" s="23"/>
      <c r="Q804" s="70"/>
    </row>
    <row r="805" spans="2:49" ht="10.35" customHeight="1" x14ac:dyDescent="0.4">
      <c r="B805" s="31" t="s">
        <v>52</v>
      </c>
      <c r="C805" s="100" t="s">
        <v>53</v>
      </c>
      <c r="D805" s="101"/>
      <c r="E805" s="32">
        <v>29972.897435897437</v>
      </c>
      <c r="F805" s="33">
        <f>E805/E814</f>
        <v>0.63904725380788785</v>
      </c>
      <c r="G805" s="32">
        <v>27348.602564102563</v>
      </c>
      <c r="H805" s="33">
        <f>G805/G814</f>
        <v>0.6494427358788788</v>
      </c>
      <c r="I805" s="34"/>
      <c r="J805" s="32">
        <v>29302.646884272996</v>
      </c>
      <c r="K805" s="33">
        <v>0.60405761888551746</v>
      </c>
      <c r="L805" s="68"/>
      <c r="M805" s="4" t="s">
        <v>89</v>
      </c>
      <c r="N805" s="23">
        <f ca="1">OFFSET($R$26,0,$M783)</f>
        <v>11.538461538461538</v>
      </c>
      <c r="O805" s="23">
        <f ca="1">OFFSET($AV$26,0,$M783)</f>
        <v>9.4017094017094021</v>
      </c>
      <c r="P805" s="23"/>
      <c r="Q805" s="70"/>
    </row>
    <row r="806" spans="2:49" ht="10.35" customHeight="1" x14ac:dyDescent="0.4">
      <c r="B806" s="36"/>
      <c r="C806" s="100" t="s">
        <v>55</v>
      </c>
      <c r="D806" s="101"/>
      <c r="E806" s="32">
        <v>2143.1452991452993</v>
      </c>
      <c r="F806" s="33">
        <f>E806/E814</f>
        <v>4.5693651101271333E-2</v>
      </c>
      <c r="G806" s="32">
        <v>1985.7606837606838</v>
      </c>
      <c r="H806" s="33">
        <f>G806/G814</f>
        <v>4.7155530094799586E-2</v>
      </c>
      <c r="I806" s="34"/>
      <c r="J806" s="32">
        <v>2122.694362017804</v>
      </c>
      <c r="K806" s="33">
        <v>4.3758152872885071E-2</v>
      </c>
      <c r="L806" s="68"/>
      <c r="M806" s="43" t="s">
        <v>91</v>
      </c>
      <c r="N806" s="23">
        <f ca="1">OFFSET($R$27,0,$M783)</f>
        <v>5.1282051282051277</v>
      </c>
      <c r="O806" s="23">
        <f ca="1">OFFSET($AV$27,0,$M783)</f>
        <v>7.6923076923076925</v>
      </c>
      <c r="P806" s="23"/>
      <c r="Q806" s="70"/>
    </row>
    <row r="807" spans="2:49" ht="10.35" customHeight="1" x14ac:dyDescent="0.4">
      <c r="B807" s="36"/>
      <c r="C807" s="100" t="s">
        <v>57</v>
      </c>
      <c r="D807" s="101"/>
      <c r="E807" s="39">
        <v>-407.23504273504273</v>
      </c>
      <c r="F807" s="33">
        <f>E807/E814</f>
        <v>-8.6825918739001882E-3</v>
      </c>
      <c r="G807" s="39">
        <v>-386.982905982906</v>
      </c>
      <c r="H807" s="33">
        <f>G807/G814</f>
        <v>-9.1896189800125729E-3</v>
      </c>
      <c r="I807" s="34"/>
      <c r="J807" s="39">
        <v>-427.566765578635</v>
      </c>
      <c r="K807" s="33">
        <v>-8.8140488929220606E-3</v>
      </c>
      <c r="L807" s="68"/>
      <c r="M807" s="43" t="s">
        <v>93</v>
      </c>
      <c r="N807" s="23">
        <f ca="1">OFFSET($R$28,0,$M783)</f>
        <v>6.4102564102564097</v>
      </c>
      <c r="O807" s="23">
        <f ca="1">OFFSET($AV$28,0,$M783)</f>
        <v>9.4017094017094021</v>
      </c>
      <c r="P807" s="23"/>
      <c r="Q807" s="70"/>
    </row>
    <row r="808" spans="2:49" ht="10.35" customHeight="1" x14ac:dyDescent="0.4">
      <c r="B808" s="36"/>
      <c r="C808" s="100" t="s">
        <v>59</v>
      </c>
      <c r="D808" s="101"/>
      <c r="E808" s="40">
        <v>923.17094017094018</v>
      </c>
      <c r="F808" s="33">
        <f>E808/E814</f>
        <v>1.9682776927829604E-2</v>
      </c>
      <c r="G808" s="40">
        <v>937.03418803418799</v>
      </c>
      <c r="H808" s="33">
        <f>G808/G814</f>
        <v>2.2251595680714671E-2</v>
      </c>
      <c r="I808" s="34"/>
      <c r="J808" s="40">
        <v>1197.0059347181009</v>
      </c>
      <c r="K808" s="33">
        <v>2.467560550325993E-2</v>
      </c>
      <c r="L808" s="68"/>
      <c r="M808" s="43" t="s">
        <v>95</v>
      </c>
      <c r="N808" s="23">
        <f ca="1">OFFSET($R$29,0,$M783)</f>
        <v>5.982905982905983</v>
      </c>
      <c r="O808" s="23">
        <f ca="1">OFFSET($AV$29,0,$M783)</f>
        <v>8.9743589743589745</v>
      </c>
      <c r="P808" s="23"/>
      <c r="Q808" s="70"/>
    </row>
    <row r="809" spans="2:49" ht="10.35" customHeight="1" x14ac:dyDescent="0.4">
      <c r="B809" s="38"/>
      <c r="C809" s="100" t="s">
        <v>61</v>
      </c>
      <c r="D809" s="101"/>
      <c r="E809" s="40">
        <v>10492.354700854701</v>
      </c>
      <c r="F809" s="33">
        <f>E809/E814</f>
        <v>0.22370578192847698</v>
      </c>
      <c r="G809" s="40">
        <v>9740.3547008547012</v>
      </c>
      <c r="H809" s="33">
        <f>G809/G814</f>
        <v>0.2313025899779225</v>
      </c>
      <c r="I809" s="34"/>
      <c r="J809" s="40">
        <v>11340.091988130564</v>
      </c>
      <c r="K809" s="33">
        <v>0.23376963150620286</v>
      </c>
      <c r="L809" s="68"/>
      <c r="M809" s="43" t="s">
        <v>97</v>
      </c>
      <c r="N809" s="23">
        <f ca="1">OFFSET($R$30,0,$M783)</f>
        <v>5.5555555555555554</v>
      </c>
      <c r="O809" s="23">
        <f ca="1">OFFSET($AV$30,0,$M783)</f>
        <v>6.4102564102564097</v>
      </c>
      <c r="P809" s="23"/>
      <c r="Q809" s="70"/>
    </row>
    <row r="810" spans="2:49" ht="10.35" customHeight="1" x14ac:dyDescent="0.4">
      <c r="B810" s="31" t="s">
        <v>63</v>
      </c>
      <c r="C810" s="100" t="s">
        <v>64</v>
      </c>
      <c r="D810" s="101"/>
      <c r="E810" s="40">
        <v>3.3803418803418803</v>
      </c>
      <c r="F810" s="33">
        <f>E810/E814</f>
        <v>7.2071717463560278E-5</v>
      </c>
      <c r="G810" s="40">
        <v>2.7905982905982905</v>
      </c>
      <c r="H810" s="33">
        <f>G810/G814</f>
        <v>6.6267875454957369E-5</v>
      </c>
      <c r="I810" s="34"/>
      <c r="J810" s="40">
        <v>6.0356083086053411</v>
      </c>
      <c r="K810" s="33">
        <v>1.244206776889685E-4</v>
      </c>
      <c r="L810" s="66"/>
      <c r="M810" s="43" t="s">
        <v>99</v>
      </c>
      <c r="N810" s="23">
        <f ca="1">OFFSET($R$31,0,$M783)</f>
        <v>4.2735042735042734</v>
      </c>
      <c r="O810" s="23">
        <f ca="1">OFFSET($AV$31,0,$M783)</f>
        <v>4.2735042735042734</v>
      </c>
      <c r="P810" s="23"/>
      <c r="Q810" s="70"/>
    </row>
    <row r="811" spans="2:49" ht="10.35" customHeight="1" x14ac:dyDescent="0.4">
      <c r="B811" s="41" t="s">
        <v>66</v>
      </c>
      <c r="C811" s="100" t="s">
        <v>67</v>
      </c>
      <c r="D811" s="101"/>
      <c r="E811" s="40">
        <v>91.837606837606842</v>
      </c>
      <c r="F811" s="33">
        <f>E811/E814</f>
        <v>1.9580546248949564E-3</v>
      </c>
      <c r="G811" s="40">
        <v>100.76495726495726</v>
      </c>
      <c r="H811" s="33">
        <f>G811/G814</f>
        <v>2.3928487524539658E-3</v>
      </c>
      <c r="I811" s="34"/>
      <c r="J811" s="40">
        <v>110.28486646884274</v>
      </c>
      <c r="K811" s="33">
        <v>2.2734606229047214E-3</v>
      </c>
      <c r="L811" s="66"/>
      <c r="M811" s="43" t="s">
        <v>100</v>
      </c>
      <c r="N811" s="23">
        <f ca="1">OFFSET($R$32,0,$M783)</f>
        <v>2.1367521367521367</v>
      </c>
      <c r="O811" s="23">
        <f ca="1">OFFSET($AV$32,0,$M783)</f>
        <v>1.2820512820512819</v>
      </c>
      <c r="P811" s="23"/>
      <c r="Q811" s="70"/>
    </row>
    <row r="812" spans="2:49" ht="10.35" customHeight="1" x14ac:dyDescent="0.4">
      <c r="B812" s="31" t="s">
        <v>69</v>
      </c>
      <c r="C812" s="100" t="s">
        <v>70</v>
      </c>
      <c r="D812" s="101"/>
      <c r="E812" s="40">
        <v>656.56410256410254</v>
      </c>
      <c r="F812" s="33">
        <f>E812/E814</f>
        <v>1.3998496060975406E-2</v>
      </c>
      <c r="G812" s="40">
        <v>790.24786324786328</v>
      </c>
      <c r="H812" s="33">
        <f>G812/G814</f>
        <v>1.8765885135344267E-2</v>
      </c>
      <c r="I812" s="34"/>
      <c r="J812" s="40">
        <v>1169.5400593471811</v>
      </c>
      <c r="K812" s="33">
        <v>2.4109411898201379E-2</v>
      </c>
      <c r="L812" s="66"/>
      <c r="M812" s="43" t="s">
        <v>101</v>
      </c>
      <c r="N812" s="23">
        <f ca="1">OFFSET($R$33,0,$M783)</f>
        <v>3.4188034188034191</v>
      </c>
      <c r="O812" s="23">
        <f ca="1">OFFSET($AV$33,0,$M783)</f>
        <v>2.5641025641025639</v>
      </c>
      <c r="P812" s="23"/>
      <c r="Q812" s="70"/>
    </row>
    <row r="813" spans="2:49" ht="10.35" customHeight="1" x14ac:dyDescent="0.4">
      <c r="B813" s="41" t="s">
        <v>72</v>
      </c>
      <c r="C813" s="100" t="s">
        <v>73</v>
      </c>
      <c r="D813" s="101"/>
      <c r="E813" s="40">
        <v>973.80769230769226</v>
      </c>
      <c r="F813" s="33">
        <f>E813/E814</f>
        <v>2.0762394854790065E-2</v>
      </c>
      <c r="G813" s="40">
        <v>899.73931623931628</v>
      </c>
      <c r="H813" s="33">
        <f>G813/G814</f>
        <v>2.1365960536617563E-2</v>
      </c>
      <c r="I813" s="34"/>
      <c r="J813" s="40">
        <v>1339.2789317507418</v>
      </c>
      <c r="K813" s="33">
        <v>2.7608483483827915E-2</v>
      </c>
      <c r="L813" s="66"/>
      <c r="M813" s="43" t="s">
        <v>102</v>
      </c>
      <c r="N813" s="23">
        <f ca="1">OFFSET($R$34,0,$M783)</f>
        <v>2.1367521367521367</v>
      </c>
      <c r="O813" s="23">
        <f ca="1">OFFSET($AV$34,0,$M783)</f>
        <v>1.2820512820512819</v>
      </c>
      <c r="P813" s="23"/>
      <c r="Q813" s="70"/>
    </row>
    <row r="814" spans="2:49" ht="10.35" customHeight="1" x14ac:dyDescent="0.4">
      <c r="B814" s="94" t="s">
        <v>75</v>
      </c>
      <c r="C814" s="95"/>
      <c r="D814" s="96"/>
      <c r="E814" s="42">
        <f>SUM(E801:E804,E810,E812)</f>
        <v>46902.474358974359</v>
      </c>
      <c r="F814" s="33">
        <f>E814/E814</f>
        <v>1</v>
      </c>
      <c r="G814" s="42">
        <f>SUM(G801:G804,G810,G812)</f>
        <v>42110.876068376077</v>
      </c>
      <c r="H814" s="33">
        <f>G814/G814</f>
        <v>1</v>
      </c>
      <c r="I814" s="34"/>
      <c r="J814" s="42">
        <v>48509.688427299698</v>
      </c>
      <c r="K814" s="33">
        <v>1</v>
      </c>
      <c r="L814" s="66"/>
      <c r="M814" s="2" t="s">
        <v>103</v>
      </c>
      <c r="N814" s="23">
        <f ca="1">OFFSET($R$35,0,$M783)</f>
        <v>0.85470085470085477</v>
      </c>
      <c r="O814" s="23">
        <f ca="1">OFFSET($AV$35,0,$M783)</f>
        <v>1.2820512820512819</v>
      </c>
      <c r="P814" s="23"/>
      <c r="Q814" s="70"/>
    </row>
    <row r="815" spans="2:49" ht="10.35" customHeight="1" x14ac:dyDescent="0.4">
      <c r="B815" s="94" t="s">
        <v>77</v>
      </c>
      <c r="C815" s="95"/>
      <c r="D815" s="96"/>
      <c r="E815" s="42">
        <f>SUM(E805:E809,E811,E813)</f>
        <v>44189.97863247864</v>
      </c>
      <c r="F815" s="33">
        <f>E815/E814</f>
        <v>0.9421673213712507</v>
      </c>
      <c r="G815" s="42">
        <f>SUM(G805:G809,G811,G813)</f>
        <v>40625.2735042735</v>
      </c>
      <c r="H815" s="33">
        <f>G815/G814</f>
        <v>0.96472164194137444</v>
      </c>
      <c r="I815" s="34"/>
      <c r="J815" s="42">
        <v>44984.436201780416</v>
      </c>
      <c r="K815" s="33">
        <v>0.92732890398167589</v>
      </c>
      <c r="L815" s="66"/>
      <c r="M815" s="4" t="s">
        <v>104</v>
      </c>
      <c r="N815" s="23">
        <f ca="1">OFFSET($R$36,0,$M783)</f>
        <v>0.42735042735042739</v>
      </c>
      <c r="O815" s="23">
        <f ca="1">OFFSET($AV$36,0,$M783)</f>
        <v>0</v>
      </c>
      <c r="P815" s="23"/>
    </row>
    <row r="816" spans="2:49" ht="10.35" customHeight="1" x14ac:dyDescent="0.4">
      <c r="B816" s="94" t="s">
        <v>79</v>
      </c>
      <c r="C816" s="95"/>
      <c r="D816" s="96"/>
      <c r="E816" s="42">
        <f>E814-E815</f>
        <v>2712.4957264957193</v>
      </c>
      <c r="F816" s="33">
        <f>E816/E814</f>
        <v>5.7832678628749315E-2</v>
      </c>
      <c r="G816" s="42">
        <f>G814-G815</f>
        <v>1485.6025641025772</v>
      </c>
      <c r="H816" s="33">
        <f>G816/G814</f>
        <v>3.5278358058625552E-2</v>
      </c>
      <c r="I816" s="34"/>
      <c r="J816" s="42">
        <v>3525.2522255192816</v>
      </c>
      <c r="K816" s="33">
        <v>7.2671096018324097E-2</v>
      </c>
      <c r="L816" s="66"/>
      <c r="M816" s="69" t="s">
        <v>105</v>
      </c>
      <c r="N816" s="23">
        <f ca="1">OFFSET($R$37,0,$M783)</f>
        <v>0.42735042735042739</v>
      </c>
      <c r="O816" s="23">
        <f ca="1">OFFSET($AV$37,0,$M783)</f>
        <v>0.42735042735042739</v>
      </c>
      <c r="P816" s="23"/>
    </row>
    <row r="817" spans="2:18" ht="10.35" customHeight="1" x14ac:dyDescent="0.4">
      <c r="B817" s="102" t="s">
        <v>81</v>
      </c>
      <c r="C817" s="103"/>
      <c r="D817" s="104"/>
      <c r="E817" s="44">
        <v>13.273504273504274</v>
      </c>
      <c r="F817" s="45">
        <f>E817/E814</f>
        <v>2.8300221800482711E-4</v>
      </c>
      <c r="G817" s="44">
        <v>44.679487179487182</v>
      </c>
      <c r="H817" s="45">
        <f>G817/G814</f>
        <v>1.0609963826670433E-3</v>
      </c>
      <c r="I817" s="77"/>
      <c r="J817" s="47" t="s">
        <v>82</v>
      </c>
      <c r="K817" s="48" t="s">
        <v>83</v>
      </c>
      <c r="L817" s="63"/>
      <c r="M817" s="69" t="s">
        <v>106</v>
      </c>
      <c r="N817" s="23">
        <f ca="1">OFFSET($R$38,0,$M783)</f>
        <v>1.2820512820512819</v>
      </c>
      <c r="O817" s="23">
        <f ca="1">OFFSET($AV$38,0,$M783)</f>
        <v>1.2820512820512819</v>
      </c>
      <c r="P817" s="23"/>
    </row>
    <row r="818" spans="2:18" ht="10.35" customHeight="1" x14ac:dyDescent="0.4">
      <c r="B818" s="102" t="s">
        <v>85</v>
      </c>
      <c r="C818" s="103"/>
      <c r="D818" s="104"/>
      <c r="E818" s="44">
        <f>E816+E817</f>
        <v>2725.7692307692237</v>
      </c>
      <c r="F818" s="45">
        <f>E818/(E814+E817)</f>
        <v>5.8099238633356511E-2</v>
      </c>
      <c r="G818" s="44">
        <f>G816+G817</f>
        <v>1530.2820512820645</v>
      </c>
      <c r="H818" s="45">
        <f>G818/(G814+G817)</f>
        <v>3.63008393820205E-2</v>
      </c>
      <c r="I818" s="77"/>
      <c r="J818" s="47" t="s">
        <v>83</v>
      </c>
      <c r="K818" s="48" t="s">
        <v>83</v>
      </c>
      <c r="L818" s="1"/>
      <c r="M818" s="69" t="s">
        <v>107</v>
      </c>
      <c r="N818" s="23">
        <f ca="1">OFFSET($R$39,0,$M783)</f>
        <v>0.42735042735042739</v>
      </c>
      <c r="O818" s="23">
        <f ca="1">OFFSET($AV$39,0,$M783)</f>
        <v>0</v>
      </c>
      <c r="P818" s="23"/>
      <c r="R818" s="85"/>
    </row>
    <row r="819" spans="2:18" ht="10.35" customHeight="1" x14ac:dyDescent="0.4">
      <c r="B819" s="94" t="s">
        <v>87</v>
      </c>
      <c r="C819" s="95"/>
      <c r="D819" s="96"/>
      <c r="E819" s="49">
        <v>234</v>
      </c>
      <c r="F819" s="50"/>
      <c r="G819" s="49">
        <v>234</v>
      </c>
      <c r="H819" s="50"/>
      <c r="I819" s="51"/>
      <c r="J819" s="49">
        <v>337</v>
      </c>
      <c r="K819" s="50"/>
      <c r="M819" s="69" t="s">
        <v>108</v>
      </c>
      <c r="N819" s="23">
        <f ca="1">OFFSET($R$40,0,$M783)</f>
        <v>0</v>
      </c>
      <c r="O819" s="23">
        <f ca="1">OFFSET($AV$40,0,$M783)</f>
        <v>0.42735042735042739</v>
      </c>
      <c r="P819" s="23"/>
      <c r="R819" s="85"/>
    </row>
    <row r="820" spans="2:18" ht="10.35" customHeight="1" x14ac:dyDescent="0.4">
      <c r="B820" s="52"/>
      <c r="C820" s="53"/>
      <c r="D820" s="54"/>
      <c r="E820" s="55"/>
      <c r="F820" s="55"/>
      <c r="G820" s="55"/>
      <c r="H820" s="55"/>
      <c r="I820" s="51"/>
      <c r="J820" s="55"/>
      <c r="K820" s="55"/>
      <c r="L820" s="8"/>
      <c r="M820" s="69" t="s">
        <v>109</v>
      </c>
      <c r="N820" s="23">
        <f ca="1">OFFSET($R$41,0,$M783)</f>
        <v>0.42735042735042739</v>
      </c>
      <c r="O820" s="23">
        <f ca="1">OFFSET($AV$41,0,$M783)</f>
        <v>0.42735042735042739</v>
      </c>
      <c r="P820" s="23"/>
      <c r="Q820" s="86"/>
    </row>
    <row r="821" spans="2:18" ht="10.35" customHeight="1" x14ac:dyDescent="0.4">
      <c r="B821" s="56" t="s">
        <v>90</v>
      </c>
      <c r="C821" s="57"/>
      <c r="D821" s="58"/>
      <c r="E821" s="49">
        <v>242.76923076923077</v>
      </c>
      <c r="F821" s="50"/>
      <c r="G821" s="49">
        <v>278.60683760683759</v>
      </c>
      <c r="H821" s="50"/>
      <c r="I821" s="51"/>
      <c r="J821" s="49">
        <v>563.30123025183923</v>
      </c>
      <c r="K821" s="50"/>
      <c r="L821" s="8"/>
      <c r="M821" s="69" t="s">
        <v>110</v>
      </c>
      <c r="N821" s="23">
        <f ca="1">OFFSET($R$42,0,$M783)</f>
        <v>0</v>
      </c>
      <c r="O821" s="23">
        <f ca="1">OFFSET($AV$42,0,$M783)</f>
        <v>0</v>
      </c>
      <c r="P821" s="23"/>
      <c r="Q821" s="70"/>
    </row>
    <row r="822" spans="2:18" ht="10.35" customHeight="1" x14ac:dyDescent="0.4">
      <c r="B822" s="59" t="s">
        <v>92</v>
      </c>
      <c r="C822" s="60"/>
      <c r="D822" s="61"/>
      <c r="E822" s="49">
        <v>119.87606837606837</v>
      </c>
      <c r="F822" s="50"/>
      <c r="G822" s="49">
        <v>79.525641025641022</v>
      </c>
      <c r="H822" s="50"/>
      <c r="I822" s="51"/>
      <c r="J822" s="49">
        <v>108.89468673114199</v>
      </c>
      <c r="K822" s="50"/>
      <c r="L822" s="67"/>
      <c r="M822" s="69" t="s">
        <v>111</v>
      </c>
      <c r="N822" s="23">
        <f ca="1">OFFSET($R$43,0,$M783)</f>
        <v>0</v>
      </c>
      <c r="O822" s="23">
        <f ca="1">OFFSET($AV$43,0,$M783)</f>
        <v>0</v>
      </c>
      <c r="P822" s="23"/>
      <c r="Q822" s="70"/>
    </row>
    <row r="823" spans="2:18" ht="10.35" customHeight="1" x14ac:dyDescent="0.4">
      <c r="B823" s="56" t="s">
        <v>94</v>
      </c>
      <c r="C823" s="57"/>
      <c r="D823" s="58"/>
      <c r="E823" s="49">
        <v>8.9017094017094021</v>
      </c>
      <c r="F823" s="50"/>
      <c r="G823" s="49">
        <v>2.1367521367521367</v>
      </c>
      <c r="H823" s="50"/>
      <c r="I823" s="51"/>
      <c r="J823" s="49">
        <v>56.749398346746766</v>
      </c>
      <c r="K823" s="50"/>
      <c r="L823" s="68"/>
      <c r="M823" s="69" t="s">
        <v>112</v>
      </c>
      <c r="N823" s="23">
        <f ca="1">OFFSET($R$44,0,$M783)</f>
        <v>0</v>
      </c>
      <c r="O823" s="23">
        <f ca="1">OFFSET($AV$44,0,$M783)</f>
        <v>0</v>
      </c>
      <c r="P823" s="23"/>
      <c r="Q823" s="70"/>
    </row>
    <row r="824" spans="2:18" ht="10.35" customHeight="1" x14ac:dyDescent="0.4">
      <c r="B824" s="56" t="s">
        <v>96</v>
      </c>
      <c r="C824" s="57"/>
      <c r="D824" s="58"/>
      <c r="E824" s="49">
        <f>E816+E806+E807-SUM(E821:E823)</f>
        <v>4076.8589743589664</v>
      </c>
      <c r="F824" s="50"/>
      <c r="G824" s="49">
        <f>G816+G806+G807-SUM(G821:G823)</f>
        <v>2724.1111111111236</v>
      </c>
      <c r="H824" s="50"/>
      <c r="I824" s="51"/>
      <c r="J824" s="49">
        <v>4491.4345066287233</v>
      </c>
      <c r="K824" s="50"/>
      <c r="L824" s="68"/>
      <c r="O824" s="87"/>
      <c r="P824" s="87"/>
      <c r="Q824" s="70"/>
    </row>
    <row r="825" spans="2:18" ht="10.35" customHeight="1" x14ac:dyDescent="0.4">
      <c r="C825" s="65"/>
      <c r="D825" s="54"/>
      <c r="E825" s="54"/>
      <c r="F825" s="54"/>
      <c r="G825" s="54"/>
      <c r="H825" s="54"/>
      <c r="I825" s="54"/>
      <c r="J825" s="54"/>
      <c r="K825" s="66"/>
      <c r="L825" s="68"/>
      <c r="O825" s="87"/>
      <c r="P825" s="87"/>
      <c r="Q825" s="70"/>
    </row>
    <row r="826" spans="2:18" ht="10.35" customHeight="1" x14ac:dyDescent="0.4">
      <c r="B826" s="56" t="s">
        <v>124</v>
      </c>
      <c r="C826" s="57"/>
      <c r="D826" s="58"/>
      <c r="E826" s="78">
        <v>16.017621145374449</v>
      </c>
      <c r="F826" s="50"/>
      <c r="G826" s="78" t="s">
        <v>116</v>
      </c>
      <c r="H826" s="50"/>
      <c r="I826" s="51"/>
      <c r="J826" s="79">
        <v>18.76737160120846</v>
      </c>
      <c r="K826" s="80"/>
      <c r="L826" s="68"/>
      <c r="M826" s="69"/>
      <c r="N826" s="87"/>
      <c r="O826" s="87"/>
      <c r="P826" s="87"/>
      <c r="Q826" s="70"/>
    </row>
    <row r="827" spans="2:18" ht="10.35" customHeight="1" x14ac:dyDescent="0.4">
      <c r="B827" s="56" t="s">
        <v>125</v>
      </c>
      <c r="C827" s="57"/>
      <c r="D827" s="58"/>
      <c r="E827" s="78">
        <f>E814/E826</f>
        <v>2928.179779836958</v>
      </c>
      <c r="F827" s="50"/>
      <c r="G827" s="78" t="s">
        <v>116</v>
      </c>
      <c r="H827" s="50"/>
      <c r="I827" s="51"/>
      <c r="J827" s="78">
        <v>2584.7886138821955</v>
      </c>
      <c r="K827" s="80"/>
      <c r="L827" s="68"/>
      <c r="M827" s="69"/>
      <c r="N827" s="87"/>
      <c r="O827" s="87"/>
      <c r="P827" s="87"/>
      <c r="Q827" s="70"/>
    </row>
    <row r="828" spans="2:18" ht="10.35" customHeight="1" x14ac:dyDescent="0.4">
      <c r="B828" s="97" t="s">
        <v>126</v>
      </c>
      <c r="C828" s="98"/>
      <c r="D828" s="99"/>
      <c r="E828" s="81">
        <f>(E814+E817)/E826</f>
        <v>2929.0084612093692</v>
      </c>
      <c r="F828" s="82"/>
      <c r="G828" s="81" t="s">
        <v>119</v>
      </c>
      <c r="H828" s="82"/>
      <c r="I828" s="83"/>
      <c r="J828" s="81" t="s">
        <v>119</v>
      </c>
      <c r="K828" s="84"/>
      <c r="L828" s="68"/>
      <c r="M828" s="69"/>
      <c r="N828" s="87"/>
      <c r="O828" s="71"/>
      <c r="P828" s="71"/>
      <c r="Q828" s="70"/>
    </row>
    <row r="829" spans="2:18" ht="10.35" customHeight="1" x14ac:dyDescent="0.4">
      <c r="B829" s="56" t="s">
        <v>127</v>
      </c>
      <c r="C829" s="57"/>
      <c r="D829" s="58"/>
      <c r="E829" s="78">
        <f>E815/E826</f>
        <v>2758.8352996624453</v>
      </c>
      <c r="F829" s="50"/>
      <c r="G829" s="78" t="s">
        <v>116</v>
      </c>
      <c r="H829" s="50"/>
      <c r="I829" s="51"/>
      <c r="J829" s="78">
        <v>2396.9491923356918</v>
      </c>
      <c r="K829" s="80"/>
      <c r="L829" s="68"/>
      <c r="M829" s="69"/>
      <c r="N829" s="87"/>
    </row>
    <row r="830" spans="2:18" ht="10.35" customHeight="1" x14ac:dyDescent="0.4">
      <c r="B830" s="56" t="s">
        <v>121</v>
      </c>
      <c r="C830" s="57"/>
      <c r="D830" s="58"/>
      <c r="E830" s="78">
        <v>6.1353899082568812</v>
      </c>
      <c r="F830" s="50"/>
      <c r="G830" s="78" t="s">
        <v>116</v>
      </c>
      <c r="H830" s="50"/>
      <c r="I830" s="51"/>
      <c r="J830" s="78">
        <v>8.2806547619047652</v>
      </c>
      <c r="K830" s="80"/>
      <c r="L830" s="66"/>
      <c r="M830" s="70"/>
      <c r="N830" s="70"/>
    </row>
    <row r="831" spans="2:18" ht="10.35" customHeight="1" x14ac:dyDescent="0.4">
      <c r="B831" s="56" t="s">
        <v>122</v>
      </c>
      <c r="C831" s="57"/>
      <c r="D831" s="58"/>
      <c r="E831" s="78">
        <f>E805/E830</f>
        <v>4885.2473736934844</v>
      </c>
      <c r="F831" s="50"/>
      <c r="G831" s="78" t="s">
        <v>116</v>
      </c>
      <c r="H831" s="50"/>
      <c r="I831" s="51"/>
      <c r="J831" s="78">
        <v>3538.6871843854806</v>
      </c>
      <c r="K831" s="80"/>
      <c r="L831" s="76"/>
      <c r="O831" s="23"/>
      <c r="P831" s="23"/>
    </row>
    <row r="832" spans="2:18" ht="10.35" customHeight="1" x14ac:dyDescent="0.4">
      <c r="B832" s="64" t="s">
        <v>98</v>
      </c>
      <c r="C832" s="65"/>
      <c r="D832" s="54"/>
      <c r="E832" s="54"/>
      <c r="F832" s="54"/>
      <c r="G832" s="54"/>
      <c r="H832" s="54"/>
      <c r="I832" s="54"/>
      <c r="J832" s="54"/>
      <c r="K832" s="66"/>
      <c r="L832" s="76"/>
      <c r="M832" s="4">
        <v>17</v>
      </c>
      <c r="N832" s="4" t="s">
        <v>113</v>
      </c>
      <c r="O832" s="4" t="s">
        <v>114</v>
      </c>
    </row>
    <row r="833" spans="2:18" ht="10.35" customHeight="1" x14ac:dyDescent="0.4">
      <c r="B833" s="64"/>
      <c r="C833" s="65"/>
      <c r="D833" s="54"/>
      <c r="E833" s="54"/>
      <c r="F833" s="54"/>
      <c r="G833" s="54"/>
      <c r="H833" s="54"/>
      <c r="I833" s="54"/>
      <c r="J833" s="54"/>
      <c r="K833" s="66"/>
      <c r="L833" s="76"/>
      <c r="M833" s="22" t="s">
        <v>38</v>
      </c>
      <c r="N833" s="23">
        <f ca="1">OFFSET($R$5,0,$M832)</f>
        <v>0</v>
      </c>
      <c r="O833" s="23">
        <f ca="1">OFFSET($AV$5,0,$M832)</f>
        <v>0</v>
      </c>
      <c r="P833" s="23"/>
    </row>
    <row r="834" spans="2:18" ht="10.35" customHeight="1" x14ac:dyDescent="0.4">
      <c r="B834" s="64"/>
      <c r="C834" s="65"/>
      <c r="D834" s="54"/>
      <c r="E834" s="54"/>
      <c r="F834" s="54"/>
      <c r="G834" s="54"/>
      <c r="H834" s="54"/>
      <c r="I834" s="54"/>
      <c r="J834" s="54"/>
      <c r="K834" s="66"/>
      <c r="L834" s="76"/>
      <c r="M834" s="29" t="s">
        <v>42</v>
      </c>
      <c r="N834" s="23">
        <f ca="1">OFFSET($R$6,0,$M832)</f>
        <v>0</v>
      </c>
      <c r="O834" s="23">
        <f ca="1">OFFSET($AV$6,0,$M832)</f>
        <v>0</v>
      </c>
      <c r="P834" s="23"/>
    </row>
    <row r="835" spans="2:18" ht="10.35" customHeight="1" x14ac:dyDescent="0.4">
      <c r="B835" s="64"/>
      <c r="C835" s="65"/>
      <c r="D835" s="54"/>
      <c r="E835" s="54"/>
      <c r="F835" s="54"/>
      <c r="G835" s="54"/>
      <c r="H835" s="54"/>
      <c r="I835" s="54"/>
      <c r="J835" s="54"/>
      <c r="K835" s="66"/>
      <c r="L835" s="76"/>
      <c r="M835" s="35" t="s">
        <v>45</v>
      </c>
      <c r="N835" s="23">
        <f ca="1">OFFSET($R$7,0,$M832)</f>
        <v>0</v>
      </c>
      <c r="O835" s="23">
        <f ca="1">OFFSET($AV$7,0,$M832)</f>
        <v>0</v>
      </c>
      <c r="P835" s="23"/>
    </row>
    <row r="836" spans="2:18" ht="10.35" customHeight="1" x14ac:dyDescent="0.4">
      <c r="B836" s="64"/>
      <c r="C836" s="65"/>
      <c r="D836" s="54"/>
      <c r="E836" s="54"/>
      <c r="F836" s="54"/>
      <c r="G836" s="54"/>
      <c r="H836" s="54"/>
      <c r="I836" s="54"/>
      <c r="J836" s="54"/>
      <c r="K836" s="66"/>
      <c r="L836" s="76"/>
      <c r="M836" s="35" t="s">
        <v>47</v>
      </c>
      <c r="N836" s="23">
        <f ca="1">OFFSET($R$8,0,$M832)</f>
        <v>0</v>
      </c>
      <c r="O836" s="23">
        <f ca="1">OFFSET($AV$8,0,$M832)</f>
        <v>0</v>
      </c>
      <c r="P836" s="23"/>
    </row>
    <row r="837" spans="2:18" ht="10.35" customHeight="1" x14ac:dyDescent="0.4">
      <c r="B837" s="64"/>
      <c r="C837" s="65"/>
      <c r="D837" s="54"/>
      <c r="E837" s="54"/>
      <c r="F837" s="54"/>
      <c r="G837" s="54"/>
      <c r="H837" s="54"/>
      <c r="I837" s="54"/>
      <c r="J837" s="54"/>
      <c r="K837" s="66"/>
      <c r="L837" s="76"/>
      <c r="M837" s="35" t="s">
        <v>49</v>
      </c>
      <c r="N837" s="23">
        <f ca="1">OFFSET($R$9,0,$M832)</f>
        <v>0</v>
      </c>
      <c r="O837" s="23">
        <f ca="1">OFFSET($AV$9,0,$M832)</f>
        <v>0</v>
      </c>
      <c r="P837" s="23"/>
    </row>
    <row r="838" spans="2:18" ht="10.35" customHeight="1" x14ac:dyDescent="0.4">
      <c r="B838" s="64"/>
      <c r="C838" s="65"/>
      <c r="D838" s="54"/>
      <c r="E838" s="54"/>
      <c r="F838" s="54"/>
      <c r="G838" s="54"/>
      <c r="H838" s="54"/>
      <c r="I838" s="54"/>
      <c r="J838" s="54"/>
      <c r="K838" s="66"/>
      <c r="M838" s="35" t="s">
        <v>51</v>
      </c>
      <c r="N838" s="23">
        <f ca="1">OFFSET($R$10,0,$M832)</f>
        <v>0</v>
      </c>
      <c r="O838" s="23">
        <f ca="1">OFFSET($AV$10,0,$M832)</f>
        <v>0</v>
      </c>
      <c r="P838" s="23"/>
    </row>
    <row r="839" spans="2:18" ht="10.35" customHeight="1" x14ac:dyDescent="0.4">
      <c r="B839" s="64"/>
      <c r="C839" s="65"/>
      <c r="D839" s="54"/>
      <c r="E839" s="54"/>
      <c r="F839" s="54"/>
      <c r="G839" s="54"/>
      <c r="H839" s="54"/>
      <c r="I839" s="54"/>
      <c r="J839" s="54"/>
      <c r="K839" s="66"/>
      <c r="M839" s="35" t="s">
        <v>54</v>
      </c>
      <c r="N839" s="23">
        <f ca="1">OFFSET($R$11,0,$M832)</f>
        <v>0</v>
      </c>
      <c r="O839" s="23">
        <f ca="1">OFFSET($AV$11,0,$M832)</f>
        <v>0</v>
      </c>
      <c r="P839" s="23"/>
    </row>
    <row r="840" spans="2:18" ht="10.35" customHeight="1" x14ac:dyDescent="0.4">
      <c r="B840" s="64"/>
      <c r="C840" s="65"/>
      <c r="D840" s="54"/>
      <c r="E840" s="54"/>
      <c r="F840" s="54"/>
      <c r="G840" s="54"/>
      <c r="H840" s="54"/>
      <c r="I840" s="54"/>
      <c r="J840" s="54"/>
      <c r="K840" s="66"/>
      <c r="M840" s="35" t="s">
        <v>56</v>
      </c>
      <c r="N840" s="23">
        <f ca="1">OFFSET($R$12,0,$M832)</f>
        <v>0</v>
      </c>
      <c r="O840" s="23">
        <f ca="1">OFFSET($AV$12,0,$M832)</f>
        <v>0</v>
      </c>
      <c r="P840" s="23"/>
    </row>
    <row r="841" spans="2:18" ht="10.35" customHeight="1" x14ac:dyDescent="0.4">
      <c r="B841" s="64"/>
      <c r="C841" s="65"/>
      <c r="D841" s="54"/>
      <c r="E841" s="54"/>
      <c r="F841" s="54"/>
      <c r="G841" s="54"/>
      <c r="H841" s="54"/>
      <c r="I841" s="54"/>
      <c r="J841" s="54"/>
      <c r="K841" s="66"/>
      <c r="M841" s="35" t="s">
        <v>58</v>
      </c>
      <c r="N841" s="23">
        <f ca="1">OFFSET($R$13,0,$M832)</f>
        <v>0.50505050505050508</v>
      </c>
      <c r="O841" s="23">
        <f ca="1">OFFSET($AV$13,0,$M832)</f>
        <v>0</v>
      </c>
      <c r="P841" s="23"/>
      <c r="R841" s="85"/>
    </row>
    <row r="842" spans="2:18" ht="10.35" customHeight="1" x14ac:dyDescent="0.4">
      <c r="B842" s="64"/>
      <c r="C842" s="65"/>
      <c r="D842" s="54"/>
      <c r="E842" s="54"/>
      <c r="F842" s="54"/>
      <c r="G842" s="54"/>
      <c r="H842" s="54"/>
      <c r="I842" s="54"/>
      <c r="J842" s="54"/>
      <c r="K842" s="66"/>
      <c r="M842" s="35" t="s">
        <v>60</v>
      </c>
      <c r="N842" s="23">
        <f ca="1">OFFSET($R$14,0,$M832)</f>
        <v>1.0101010101010102</v>
      </c>
      <c r="O842" s="23">
        <f ca="1">OFFSET($AV$14,0,$M832)</f>
        <v>0</v>
      </c>
      <c r="P842" s="23"/>
      <c r="R842" s="85"/>
    </row>
    <row r="843" spans="2:18" ht="10.35" customHeight="1" x14ac:dyDescent="0.4">
      <c r="B843" s="64"/>
      <c r="C843" s="65"/>
      <c r="D843" s="54"/>
      <c r="E843" s="54"/>
      <c r="F843" s="54"/>
      <c r="G843" s="54"/>
      <c r="H843" s="54"/>
      <c r="I843" s="54"/>
      <c r="J843" s="54"/>
      <c r="K843" s="66"/>
      <c r="L843" s="8"/>
      <c r="M843" s="35" t="s">
        <v>62</v>
      </c>
      <c r="N843" s="23">
        <f ca="1">OFFSET($R$15,0,$M832)</f>
        <v>1.5151515151515151</v>
      </c>
      <c r="O843" s="23">
        <f ca="1">OFFSET($AV$15,0,$M832)</f>
        <v>0.50505050505050508</v>
      </c>
      <c r="P843" s="23"/>
    </row>
    <row r="844" spans="2:18" ht="10.35" customHeight="1" x14ac:dyDescent="0.4">
      <c r="B844" s="64"/>
      <c r="C844" s="65"/>
      <c r="D844" s="54"/>
      <c r="E844" s="54"/>
      <c r="F844" s="54"/>
      <c r="G844" s="54"/>
      <c r="H844" s="54"/>
      <c r="I844" s="54"/>
      <c r="J844" s="54"/>
      <c r="K844" s="66"/>
      <c r="L844" s="8"/>
      <c r="M844" s="35" t="s">
        <v>65</v>
      </c>
      <c r="N844" s="23">
        <f ca="1">OFFSET($R$16,0,$M832)</f>
        <v>0</v>
      </c>
      <c r="O844" s="23">
        <f ca="1">OFFSET($AV$16,0,$M832)</f>
        <v>0</v>
      </c>
      <c r="P844" s="23"/>
    </row>
    <row r="845" spans="2:18" ht="7.5" customHeight="1" x14ac:dyDescent="0.4">
      <c r="B845" s="64"/>
      <c r="C845" s="65"/>
      <c r="D845" s="54"/>
      <c r="E845" s="54"/>
      <c r="F845" s="54"/>
      <c r="G845" s="54"/>
      <c r="H845" s="54"/>
      <c r="I845" s="54"/>
      <c r="J845" s="54"/>
      <c r="K845" s="66"/>
      <c r="L845" s="76"/>
      <c r="M845" s="35" t="s">
        <v>68</v>
      </c>
      <c r="N845" s="23">
        <f ca="1">OFFSET($R$17,0,$M832)</f>
        <v>1.5151515151515151</v>
      </c>
      <c r="O845" s="23">
        <f ca="1">OFFSET($AV$17,0,$M832)</f>
        <v>0.50505050505050508</v>
      </c>
      <c r="P845" s="23"/>
    </row>
    <row r="846" spans="2:18" ht="7.5" customHeight="1" x14ac:dyDescent="0.4">
      <c r="B846" s="64"/>
      <c r="C846" s="65"/>
      <c r="D846" s="54"/>
      <c r="E846" s="54"/>
      <c r="F846" s="54"/>
      <c r="G846" s="54"/>
      <c r="H846" s="54"/>
      <c r="I846" s="54"/>
      <c r="J846" s="54"/>
      <c r="K846" s="66"/>
      <c r="L846" s="76"/>
      <c r="M846" s="35" t="s">
        <v>71</v>
      </c>
      <c r="N846" s="23">
        <f ca="1">OFFSET($R$18,0,$M832)</f>
        <v>0.50505050505050508</v>
      </c>
      <c r="O846" s="23">
        <f ca="1">OFFSET($AV$18,0,$M832)</f>
        <v>1.5151515151515151</v>
      </c>
      <c r="P846" s="23"/>
    </row>
    <row r="847" spans="2:18" ht="16.5" customHeight="1" x14ac:dyDescent="0.4">
      <c r="B847" s="9" t="str">
        <f>"第18表　共同生活援助（日中サービス支援型）　１施設・事業所当たりの収支額，収支等の科目"</f>
        <v>第18表　共同生活援助（日中サービス支援型）　１施設・事業所当たりの収支額，収支等の科目</v>
      </c>
      <c r="C847" s="65"/>
      <c r="D847" s="54"/>
      <c r="E847" s="54"/>
      <c r="F847" s="54"/>
      <c r="G847" s="54"/>
      <c r="H847" s="54"/>
      <c r="I847" s="54"/>
      <c r="J847" s="54"/>
      <c r="K847" s="66"/>
      <c r="L847" s="76"/>
      <c r="M847" s="35" t="s">
        <v>74</v>
      </c>
      <c r="N847" s="23">
        <f ca="1">OFFSET($R$19,0,$M832)</f>
        <v>1.0101010101010102</v>
      </c>
      <c r="O847" s="23">
        <f ca="1">OFFSET($AV$19,0,$M832)</f>
        <v>0</v>
      </c>
      <c r="P847" s="23"/>
    </row>
    <row r="848" spans="2:18" ht="10.35" customHeight="1" x14ac:dyDescent="0.4">
      <c r="C848" s="7"/>
      <c r="D848" s="8"/>
      <c r="E848" s="8"/>
      <c r="I848" s="8"/>
      <c r="J848" s="8"/>
      <c r="K848" s="10" t="s">
        <v>33</v>
      </c>
      <c r="L848" s="76"/>
      <c r="M848" s="35" t="s">
        <v>76</v>
      </c>
      <c r="N848" s="23">
        <f ca="1">OFFSET($R$20,0,$M832)</f>
        <v>0.50505050505050508</v>
      </c>
      <c r="O848" s="23">
        <f ca="1">OFFSET($AV$20,0,$M832)</f>
        <v>0.50505050505050508</v>
      </c>
      <c r="P848" s="23"/>
    </row>
    <row r="849" spans="2:49" ht="10.35" customHeight="1" x14ac:dyDescent="0.4">
      <c r="B849" s="17"/>
      <c r="C849" s="18"/>
      <c r="D849" s="19"/>
      <c r="E849" s="105" t="s">
        <v>36</v>
      </c>
      <c r="F849" s="106"/>
      <c r="G849" s="106"/>
      <c r="H849" s="107"/>
      <c r="J849" s="105" t="s">
        <v>37</v>
      </c>
      <c r="K849" s="107"/>
      <c r="L849" s="76"/>
      <c r="M849" s="43" t="s">
        <v>78</v>
      </c>
      <c r="N849" s="23">
        <f ca="1">OFFSET($R$21,0,$M832)</f>
        <v>2.0202020202020203</v>
      </c>
      <c r="O849" s="23">
        <f ca="1">OFFSET($AV$21,0,$M832)</f>
        <v>0.50505050505050508</v>
      </c>
      <c r="P849" s="23"/>
      <c r="Q849" s="30"/>
      <c r="R849" s="30"/>
      <c r="S849" s="30"/>
      <c r="T849" s="30"/>
      <c r="U849" s="30"/>
      <c r="V849" s="11"/>
      <c r="W849" s="11"/>
      <c r="X849" s="11"/>
      <c r="Y849" s="11"/>
      <c r="Z849" s="11"/>
      <c r="AA849" s="11"/>
      <c r="AB849" s="11"/>
      <c r="AC849" s="11"/>
      <c r="AD849" s="11"/>
      <c r="AE849" s="11"/>
      <c r="AF849" s="11"/>
      <c r="AG849" s="11"/>
      <c r="AH849" s="11"/>
      <c r="AI849" s="11"/>
      <c r="AJ849" s="11"/>
      <c r="AK849" s="11"/>
      <c r="AL849" s="11"/>
      <c r="AM849" s="11"/>
      <c r="AN849" s="11"/>
      <c r="AO849" s="11"/>
      <c r="AP849" s="11"/>
      <c r="AQ849" s="11"/>
      <c r="AR849" s="11"/>
      <c r="AS849" s="11"/>
      <c r="AT849" s="11"/>
      <c r="AU849" s="11"/>
    </row>
    <row r="850" spans="2:49" ht="10.35" customHeight="1" x14ac:dyDescent="0.4">
      <c r="B850" s="26"/>
      <c r="C850" s="27"/>
      <c r="D850" s="28"/>
      <c r="E850" s="105" t="s">
        <v>39</v>
      </c>
      <c r="F850" s="107"/>
      <c r="G850" s="105" t="s">
        <v>40</v>
      </c>
      <c r="H850" s="107"/>
      <c r="J850" s="105" t="s">
        <v>41</v>
      </c>
      <c r="K850" s="107"/>
      <c r="L850" s="76"/>
      <c r="M850" s="43" t="s">
        <v>80</v>
      </c>
      <c r="N850" s="23">
        <f ca="1">OFFSET($R$22,0,$M832)</f>
        <v>1.0101010101010102</v>
      </c>
      <c r="O850" s="23">
        <f ca="1">OFFSET($AV$22,0,$M832)</f>
        <v>1.0101010101010102</v>
      </c>
      <c r="P850" s="23"/>
      <c r="Q850" s="30"/>
      <c r="R850" s="30"/>
      <c r="S850" s="30"/>
      <c r="T850" s="30"/>
      <c r="U850" s="30"/>
      <c r="V850" s="11"/>
      <c r="W850" s="11"/>
      <c r="X850" s="11"/>
      <c r="Y850" s="11"/>
      <c r="Z850" s="11"/>
      <c r="AA850" s="11"/>
      <c r="AB850" s="11"/>
      <c r="AC850" s="11"/>
      <c r="AD850" s="11"/>
      <c r="AE850" s="11"/>
      <c r="AF850" s="11"/>
      <c r="AG850" s="11"/>
      <c r="AH850" s="11"/>
      <c r="AI850" s="11"/>
      <c r="AJ850" s="11"/>
      <c r="AK850" s="11"/>
      <c r="AL850" s="11"/>
      <c r="AM850" s="11"/>
      <c r="AN850" s="11"/>
      <c r="AO850" s="11"/>
      <c r="AP850" s="11"/>
      <c r="AQ850" s="11"/>
      <c r="AR850" s="11"/>
      <c r="AS850" s="11"/>
      <c r="AT850" s="11"/>
      <c r="AU850" s="11"/>
    </row>
    <row r="851" spans="2:49" ht="10.35" customHeight="1" x14ac:dyDescent="0.4">
      <c r="B851" s="31" t="s">
        <v>43</v>
      </c>
      <c r="C851" s="100" t="s">
        <v>44</v>
      </c>
      <c r="D851" s="101"/>
      <c r="E851" s="32">
        <v>43199.474747474749</v>
      </c>
      <c r="F851" s="33">
        <f>E851/E864</f>
        <v>0.85789979292444718</v>
      </c>
      <c r="G851" s="32">
        <v>40308.388888888891</v>
      </c>
      <c r="H851" s="33">
        <f>G851/G864</f>
        <v>0.8734710133182243</v>
      </c>
      <c r="J851" s="32">
        <v>43098.885714285716</v>
      </c>
      <c r="K851" s="33">
        <v>0.84371254303268939</v>
      </c>
      <c r="L851" s="1"/>
      <c r="M851" s="43" t="s">
        <v>84</v>
      </c>
      <c r="N851" s="23">
        <f ca="1">OFFSET($R$23,0,$M832)</f>
        <v>1.5151515151515151</v>
      </c>
      <c r="O851" s="23">
        <f ca="1">OFFSET($AV$23,0,$M832)</f>
        <v>1.0101010101010102</v>
      </c>
      <c r="P851" s="23"/>
      <c r="AV851" s="11"/>
      <c r="AW851" s="11"/>
    </row>
    <row r="852" spans="2:49" ht="10.35" customHeight="1" x14ac:dyDescent="0.4">
      <c r="B852" s="36"/>
      <c r="C852" s="100" t="s">
        <v>46</v>
      </c>
      <c r="D852" s="101"/>
      <c r="E852" s="32">
        <v>6601.7979797979797</v>
      </c>
      <c r="F852" s="33">
        <f>E852/E864</f>
        <v>0.13110532368518657</v>
      </c>
      <c r="G852" s="32">
        <v>5444.3282828282827</v>
      </c>
      <c r="H852" s="33">
        <f>G852/G864</f>
        <v>0.11797700362442279</v>
      </c>
      <c r="J852" s="32">
        <v>7453.4285714285716</v>
      </c>
      <c r="K852" s="33">
        <v>0.14590983200821081</v>
      </c>
      <c r="L852" s="1"/>
      <c r="M852" s="43" t="s">
        <v>86</v>
      </c>
      <c r="N852" s="23">
        <f ca="1">OFFSET($R$24,0,$M832)</f>
        <v>3.0303030303030303</v>
      </c>
      <c r="O852" s="23">
        <f ca="1">OFFSET($AV$24,0,$M832)</f>
        <v>10.606060606060606</v>
      </c>
      <c r="P852" s="23"/>
      <c r="AV852" s="11"/>
      <c r="AW852" s="11"/>
    </row>
    <row r="853" spans="2:49" ht="10.35" customHeight="1" x14ac:dyDescent="0.4">
      <c r="B853" s="36"/>
      <c r="C853" s="100" t="s">
        <v>48</v>
      </c>
      <c r="D853" s="101"/>
      <c r="E853" s="32">
        <v>208.05050505050505</v>
      </c>
      <c r="F853" s="33">
        <f>E853/E864</f>
        <v>4.1316818374299439E-3</v>
      </c>
      <c r="G853" s="32">
        <v>142.85353535353536</v>
      </c>
      <c r="H853" s="33">
        <f>G853/G864</f>
        <v>3.0955943842185863E-3</v>
      </c>
      <c r="J853" s="32">
        <v>372.85714285714283</v>
      </c>
      <c r="K853" s="33">
        <v>7.2991271809987766E-3</v>
      </c>
      <c r="L853" s="76"/>
      <c r="M853" s="2" t="s">
        <v>88</v>
      </c>
      <c r="N853" s="23">
        <f ca="1">OFFSET($R$25,0,$M832)</f>
        <v>17.676767676767678</v>
      </c>
      <c r="O853" s="23">
        <f ca="1">OFFSET($AV$25,0,$M832)</f>
        <v>27.27272727272727</v>
      </c>
      <c r="P853" s="23"/>
    </row>
    <row r="854" spans="2:49" ht="10.35" customHeight="1" x14ac:dyDescent="0.4">
      <c r="B854" s="38"/>
      <c r="C854" s="100" t="s">
        <v>50</v>
      </c>
      <c r="D854" s="101"/>
      <c r="E854" s="32">
        <v>238.6919191919192</v>
      </c>
      <c r="F854" s="33">
        <f>E854/E864</f>
        <v>4.7401906908476135E-3</v>
      </c>
      <c r="G854" s="32">
        <v>149.10606060606059</v>
      </c>
      <c r="H854" s="33">
        <f>G854/G864</f>
        <v>3.2310847801055439E-3</v>
      </c>
      <c r="J854" s="32">
        <v>93.6</v>
      </c>
      <c r="K854" s="33">
        <v>1.832332616471417E-3</v>
      </c>
      <c r="L854" s="76"/>
      <c r="M854" s="4" t="s">
        <v>89</v>
      </c>
      <c r="N854" s="23">
        <f ca="1">OFFSET($R$26,0,$M832)</f>
        <v>21.212121212121211</v>
      </c>
      <c r="O854" s="23">
        <f ca="1">OFFSET($AV$26,0,$M832)</f>
        <v>19.696969696969695</v>
      </c>
      <c r="P854" s="23"/>
    </row>
    <row r="855" spans="2:49" ht="10.35" customHeight="1" x14ac:dyDescent="0.4">
      <c r="B855" s="31" t="s">
        <v>52</v>
      </c>
      <c r="C855" s="100" t="s">
        <v>53</v>
      </c>
      <c r="D855" s="101"/>
      <c r="E855" s="32">
        <v>32219.929292929293</v>
      </c>
      <c r="F855" s="33">
        <f>E855/E864</f>
        <v>0.63985663784164803</v>
      </c>
      <c r="G855" s="32">
        <v>31106.070707070707</v>
      </c>
      <c r="H855" s="33">
        <f>G855/G864</f>
        <v>0.67405946627509428</v>
      </c>
      <c r="J855" s="32">
        <v>31955.914285714287</v>
      </c>
      <c r="K855" s="33">
        <v>0.62557547045811102</v>
      </c>
      <c r="L855" s="76"/>
      <c r="M855" s="43" t="s">
        <v>91</v>
      </c>
      <c r="N855" s="23">
        <f ca="1">OFFSET($R$27,0,$M832)</f>
        <v>15.151515151515152</v>
      </c>
      <c r="O855" s="23">
        <f ca="1">OFFSET($AV$27,0,$M832)</f>
        <v>5.5555555555555554</v>
      </c>
      <c r="P855" s="23"/>
    </row>
    <row r="856" spans="2:49" ht="10.35" customHeight="1" x14ac:dyDescent="0.4">
      <c r="B856" s="36"/>
      <c r="C856" s="100" t="s">
        <v>55</v>
      </c>
      <c r="D856" s="101"/>
      <c r="E856" s="32">
        <v>1721.3636363636363</v>
      </c>
      <c r="F856" s="33">
        <f>E856/E864</f>
        <v>3.4184617193068111E-2</v>
      </c>
      <c r="G856" s="32">
        <v>1210.2525252525252</v>
      </c>
      <c r="H856" s="33">
        <f>G856/G864</f>
        <v>2.622581871275587E-2</v>
      </c>
      <c r="J856" s="32">
        <v>1751.8571428571429</v>
      </c>
      <c r="K856" s="33">
        <v>3.4294711348884288E-2</v>
      </c>
      <c r="L856" s="76"/>
      <c r="M856" s="43" t="s">
        <v>93</v>
      </c>
      <c r="N856" s="23">
        <f ca="1">OFFSET($R$28,0,$M832)</f>
        <v>3.0303030303030303</v>
      </c>
      <c r="O856" s="23">
        <f ca="1">OFFSET($AV$28,0,$M832)</f>
        <v>4.5454545454545459</v>
      </c>
      <c r="P856" s="23"/>
    </row>
    <row r="857" spans="2:49" ht="10.35" customHeight="1" x14ac:dyDescent="0.4">
      <c r="B857" s="36"/>
      <c r="C857" s="100" t="s">
        <v>57</v>
      </c>
      <c r="D857" s="101"/>
      <c r="E857" s="39">
        <v>-155.33838383838383</v>
      </c>
      <c r="F857" s="33">
        <f>E857/E864</f>
        <v>-3.0848700848141184E-3</v>
      </c>
      <c r="G857" s="39">
        <v>-182.20202020202021</v>
      </c>
      <c r="H857" s="33">
        <f>G857/G864</f>
        <v>-3.9482645573650247E-3</v>
      </c>
      <c r="J857" s="39">
        <v>-85.48571428571428</v>
      </c>
      <c r="K857" s="33">
        <v>-1.6734857107699877E-3</v>
      </c>
      <c r="L857" s="76"/>
      <c r="M857" s="43" t="s">
        <v>95</v>
      </c>
      <c r="N857" s="23">
        <f ca="1">OFFSET($R$29,0,$M832)</f>
        <v>7.0707070707070701</v>
      </c>
      <c r="O857" s="23">
        <f ca="1">OFFSET($AV$29,0,$M832)</f>
        <v>4.5454545454545459</v>
      </c>
      <c r="P857" s="23"/>
    </row>
    <row r="858" spans="2:49" ht="10.35" customHeight="1" x14ac:dyDescent="0.4">
      <c r="B858" s="36"/>
      <c r="C858" s="100" t="s">
        <v>59</v>
      </c>
      <c r="D858" s="101"/>
      <c r="E858" s="40">
        <v>884.72727272727275</v>
      </c>
      <c r="F858" s="33">
        <f>E858/E864</f>
        <v>1.7569828070923627E-2</v>
      </c>
      <c r="G858" s="40">
        <v>572.19191919191917</v>
      </c>
      <c r="H858" s="33">
        <f>G858/G864</f>
        <v>1.2399231754133303E-2</v>
      </c>
      <c r="J858" s="40">
        <v>752.62857142857138</v>
      </c>
      <c r="K858" s="33">
        <v>1.4733609823898066E-2</v>
      </c>
      <c r="L858" s="76"/>
      <c r="M858" s="43" t="s">
        <v>97</v>
      </c>
      <c r="N858" s="23">
        <f ca="1">OFFSET($R$30,0,$M832)</f>
        <v>7.5757575757575761</v>
      </c>
      <c r="O858" s="23">
        <f ca="1">OFFSET($AV$30,0,$M832)</f>
        <v>6.0606060606060606</v>
      </c>
      <c r="P858" s="23"/>
    </row>
    <row r="859" spans="2:49" ht="10.35" customHeight="1" x14ac:dyDescent="0.4">
      <c r="B859" s="38"/>
      <c r="C859" s="100" t="s">
        <v>61</v>
      </c>
      <c r="D859" s="101"/>
      <c r="E859" s="40">
        <v>11704.292929292929</v>
      </c>
      <c r="F859" s="33">
        <f>E859/E864</f>
        <v>0.23243593907248686</v>
      </c>
      <c r="G859" s="40">
        <v>9827.3989898989894</v>
      </c>
      <c r="H859" s="33">
        <f>G859/G864</f>
        <v>0.21295686557087254</v>
      </c>
      <c r="J859" s="40">
        <v>10632.114285714286</v>
      </c>
      <c r="K859" s="33">
        <v>0.20813642935647425</v>
      </c>
      <c r="M859" s="43" t="s">
        <v>99</v>
      </c>
      <c r="N859" s="23">
        <f ca="1">OFFSET($R$31,0,$M832)</f>
        <v>3.0303030303030303</v>
      </c>
      <c r="O859" s="23">
        <f ca="1">OFFSET($AV$31,0,$M832)</f>
        <v>4.5454545454545459</v>
      </c>
      <c r="P859" s="23"/>
    </row>
    <row r="860" spans="2:49" ht="10.35" customHeight="1" x14ac:dyDescent="0.4">
      <c r="B860" s="31" t="s">
        <v>63</v>
      </c>
      <c r="C860" s="100" t="s">
        <v>64</v>
      </c>
      <c r="D860" s="101"/>
      <c r="E860" s="40">
        <v>1.2272727272727273</v>
      </c>
      <c r="F860" s="33">
        <f>E860/E864</f>
        <v>2.4372449543513047E-5</v>
      </c>
      <c r="G860" s="40">
        <v>1.0353535353535352</v>
      </c>
      <c r="H860" s="33">
        <f>G860/G864</f>
        <v>2.2435808688874316E-5</v>
      </c>
      <c r="J860" s="40">
        <v>0.2857142857142857</v>
      </c>
      <c r="K860" s="33">
        <v>5.5932009049799053E-6</v>
      </c>
      <c r="M860" s="43" t="s">
        <v>100</v>
      </c>
      <c r="N860" s="23">
        <f ca="1">OFFSET($R$32,0,$M832)</f>
        <v>2.5252525252525251</v>
      </c>
      <c r="O860" s="23">
        <f ca="1">OFFSET($AV$32,0,$M832)</f>
        <v>1.5151515151515151</v>
      </c>
      <c r="P860" s="23"/>
    </row>
    <row r="861" spans="2:49" ht="10.35" customHeight="1" x14ac:dyDescent="0.4">
      <c r="B861" s="41" t="s">
        <v>66</v>
      </c>
      <c r="C861" s="100" t="s">
        <v>67</v>
      </c>
      <c r="D861" s="101"/>
      <c r="E861" s="40">
        <v>107.45454545454545</v>
      </c>
      <c r="F861" s="33">
        <f>E861/E864</f>
        <v>2.1339433600320312E-3</v>
      </c>
      <c r="G861" s="40">
        <v>79.843434343434339</v>
      </c>
      <c r="H861" s="33">
        <f>G861/G864</f>
        <v>1.7301839003044592E-3</v>
      </c>
      <c r="J861" s="40">
        <v>36.74285714285714</v>
      </c>
      <c r="K861" s="33">
        <v>7.1928563638041577E-4</v>
      </c>
      <c r="M861" s="43" t="s">
        <v>101</v>
      </c>
      <c r="N861" s="23">
        <f ca="1">OFFSET($R$33,0,$M832)</f>
        <v>1.0101010101010102</v>
      </c>
      <c r="O861" s="23">
        <f ca="1">OFFSET($AV$33,0,$M832)</f>
        <v>0</v>
      </c>
      <c r="P861" s="23"/>
    </row>
    <row r="862" spans="2:49" ht="10.35" customHeight="1" x14ac:dyDescent="0.4">
      <c r="B862" s="31" t="s">
        <v>69</v>
      </c>
      <c r="C862" s="100" t="s">
        <v>70</v>
      </c>
      <c r="D862" s="101"/>
      <c r="E862" s="40">
        <v>105.67676767676768</v>
      </c>
      <c r="F862" s="33">
        <f>E862/E864</f>
        <v>2.0986384125451316E-3</v>
      </c>
      <c r="G862" s="40">
        <v>101.65656565656566</v>
      </c>
      <c r="H862" s="33">
        <f>G862/G864</f>
        <v>2.2028680843398161E-3</v>
      </c>
      <c r="J862" s="40">
        <v>63.371428571428574</v>
      </c>
      <c r="K862" s="33">
        <v>1.2405719607245431E-3</v>
      </c>
      <c r="M862" s="43" t="s">
        <v>102</v>
      </c>
      <c r="N862" s="23">
        <f ca="1">OFFSET($R$34,0,$M832)</f>
        <v>4.0404040404040407</v>
      </c>
      <c r="O862" s="23">
        <f ca="1">OFFSET($AV$34,0,$M832)</f>
        <v>3.0303030303030303</v>
      </c>
      <c r="P862" s="23"/>
    </row>
    <row r="863" spans="2:49" ht="10.35" customHeight="1" x14ac:dyDescent="0.4">
      <c r="B863" s="41" t="s">
        <v>72</v>
      </c>
      <c r="C863" s="100" t="s">
        <v>73</v>
      </c>
      <c r="D863" s="101"/>
      <c r="E863" s="40">
        <v>394.48989898989902</v>
      </c>
      <c r="F863" s="33">
        <f>E863/E864</f>
        <v>7.8341879069722658E-3</v>
      </c>
      <c r="G863" s="40">
        <v>512.48989898989896</v>
      </c>
      <c r="H863" s="33">
        <f>G863/G864</f>
        <v>1.110550641505436E-2</v>
      </c>
      <c r="J863" s="40">
        <v>189.57142857142858</v>
      </c>
      <c r="K863" s="33">
        <v>3.7110888004541673E-3</v>
      </c>
      <c r="M863" s="2" t="s">
        <v>103</v>
      </c>
      <c r="N863" s="23">
        <f ca="1">OFFSET($R$35,0,$M832)</f>
        <v>2.5252525252525251</v>
      </c>
      <c r="O863" s="23">
        <f ca="1">OFFSET($AV$35,0,$M832)</f>
        <v>1.0101010101010102</v>
      </c>
      <c r="P863" s="23"/>
    </row>
    <row r="864" spans="2:49" ht="10.35" customHeight="1" x14ac:dyDescent="0.4">
      <c r="B864" s="94" t="s">
        <v>75</v>
      </c>
      <c r="C864" s="95"/>
      <c r="D864" s="96"/>
      <c r="E864" s="42">
        <f>SUM(E851:E854,E860,E862)</f>
        <v>50354.919191919194</v>
      </c>
      <c r="F864" s="33">
        <f>E864/E864</f>
        <v>1</v>
      </c>
      <c r="G864" s="42">
        <f>SUM(G851:G854,G860,G862)</f>
        <v>46147.368686868693</v>
      </c>
      <c r="H864" s="33">
        <f>G864/G864</f>
        <v>1</v>
      </c>
      <c r="J864" s="42">
        <v>51082.42857142858</v>
      </c>
      <c r="K864" s="33">
        <v>1</v>
      </c>
      <c r="M864" s="4" t="s">
        <v>104</v>
      </c>
      <c r="N864" s="23">
        <f ca="1">OFFSET($R$36,0,$M832)</f>
        <v>0</v>
      </c>
      <c r="O864" s="23">
        <f ca="1">OFFSET($AV$36,0,$M832)</f>
        <v>3.535353535353535</v>
      </c>
      <c r="P864" s="23"/>
    </row>
    <row r="865" spans="2:18" ht="10.35" customHeight="1" x14ac:dyDescent="0.4">
      <c r="B865" s="94" t="s">
        <v>77</v>
      </c>
      <c r="C865" s="95"/>
      <c r="D865" s="96"/>
      <c r="E865" s="42">
        <f>SUM(E855:E859,E861,E863)</f>
        <v>46876.919191919202</v>
      </c>
      <c r="F865" s="33">
        <f>E865/E864</f>
        <v>0.93093028336031702</v>
      </c>
      <c r="G865" s="42">
        <f>SUM(G855:G859,G861,G863)</f>
        <v>43126.045454545456</v>
      </c>
      <c r="H865" s="33">
        <f>G865/G864</f>
        <v>0.93452880807084981</v>
      </c>
      <c r="J865" s="42">
        <v>45233.342857142852</v>
      </c>
      <c r="K865" s="33">
        <v>0.8854971097134321</v>
      </c>
      <c r="M865" s="69" t="s">
        <v>105</v>
      </c>
      <c r="N865" s="23">
        <f ca="1">OFFSET($R$37,0,$M832)</f>
        <v>0.50505050505050508</v>
      </c>
      <c r="O865" s="23">
        <f ca="1">OFFSET($AV$37,0,$M832)</f>
        <v>2.0202020202020203</v>
      </c>
      <c r="P865" s="23"/>
    </row>
    <row r="866" spans="2:18" ht="10.35" customHeight="1" x14ac:dyDescent="0.4">
      <c r="B866" s="94" t="s">
        <v>79</v>
      </c>
      <c r="C866" s="95"/>
      <c r="D866" s="96"/>
      <c r="E866" s="42">
        <f>E864-E865</f>
        <v>3477.9999999999927</v>
      </c>
      <c r="F866" s="33">
        <f>E866/E864</f>
        <v>6.9069716639682976E-2</v>
      </c>
      <c r="G866" s="42">
        <f>G864-G865</f>
        <v>3021.3232323232369</v>
      </c>
      <c r="H866" s="33">
        <f>G866/G864</f>
        <v>6.5471191929150213E-2</v>
      </c>
      <c r="J866" s="42">
        <v>5849.0857142857276</v>
      </c>
      <c r="K866" s="33">
        <v>0.11450289028656789</v>
      </c>
      <c r="L866" s="63"/>
      <c r="M866" s="69" t="s">
        <v>106</v>
      </c>
      <c r="N866" s="23">
        <f ca="1">OFFSET($R$38,0,$M832)</f>
        <v>0</v>
      </c>
      <c r="O866" s="23">
        <f ca="1">OFFSET($AV$38,0,$M832)</f>
        <v>0</v>
      </c>
      <c r="P866" s="23"/>
    </row>
    <row r="867" spans="2:18" ht="10.35" customHeight="1" x14ac:dyDescent="0.4">
      <c r="B867" s="102" t="s">
        <v>81</v>
      </c>
      <c r="C867" s="103"/>
      <c r="D867" s="104"/>
      <c r="E867" s="44">
        <v>18.494949494949495</v>
      </c>
      <c r="F867" s="45">
        <f>E867/E864</f>
        <v>3.672918116392789E-4</v>
      </c>
      <c r="G867" s="44">
        <v>37.631313131313128</v>
      </c>
      <c r="H867" s="45">
        <f>G867/G864</f>
        <v>8.1545956361367097E-4</v>
      </c>
      <c r="I867" s="77"/>
      <c r="J867" s="47" t="s">
        <v>82</v>
      </c>
      <c r="K867" s="48" t="s">
        <v>83</v>
      </c>
      <c r="L867" s="1"/>
      <c r="M867" s="69" t="s">
        <v>107</v>
      </c>
      <c r="N867" s="23">
        <f ca="1">OFFSET($R$39,0,$M832)</f>
        <v>0</v>
      </c>
      <c r="O867" s="23">
        <f ca="1">OFFSET($AV$39,0,$M832)</f>
        <v>0</v>
      </c>
      <c r="P867" s="23"/>
      <c r="R867" s="85"/>
    </row>
    <row r="868" spans="2:18" ht="10.35" customHeight="1" x14ac:dyDescent="0.4">
      <c r="B868" s="102" t="s">
        <v>85</v>
      </c>
      <c r="C868" s="103"/>
      <c r="D868" s="104"/>
      <c r="E868" s="44">
        <f>E866+E867</f>
        <v>3496.4949494949424</v>
      </c>
      <c r="F868" s="45">
        <f>E868/(E864+E867)</f>
        <v>6.9411514170533942E-2</v>
      </c>
      <c r="G868" s="44">
        <f>G866+G867</f>
        <v>3058.95454545455</v>
      </c>
      <c r="H868" s="45">
        <f>G868/(G864+G867)</f>
        <v>6.6232641451868565E-2</v>
      </c>
      <c r="I868" s="77"/>
      <c r="J868" s="47" t="s">
        <v>83</v>
      </c>
      <c r="K868" s="48" t="s">
        <v>83</v>
      </c>
      <c r="M868" s="69" t="s">
        <v>108</v>
      </c>
      <c r="N868" s="23">
        <f ca="1">OFFSET($R$40,0,$M832)</f>
        <v>0.50505050505050508</v>
      </c>
      <c r="O868" s="23">
        <f ca="1">OFFSET($AV$40,0,$M832)</f>
        <v>0</v>
      </c>
      <c r="P868" s="23"/>
      <c r="R868" s="85"/>
    </row>
    <row r="869" spans="2:18" ht="10.35" customHeight="1" x14ac:dyDescent="0.4">
      <c r="B869" s="94" t="s">
        <v>87</v>
      </c>
      <c r="C869" s="95"/>
      <c r="D869" s="96"/>
      <c r="E869" s="49">
        <v>198</v>
      </c>
      <c r="F869" s="50"/>
      <c r="G869" s="49">
        <v>198</v>
      </c>
      <c r="H869" s="50"/>
      <c r="J869" s="49">
        <v>35</v>
      </c>
      <c r="K869" s="50"/>
      <c r="L869" s="8"/>
      <c r="M869" s="69" t="s">
        <v>109</v>
      </c>
      <c r="N869" s="23">
        <f ca="1">OFFSET($R$41,0,$M832)</f>
        <v>0</v>
      </c>
      <c r="O869" s="23">
        <f ca="1">OFFSET($AV$41,0,$M832)</f>
        <v>0</v>
      </c>
      <c r="P869" s="23"/>
      <c r="Q869" s="86"/>
    </row>
    <row r="870" spans="2:18" ht="10.35" customHeight="1" x14ac:dyDescent="0.4">
      <c r="B870" s="52"/>
      <c r="C870" s="53"/>
      <c r="D870" s="54"/>
      <c r="E870" s="55"/>
      <c r="F870" s="55"/>
      <c r="G870" s="55"/>
      <c r="H870" s="55"/>
      <c r="J870" s="55"/>
      <c r="K870" s="55"/>
      <c r="L870" s="8"/>
      <c r="M870" s="69" t="s">
        <v>110</v>
      </c>
      <c r="N870" s="23">
        <f ca="1">OFFSET($R$42,0,$M832)</f>
        <v>0</v>
      </c>
      <c r="O870" s="23">
        <f ca="1">OFFSET($AV$42,0,$M832)</f>
        <v>0.50505050505050508</v>
      </c>
      <c r="P870" s="23"/>
      <c r="Q870" s="70"/>
    </row>
    <row r="871" spans="2:18" ht="10.35" customHeight="1" x14ac:dyDescent="0.4">
      <c r="B871" s="56" t="s">
        <v>90</v>
      </c>
      <c r="C871" s="57"/>
      <c r="D871" s="58"/>
      <c r="E871" s="49">
        <v>472.15151515151513</v>
      </c>
      <c r="F871" s="50"/>
      <c r="G871" s="49">
        <v>523.75757575757575</v>
      </c>
      <c r="H871" s="50"/>
      <c r="J871" s="49">
        <v>285.18441132174962</v>
      </c>
      <c r="K871" s="50"/>
      <c r="L871" s="67"/>
      <c r="M871" s="69" t="s">
        <v>111</v>
      </c>
      <c r="N871" s="23">
        <f ca="1">OFFSET($R$43,0,$M832)</f>
        <v>0</v>
      </c>
      <c r="O871" s="23">
        <f ca="1">OFFSET($AV$43,0,$M832)</f>
        <v>0</v>
      </c>
      <c r="P871" s="23"/>
      <c r="Q871" s="70"/>
    </row>
    <row r="872" spans="2:18" ht="10.35" customHeight="1" x14ac:dyDescent="0.4">
      <c r="B872" s="59" t="s">
        <v>92</v>
      </c>
      <c r="C872" s="60"/>
      <c r="D872" s="61"/>
      <c r="E872" s="49">
        <v>81.974747474747474</v>
      </c>
      <c r="F872" s="50"/>
      <c r="G872" s="49">
        <v>38.550505050505052</v>
      </c>
      <c r="H872" s="50"/>
      <c r="J872" s="49">
        <v>44.271676249629074</v>
      </c>
      <c r="K872" s="50"/>
      <c r="L872" s="68"/>
      <c r="M872" s="69" t="s">
        <v>112</v>
      </c>
      <c r="N872" s="23">
        <f ca="1">OFFSET($R$44,0,$M832)</f>
        <v>0</v>
      </c>
      <c r="O872" s="23">
        <f ca="1">OFFSET($AV$44,0,$M832)</f>
        <v>0</v>
      </c>
      <c r="P872" s="23"/>
      <c r="Q872" s="70"/>
    </row>
    <row r="873" spans="2:18" ht="10.35" customHeight="1" x14ac:dyDescent="0.4">
      <c r="B873" s="56" t="s">
        <v>94</v>
      </c>
      <c r="C873" s="57"/>
      <c r="D873" s="58"/>
      <c r="E873" s="49">
        <v>69.570707070707073</v>
      </c>
      <c r="F873" s="50"/>
      <c r="G873" s="49">
        <v>62.035353535353536</v>
      </c>
      <c r="H873" s="50"/>
      <c r="J873" s="49">
        <v>190.45344285548393</v>
      </c>
      <c r="K873" s="50"/>
      <c r="L873" s="68"/>
      <c r="O873" s="87"/>
      <c r="P873" s="87"/>
      <c r="Q873" s="70"/>
    </row>
    <row r="874" spans="2:18" ht="10.35" customHeight="1" x14ac:dyDescent="0.4">
      <c r="B874" s="56" t="s">
        <v>96</v>
      </c>
      <c r="C874" s="57"/>
      <c r="D874" s="58"/>
      <c r="E874" s="49">
        <f>E866+E856+E857-SUM(E871:E873)</f>
        <v>4420.3282828282754</v>
      </c>
      <c r="F874" s="50"/>
      <c r="G874" s="49">
        <f>G866+G856+G857-SUM(G871:G873)</f>
        <v>3425.0303030303066</v>
      </c>
      <c r="H874" s="50"/>
      <c r="J874" s="49">
        <v>6995.5476124302932</v>
      </c>
      <c r="K874" s="50"/>
      <c r="L874" s="68"/>
      <c r="O874" s="87"/>
      <c r="P874" s="87"/>
      <c r="Q874" s="70"/>
    </row>
    <row r="875" spans="2:18" ht="10.35" customHeight="1" x14ac:dyDescent="0.4">
      <c r="C875" s="65"/>
      <c r="D875" s="54"/>
      <c r="E875" s="54"/>
      <c r="F875" s="54"/>
      <c r="G875" s="54"/>
      <c r="H875" s="54"/>
      <c r="J875" s="54"/>
      <c r="K875" s="66"/>
      <c r="L875" s="68"/>
      <c r="M875" s="69"/>
      <c r="N875" s="87"/>
      <c r="O875" s="87"/>
      <c r="P875" s="87"/>
      <c r="Q875" s="70"/>
    </row>
    <row r="876" spans="2:18" ht="10.35" customHeight="1" x14ac:dyDescent="0.4">
      <c r="B876" s="56" t="s">
        <v>124</v>
      </c>
      <c r="C876" s="57"/>
      <c r="D876" s="58"/>
      <c r="E876" s="78">
        <v>16.572192513368982</v>
      </c>
      <c r="F876" s="50"/>
      <c r="G876" s="78" t="s">
        <v>116</v>
      </c>
      <c r="H876" s="50"/>
      <c r="J876" s="79">
        <v>18.8</v>
      </c>
      <c r="K876" s="80"/>
      <c r="L876" s="68"/>
      <c r="M876" s="69"/>
      <c r="N876" s="87"/>
      <c r="O876" s="87"/>
      <c r="P876" s="87"/>
      <c r="Q876" s="70"/>
    </row>
    <row r="877" spans="2:18" ht="10.35" customHeight="1" x14ac:dyDescent="0.4">
      <c r="B877" s="56" t="s">
        <v>125</v>
      </c>
      <c r="C877" s="57"/>
      <c r="D877" s="58"/>
      <c r="E877" s="78">
        <f>E864/E876</f>
        <v>3038.5188412032562</v>
      </c>
      <c r="F877" s="50"/>
      <c r="G877" s="78" t="s">
        <v>116</v>
      </c>
      <c r="H877" s="50"/>
      <c r="I877" s="88"/>
      <c r="J877" s="78">
        <v>2717.150455927052</v>
      </c>
      <c r="K877" s="50"/>
      <c r="L877" s="68"/>
      <c r="M877" s="69"/>
      <c r="N877" s="87"/>
      <c r="O877" s="74"/>
      <c r="P877" s="74"/>
      <c r="Q877" s="70"/>
    </row>
    <row r="878" spans="2:18" ht="10.35" customHeight="1" x14ac:dyDescent="0.4">
      <c r="B878" s="97" t="s">
        <v>126</v>
      </c>
      <c r="C878" s="98"/>
      <c r="D878" s="99"/>
      <c r="E878" s="81">
        <f>(E864+E867)/E876</f>
        <v>3039.6348642931416</v>
      </c>
      <c r="F878" s="82"/>
      <c r="G878" s="81" t="s">
        <v>119</v>
      </c>
      <c r="H878" s="82"/>
      <c r="I878" s="83"/>
      <c r="J878" s="81" t="s">
        <v>119</v>
      </c>
      <c r="K878" s="84"/>
      <c r="L878" s="68"/>
      <c r="M878" s="69"/>
      <c r="N878" s="87"/>
      <c r="Q878" s="70"/>
    </row>
    <row r="879" spans="2:18" ht="10.35" customHeight="1" x14ac:dyDescent="0.4">
      <c r="B879" s="56" t="s">
        <v>127</v>
      </c>
      <c r="C879" s="57"/>
      <c r="D879" s="58"/>
      <c r="E879" s="78">
        <f>E865/E876</f>
        <v>2828.649205837009</v>
      </c>
      <c r="F879" s="50"/>
      <c r="G879" s="78" t="s">
        <v>116</v>
      </c>
      <c r="H879" s="50"/>
      <c r="I879" s="88"/>
      <c r="J879" s="78">
        <v>2406.0288753799387</v>
      </c>
      <c r="K879" s="50"/>
      <c r="L879" s="68"/>
      <c r="M879" s="70"/>
      <c r="N879" s="70"/>
      <c r="O879" s="23"/>
      <c r="P879" s="23"/>
      <c r="Q879" s="70"/>
    </row>
    <row r="880" spans="2:18" ht="10.35" customHeight="1" x14ac:dyDescent="0.4">
      <c r="B880" s="56" t="s">
        <v>121</v>
      </c>
      <c r="C880" s="57"/>
      <c r="D880" s="58"/>
      <c r="E880" s="78">
        <v>9.8867403314917119</v>
      </c>
      <c r="F880" s="50"/>
      <c r="G880" s="78" t="s">
        <v>116</v>
      </c>
      <c r="H880" s="50"/>
      <c r="I880" s="88"/>
      <c r="J880" s="78">
        <v>8.0264705882352914</v>
      </c>
      <c r="K880" s="50"/>
      <c r="L880" s="68"/>
      <c r="M880" s="4">
        <v>18</v>
      </c>
      <c r="N880" s="4" t="s">
        <v>113</v>
      </c>
      <c r="O880" s="4" t="s">
        <v>114</v>
      </c>
      <c r="Q880" s="74"/>
    </row>
    <row r="881" spans="2:18" ht="10.35" customHeight="1" x14ac:dyDescent="0.4">
      <c r="B881" s="56" t="s">
        <v>122</v>
      </c>
      <c r="C881" s="57"/>
      <c r="D881" s="58"/>
      <c r="E881" s="78">
        <f>E855/E880</f>
        <v>3258.9031584354302</v>
      </c>
      <c r="F881" s="50"/>
      <c r="G881" s="78" t="s">
        <v>116</v>
      </c>
      <c r="H881" s="50"/>
      <c r="I881" s="88"/>
      <c r="J881" s="78">
        <v>3981.3158142700113</v>
      </c>
      <c r="K881" s="50"/>
      <c r="L881" s="68"/>
      <c r="M881" s="22" t="s">
        <v>38</v>
      </c>
      <c r="N881" s="23">
        <f ca="1">OFFSET($R$5,0,$M880)</f>
        <v>0</v>
      </c>
      <c r="O881" s="23">
        <f ca="1">OFFSET($AV$5,0,$M880)</f>
        <v>0</v>
      </c>
      <c r="P881" s="23"/>
    </row>
    <row r="882" spans="2:18" ht="10.35" customHeight="1" x14ac:dyDescent="0.4">
      <c r="B882" s="64" t="s">
        <v>98</v>
      </c>
      <c r="C882" s="65"/>
      <c r="D882" s="54"/>
      <c r="E882" s="54"/>
      <c r="F882" s="54"/>
      <c r="G882" s="54"/>
      <c r="H882" s="54"/>
      <c r="I882" s="54"/>
      <c r="J882" s="54"/>
      <c r="K882" s="66"/>
      <c r="L882" s="75"/>
      <c r="M882" s="29" t="s">
        <v>42</v>
      </c>
      <c r="N882" s="23">
        <f ca="1">OFFSET($R$6,0,$M880)</f>
        <v>0</v>
      </c>
      <c r="O882" s="23">
        <f ca="1">OFFSET($AV$6,0,$M880)</f>
        <v>0</v>
      </c>
      <c r="P882" s="23"/>
    </row>
    <row r="883" spans="2:18" ht="10.35" customHeight="1" x14ac:dyDescent="0.4">
      <c r="B883" s="64"/>
      <c r="C883" s="65"/>
      <c r="D883" s="54"/>
      <c r="E883" s="54"/>
      <c r="F883" s="54"/>
      <c r="G883" s="54"/>
      <c r="H883" s="54"/>
      <c r="I883" s="54"/>
      <c r="J883" s="54"/>
      <c r="K883" s="66"/>
      <c r="L883" s="76"/>
      <c r="M883" s="35" t="s">
        <v>45</v>
      </c>
      <c r="N883" s="23">
        <f ca="1">OFFSET($R$7,0,$M880)</f>
        <v>0</v>
      </c>
      <c r="O883" s="23">
        <f ca="1">OFFSET($AV$7,0,$M880)</f>
        <v>0</v>
      </c>
      <c r="P883" s="23"/>
    </row>
    <row r="884" spans="2:18" ht="10.35" customHeight="1" x14ac:dyDescent="0.4">
      <c r="B884" s="64"/>
      <c r="C884" s="65"/>
      <c r="D884" s="54"/>
      <c r="E884" s="54"/>
      <c r="F884" s="54"/>
      <c r="G884" s="54"/>
      <c r="H884" s="54"/>
      <c r="I884" s="54"/>
      <c r="J884" s="54"/>
      <c r="K884" s="66"/>
      <c r="L884" s="76"/>
      <c r="M884" s="35" t="s">
        <v>47</v>
      </c>
      <c r="N884" s="23">
        <f ca="1">OFFSET($R$8,0,$M880)</f>
        <v>0</v>
      </c>
      <c r="O884" s="23">
        <f ca="1">OFFSET($AV$8,0,$M880)</f>
        <v>0</v>
      </c>
      <c r="P884" s="23"/>
    </row>
    <row r="885" spans="2:18" ht="10.35" customHeight="1" x14ac:dyDescent="0.4">
      <c r="B885" s="64"/>
      <c r="C885" s="65"/>
      <c r="D885" s="54"/>
      <c r="E885" s="54"/>
      <c r="F885" s="54"/>
      <c r="G885" s="54"/>
      <c r="H885" s="54"/>
      <c r="I885" s="54"/>
      <c r="J885" s="54"/>
      <c r="K885" s="66"/>
      <c r="L885" s="76"/>
      <c r="M885" s="35" t="s">
        <v>49</v>
      </c>
      <c r="N885" s="23">
        <f ca="1">OFFSET($R$9,0,$M880)</f>
        <v>0</v>
      </c>
      <c r="O885" s="23">
        <f ca="1">OFFSET($AV$9,0,$M880)</f>
        <v>0</v>
      </c>
      <c r="P885" s="23"/>
    </row>
    <row r="886" spans="2:18" ht="10.35" customHeight="1" x14ac:dyDescent="0.4">
      <c r="B886" s="64"/>
      <c r="C886" s="65"/>
      <c r="D886" s="54"/>
      <c r="E886" s="54"/>
      <c r="F886" s="54"/>
      <c r="G886" s="54"/>
      <c r="H886" s="54"/>
      <c r="I886" s="54"/>
      <c r="J886" s="54"/>
      <c r="K886" s="66"/>
      <c r="L886" s="76"/>
      <c r="M886" s="35" t="s">
        <v>51</v>
      </c>
      <c r="N886" s="23">
        <f ca="1">OFFSET($R$10,0,$M880)</f>
        <v>0</v>
      </c>
      <c r="O886" s="23">
        <f ca="1">OFFSET($AV$10,0,$M880)</f>
        <v>0.42372881355932202</v>
      </c>
      <c r="P886" s="23"/>
    </row>
    <row r="887" spans="2:18" ht="10.35" customHeight="1" x14ac:dyDescent="0.4">
      <c r="B887" s="64"/>
      <c r="C887" s="65"/>
      <c r="D887" s="54"/>
      <c r="E887" s="54"/>
      <c r="F887" s="54"/>
      <c r="G887" s="54"/>
      <c r="H887" s="54"/>
      <c r="I887" s="54"/>
      <c r="J887" s="54"/>
      <c r="K887" s="66"/>
      <c r="L887" s="76"/>
      <c r="M887" s="35" t="s">
        <v>54</v>
      </c>
      <c r="N887" s="23">
        <f ca="1">OFFSET($R$11,0,$M880)</f>
        <v>1.2711864406779663</v>
      </c>
      <c r="O887" s="23">
        <f ca="1">OFFSET($AV$11,0,$M880)</f>
        <v>0</v>
      </c>
      <c r="P887" s="23"/>
    </row>
    <row r="888" spans="2:18" ht="10.35" customHeight="1" x14ac:dyDescent="0.4">
      <c r="B888" s="64"/>
      <c r="C888" s="65"/>
      <c r="D888" s="54"/>
      <c r="E888" s="54"/>
      <c r="F888" s="54"/>
      <c r="G888" s="54"/>
      <c r="H888" s="54"/>
      <c r="I888" s="54"/>
      <c r="J888" s="54"/>
      <c r="K888" s="66"/>
      <c r="L888" s="76"/>
      <c r="M888" s="35" t="s">
        <v>56</v>
      </c>
      <c r="N888" s="23">
        <f ca="1">OFFSET($R$12,0,$M880)</f>
        <v>0.42372881355932202</v>
      </c>
      <c r="O888" s="23">
        <f ca="1">OFFSET($AV$12,0,$M880)</f>
        <v>0</v>
      </c>
      <c r="P888" s="23"/>
    </row>
    <row r="889" spans="2:18" ht="10.35" customHeight="1" x14ac:dyDescent="0.4">
      <c r="B889" s="64"/>
      <c r="C889" s="65"/>
      <c r="D889" s="54"/>
      <c r="E889" s="54"/>
      <c r="F889" s="54"/>
      <c r="G889" s="54"/>
      <c r="H889" s="54"/>
      <c r="I889" s="54"/>
      <c r="J889" s="54"/>
      <c r="K889" s="66"/>
      <c r="L889" s="76"/>
      <c r="M889" s="35" t="s">
        <v>58</v>
      </c>
      <c r="N889" s="23">
        <f ca="1">OFFSET($R$13,0,$M880)</f>
        <v>0</v>
      </c>
      <c r="O889" s="23">
        <f ca="1">OFFSET($AV$13,0,$M880)</f>
        <v>0.42372881355932202</v>
      </c>
      <c r="P889" s="23"/>
    </row>
    <row r="890" spans="2:18" ht="10.35" customHeight="1" x14ac:dyDescent="0.4">
      <c r="B890" s="64"/>
      <c r="C890" s="65"/>
      <c r="D890" s="54"/>
      <c r="E890" s="54"/>
      <c r="F890" s="54"/>
      <c r="G890" s="54"/>
      <c r="H890" s="54"/>
      <c r="I890" s="54"/>
      <c r="J890" s="54"/>
      <c r="K890" s="66"/>
      <c r="L890" s="76"/>
      <c r="M890" s="35" t="s">
        <v>60</v>
      </c>
      <c r="N890" s="23">
        <f ca="1">OFFSET($R$14,0,$M880)</f>
        <v>1.2711864406779663</v>
      </c>
      <c r="O890" s="23">
        <f ca="1">OFFSET($AV$14,0,$M880)</f>
        <v>0.84745762711864403</v>
      </c>
      <c r="P890" s="23"/>
    </row>
    <row r="891" spans="2:18" ht="10.35" customHeight="1" x14ac:dyDescent="0.4">
      <c r="B891" s="64"/>
      <c r="C891" s="65"/>
      <c r="D891" s="54"/>
      <c r="E891" s="54"/>
      <c r="F891" s="54"/>
      <c r="G891" s="54"/>
      <c r="H891" s="54"/>
      <c r="I891" s="54"/>
      <c r="J891" s="54"/>
      <c r="K891" s="66"/>
      <c r="L891" s="76"/>
      <c r="M891" s="35" t="s">
        <v>62</v>
      </c>
      <c r="N891" s="23">
        <f ca="1">OFFSET($R$15,0,$M880)</f>
        <v>0.84745762711864403</v>
      </c>
      <c r="O891" s="23">
        <f ca="1">OFFSET($AV$15,0,$M880)</f>
        <v>0</v>
      </c>
      <c r="P891" s="23"/>
      <c r="R891" s="85"/>
    </row>
    <row r="892" spans="2:18" ht="10.35" customHeight="1" x14ac:dyDescent="0.4">
      <c r="B892" s="64"/>
      <c r="C892" s="65"/>
      <c r="D892" s="54"/>
      <c r="E892" s="54"/>
      <c r="F892" s="54"/>
      <c r="G892" s="54"/>
      <c r="H892" s="54"/>
      <c r="I892" s="54"/>
      <c r="J892" s="54"/>
      <c r="K892" s="66"/>
      <c r="L892" s="76"/>
      <c r="M892" s="35" t="s">
        <v>65</v>
      </c>
      <c r="N892" s="23">
        <f ca="1">OFFSET($R$16,0,$M880)</f>
        <v>0.84745762711864403</v>
      </c>
      <c r="O892" s="23">
        <f ca="1">OFFSET($AV$16,0,$M880)</f>
        <v>0.42372881355932202</v>
      </c>
      <c r="P892" s="23"/>
      <c r="Q892" s="86"/>
    </row>
    <row r="893" spans="2:18" ht="10.35" customHeight="1" x14ac:dyDescent="0.4">
      <c r="B893" s="64"/>
      <c r="C893" s="65"/>
      <c r="D893" s="54"/>
      <c r="E893" s="54"/>
      <c r="F893" s="54"/>
      <c r="G893" s="54"/>
      <c r="H893" s="54"/>
      <c r="I893" s="54"/>
      <c r="J893" s="54"/>
      <c r="K893" s="66"/>
      <c r="L893" s="8"/>
      <c r="M893" s="35" t="s">
        <v>68</v>
      </c>
      <c r="N893" s="23">
        <f ca="1">OFFSET($R$17,0,$M880)</f>
        <v>0</v>
      </c>
      <c r="O893" s="23">
        <f ca="1">OFFSET($AV$17,0,$M880)</f>
        <v>0.84745762711864403</v>
      </c>
      <c r="P893" s="23"/>
      <c r="Q893" s="70"/>
    </row>
    <row r="894" spans="2:18" ht="10.35" customHeight="1" x14ac:dyDescent="0.4">
      <c r="B894" s="64"/>
      <c r="C894" s="65"/>
      <c r="D894" s="54"/>
      <c r="E894" s="54"/>
      <c r="F894" s="54"/>
      <c r="G894" s="54"/>
      <c r="H894" s="54"/>
      <c r="I894" s="54"/>
      <c r="J894" s="54"/>
      <c r="K894" s="66"/>
      <c r="L894" s="67"/>
      <c r="M894" s="35" t="s">
        <v>71</v>
      </c>
      <c r="N894" s="23">
        <f ca="1">OFFSET($R$18,0,$M880)</f>
        <v>1.6949152542372881</v>
      </c>
      <c r="O894" s="23">
        <f ca="1">OFFSET($AV$18,0,$M880)</f>
        <v>0.84745762711864403</v>
      </c>
      <c r="P894" s="23"/>
      <c r="Q894" s="70"/>
    </row>
    <row r="895" spans="2:18" ht="7.5" customHeight="1" x14ac:dyDescent="0.4">
      <c r="B895" s="64"/>
      <c r="C895" s="65"/>
      <c r="D895" s="54"/>
      <c r="E895" s="54"/>
      <c r="F895" s="54"/>
      <c r="G895" s="54"/>
      <c r="H895" s="54"/>
      <c r="I895" s="54"/>
      <c r="J895" s="54"/>
      <c r="K895" s="66"/>
      <c r="L895" s="68"/>
      <c r="M895" s="35" t="s">
        <v>74</v>
      </c>
      <c r="N895" s="23">
        <f ca="1">OFFSET($R$19,0,$M880)</f>
        <v>3.8135593220338984</v>
      </c>
      <c r="O895" s="23">
        <f ca="1">OFFSET($AV$19,0,$M880)</f>
        <v>1.6949152542372881</v>
      </c>
      <c r="P895" s="23"/>
      <c r="Q895" s="70"/>
    </row>
    <row r="896" spans="2:18" ht="16.5" customHeight="1" x14ac:dyDescent="0.4">
      <c r="B896" s="9" t="str">
        <f>"第19表　共同生活援助（外部サービス利用型）　１施設・事業所当たりの収支額，収支等の科目"</f>
        <v>第19表　共同生活援助（外部サービス利用型）　１施設・事業所当たりの収支額，収支等の科目</v>
      </c>
      <c r="C896" s="65"/>
      <c r="D896" s="54"/>
      <c r="E896" s="54"/>
      <c r="F896" s="54"/>
      <c r="G896" s="54"/>
      <c r="H896" s="54"/>
      <c r="I896" s="54"/>
      <c r="J896" s="54"/>
      <c r="K896" s="66"/>
      <c r="L896" s="68"/>
      <c r="M896" s="35" t="s">
        <v>76</v>
      </c>
      <c r="N896" s="23">
        <f ca="1">OFFSET($R$20,0,$M880)</f>
        <v>2.9661016949152543</v>
      </c>
      <c r="O896" s="23">
        <f ca="1">OFFSET($AV$20,0,$M880)</f>
        <v>1.2711864406779663</v>
      </c>
      <c r="P896" s="23"/>
      <c r="Q896" s="74"/>
    </row>
    <row r="897" spans="2:49" ht="10.35" customHeight="1" x14ac:dyDescent="0.4">
      <c r="C897" s="7"/>
      <c r="D897" s="8"/>
      <c r="E897" s="8"/>
      <c r="F897" s="8"/>
      <c r="G897" s="8"/>
      <c r="H897" s="8"/>
      <c r="I897" s="8"/>
      <c r="J897" s="8"/>
      <c r="K897" s="10" t="s">
        <v>33</v>
      </c>
      <c r="L897" s="68"/>
      <c r="M897" s="43" t="s">
        <v>78</v>
      </c>
      <c r="N897" s="23">
        <f ca="1">OFFSET($R$21,0,$M880)</f>
        <v>0.84745762711864403</v>
      </c>
      <c r="O897" s="23">
        <f ca="1">OFFSET($AV$21,0,$M880)</f>
        <v>2.1186440677966099</v>
      </c>
      <c r="P897" s="23"/>
      <c r="Q897" s="30"/>
      <c r="R897" s="30"/>
      <c r="S897" s="30"/>
      <c r="T897" s="30"/>
      <c r="U897" s="30"/>
      <c r="V897" s="11"/>
      <c r="W897" s="11"/>
      <c r="X897" s="11"/>
      <c r="Y897" s="11"/>
      <c r="Z897" s="11"/>
      <c r="AA897" s="11"/>
      <c r="AB897" s="11"/>
      <c r="AC897" s="11"/>
      <c r="AD897" s="11"/>
      <c r="AE897" s="11"/>
      <c r="AF897" s="11"/>
      <c r="AG897" s="11"/>
      <c r="AH897" s="11"/>
      <c r="AI897" s="11"/>
      <c r="AJ897" s="11"/>
      <c r="AK897" s="11"/>
      <c r="AL897" s="11"/>
      <c r="AM897" s="11"/>
      <c r="AN897" s="11"/>
      <c r="AO897" s="11"/>
      <c r="AP897" s="11"/>
      <c r="AQ897" s="11"/>
      <c r="AR897" s="11"/>
      <c r="AS897" s="11"/>
      <c r="AT897" s="11"/>
      <c r="AU897" s="11"/>
    </row>
    <row r="898" spans="2:49" ht="10.35" customHeight="1" x14ac:dyDescent="0.4">
      <c r="B898" s="17"/>
      <c r="C898" s="18"/>
      <c r="D898" s="19"/>
      <c r="E898" s="105" t="s">
        <v>36</v>
      </c>
      <c r="F898" s="106"/>
      <c r="G898" s="106"/>
      <c r="H898" s="107"/>
      <c r="I898" s="20"/>
      <c r="J898" s="105" t="s">
        <v>37</v>
      </c>
      <c r="K898" s="107"/>
      <c r="L898" s="75"/>
      <c r="M898" s="43" t="s">
        <v>80</v>
      </c>
      <c r="N898" s="23">
        <f ca="1">OFFSET($R$22,0,$M880)</f>
        <v>4.6610169491525424</v>
      </c>
      <c r="O898" s="23">
        <f ca="1">OFFSET($AV$22,0,$M880)</f>
        <v>5.0847457627118651</v>
      </c>
      <c r="P898" s="23"/>
      <c r="Q898" s="30"/>
      <c r="R898" s="30"/>
      <c r="S898" s="30"/>
      <c r="T898" s="30"/>
      <c r="U898" s="30"/>
      <c r="V898" s="11"/>
      <c r="W898" s="11"/>
      <c r="X898" s="11"/>
      <c r="Y898" s="11"/>
      <c r="Z898" s="11"/>
      <c r="AA898" s="11"/>
      <c r="AB898" s="11"/>
      <c r="AC898" s="11"/>
      <c r="AD898" s="11"/>
      <c r="AE898" s="11"/>
      <c r="AF898" s="11"/>
      <c r="AG898" s="11"/>
      <c r="AH898" s="11"/>
      <c r="AI898" s="11"/>
      <c r="AJ898" s="11"/>
      <c r="AK898" s="11"/>
      <c r="AL898" s="11"/>
      <c r="AM898" s="11"/>
      <c r="AN898" s="11"/>
      <c r="AO898" s="11"/>
      <c r="AP898" s="11"/>
      <c r="AQ898" s="11"/>
      <c r="AR898" s="11"/>
      <c r="AS898" s="11"/>
      <c r="AT898" s="11"/>
      <c r="AU898" s="11"/>
    </row>
    <row r="899" spans="2:49" ht="10.35" customHeight="1" x14ac:dyDescent="0.4">
      <c r="B899" s="26"/>
      <c r="C899" s="27"/>
      <c r="D899" s="28"/>
      <c r="E899" s="105" t="s">
        <v>39</v>
      </c>
      <c r="F899" s="107"/>
      <c r="G899" s="105" t="s">
        <v>40</v>
      </c>
      <c r="H899" s="107"/>
      <c r="I899" s="20"/>
      <c r="J899" s="105" t="s">
        <v>41</v>
      </c>
      <c r="K899" s="107"/>
      <c r="L899" s="1"/>
      <c r="M899" s="43" t="s">
        <v>84</v>
      </c>
      <c r="N899" s="23">
        <f ca="1">OFFSET($R$23,0,$M880)</f>
        <v>3.3898305084745761</v>
      </c>
      <c r="O899" s="23">
        <f ca="1">OFFSET($AV$23,0,$M880)</f>
        <v>2.5423728813559325</v>
      </c>
      <c r="P899" s="23"/>
      <c r="AV899" s="11"/>
      <c r="AW899" s="11"/>
    </row>
    <row r="900" spans="2:49" ht="10.35" customHeight="1" x14ac:dyDescent="0.4">
      <c r="B900" s="31" t="s">
        <v>43</v>
      </c>
      <c r="C900" s="100" t="s">
        <v>44</v>
      </c>
      <c r="D900" s="101"/>
      <c r="E900" s="32">
        <v>16611.546610169491</v>
      </c>
      <c r="F900" s="33">
        <f>E900/E913</f>
        <v>0.79227278762523978</v>
      </c>
      <c r="G900" s="32">
        <v>16814.004237288136</v>
      </c>
      <c r="H900" s="33">
        <f>G900/G913</f>
        <v>0.82760287042121738</v>
      </c>
      <c r="I900" s="34"/>
      <c r="J900" s="32">
        <v>16740.5625</v>
      </c>
      <c r="K900" s="33">
        <v>0.77958561549143346</v>
      </c>
      <c r="L900" s="1"/>
      <c r="M900" s="43" t="s">
        <v>86</v>
      </c>
      <c r="N900" s="23">
        <f ca="1">OFFSET($R$24,0,$M880)</f>
        <v>5.9322033898305087</v>
      </c>
      <c r="O900" s="23">
        <f ca="1">OFFSET($AV$24,0,$M880)</f>
        <v>5.9322033898305087</v>
      </c>
      <c r="P900" s="23"/>
      <c r="AV900" s="11"/>
      <c r="AW900" s="11"/>
    </row>
    <row r="901" spans="2:49" ht="10.35" customHeight="1" x14ac:dyDescent="0.4">
      <c r="B901" s="36"/>
      <c r="C901" s="100" t="s">
        <v>46</v>
      </c>
      <c r="D901" s="101"/>
      <c r="E901" s="32">
        <v>3870.7118644067796</v>
      </c>
      <c r="F901" s="33">
        <f>E901/E913</f>
        <v>0.18461012396222382</v>
      </c>
      <c r="G901" s="32">
        <v>3144.3813559322034</v>
      </c>
      <c r="H901" s="33">
        <f>G901/G913</f>
        <v>0.15476973831714494</v>
      </c>
      <c r="I901" s="34"/>
      <c r="J901" s="32">
        <v>4209.8848684210525</v>
      </c>
      <c r="K901" s="33">
        <v>0.19604871020887732</v>
      </c>
      <c r="L901" s="76"/>
      <c r="M901" s="2" t="s">
        <v>88</v>
      </c>
      <c r="N901" s="23">
        <f ca="1">OFFSET($R$25,0,$M880)</f>
        <v>8.4745762711864394</v>
      </c>
      <c r="O901" s="23">
        <f ca="1">OFFSET($AV$25,0,$M880)</f>
        <v>8.4745762711864394</v>
      </c>
      <c r="P901" s="23"/>
    </row>
    <row r="902" spans="2:49" ht="10.35" customHeight="1" x14ac:dyDescent="0.4">
      <c r="B902" s="36"/>
      <c r="C902" s="100" t="s">
        <v>48</v>
      </c>
      <c r="D902" s="101"/>
      <c r="E902" s="32">
        <v>138.19491525423729</v>
      </c>
      <c r="F902" s="33">
        <f>E902/E913</f>
        <v>6.5910822943530374E-3</v>
      </c>
      <c r="G902" s="32">
        <v>79.610169491525426</v>
      </c>
      <c r="H902" s="33">
        <f>G902/G913</f>
        <v>3.9184957881592932E-3</v>
      </c>
      <c r="I902" s="34"/>
      <c r="J902" s="32">
        <v>176.23355263157896</v>
      </c>
      <c r="K902" s="33">
        <v>8.2069609428316054E-3</v>
      </c>
      <c r="L902" s="76"/>
      <c r="M902" s="4" t="s">
        <v>89</v>
      </c>
      <c r="N902" s="23">
        <f ca="1">OFFSET($R$26,0,$M880)</f>
        <v>17.796610169491526</v>
      </c>
      <c r="O902" s="23">
        <f ca="1">OFFSET($AV$26,0,$M880)</f>
        <v>20.33898305084746</v>
      </c>
      <c r="P902" s="23"/>
    </row>
    <row r="903" spans="2:49" ht="10.35" customHeight="1" x14ac:dyDescent="0.4">
      <c r="B903" s="38"/>
      <c r="C903" s="100" t="s">
        <v>50</v>
      </c>
      <c r="D903" s="101"/>
      <c r="E903" s="32">
        <v>229.88135593220338</v>
      </c>
      <c r="F903" s="33">
        <f>E903/E913</f>
        <v>1.0963984688576714E-2</v>
      </c>
      <c r="G903" s="32">
        <v>207.04661016949152</v>
      </c>
      <c r="H903" s="33">
        <f>G903/G913</f>
        <v>1.019105065450434E-2</v>
      </c>
      <c r="I903" s="34"/>
      <c r="J903" s="32">
        <v>231.99013157894737</v>
      </c>
      <c r="K903" s="33">
        <v>1.0803470284520746E-2</v>
      </c>
      <c r="L903" s="76"/>
      <c r="M903" s="43" t="s">
        <v>91</v>
      </c>
      <c r="N903" s="23">
        <f ca="1">OFFSET($R$27,0,$M880)</f>
        <v>6.3559322033898304</v>
      </c>
      <c r="O903" s="23">
        <f ca="1">OFFSET($AV$27,0,$M880)</f>
        <v>8.898305084745763</v>
      </c>
      <c r="P903" s="23"/>
    </row>
    <row r="904" spans="2:49" ht="10.35" customHeight="1" x14ac:dyDescent="0.4">
      <c r="B904" s="31" t="s">
        <v>52</v>
      </c>
      <c r="C904" s="100" t="s">
        <v>53</v>
      </c>
      <c r="D904" s="101"/>
      <c r="E904" s="32">
        <v>11146.838983050848</v>
      </c>
      <c r="F904" s="33">
        <f>E904/E913</f>
        <v>0.53163846820288818</v>
      </c>
      <c r="G904" s="32">
        <v>10876.851694915254</v>
      </c>
      <c r="H904" s="33">
        <f>G904/G913</f>
        <v>0.53537001399671347</v>
      </c>
      <c r="I904" s="34"/>
      <c r="J904" s="32">
        <v>11215.328947368422</v>
      </c>
      <c r="K904" s="33">
        <v>0.52228287552303587</v>
      </c>
      <c r="L904" s="76"/>
      <c r="M904" s="43" t="s">
        <v>93</v>
      </c>
      <c r="N904" s="23">
        <f ca="1">OFFSET($R$28,0,$M880)</f>
        <v>3.8135593220338984</v>
      </c>
      <c r="O904" s="23">
        <f ca="1">OFFSET($AV$28,0,$M880)</f>
        <v>6.7796610169491522</v>
      </c>
      <c r="P904" s="23"/>
    </row>
    <row r="905" spans="2:49" ht="10.35" customHeight="1" x14ac:dyDescent="0.4">
      <c r="B905" s="36"/>
      <c r="C905" s="100" t="s">
        <v>55</v>
      </c>
      <c r="D905" s="101"/>
      <c r="E905" s="32">
        <v>838.11440677966107</v>
      </c>
      <c r="F905" s="33">
        <f>E905/E913</f>
        <v>3.9973113460831516E-2</v>
      </c>
      <c r="G905" s="32">
        <v>813.99152542372883</v>
      </c>
      <c r="H905" s="33">
        <f>G905/G913</f>
        <v>4.006551404603878E-2</v>
      </c>
      <c r="I905" s="34"/>
      <c r="J905" s="32">
        <v>970.14473684210532</v>
      </c>
      <c r="K905" s="33">
        <v>4.517834342704001E-2</v>
      </c>
      <c r="L905" s="76"/>
      <c r="M905" s="43" t="s">
        <v>95</v>
      </c>
      <c r="N905" s="23">
        <f ca="1">OFFSET($R$29,0,$M880)</f>
        <v>7.2033898305084749</v>
      </c>
      <c r="O905" s="23">
        <f ca="1">OFFSET($AV$29,0,$M880)</f>
        <v>5.508474576271186</v>
      </c>
      <c r="P905" s="23"/>
    </row>
    <row r="906" spans="2:49" ht="10.35" customHeight="1" x14ac:dyDescent="0.4">
      <c r="B906" s="36"/>
      <c r="C906" s="100" t="s">
        <v>57</v>
      </c>
      <c r="D906" s="101"/>
      <c r="E906" s="39">
        <v>-196.62711864406779</v>
      </c>
      <c r="F906" s="33">
        <f>E906/E913</f>
        <v>-9.3779537250002556E-3</v>
      </c>
      <c r="G906" s="39">
        <v>-197.94915254237287</v>
      </c>
      <c r="H906" s="33">
        <f>G906/G913</f>
        <v>-9.7432642771795568E-3</v>
      </c>
      <c r="I906" s="34"/>
      <c r="J906" s="39">
        <v>-181.15460526315789</v>
      </c>
      <c r="K906" s="33">
        <v>-8.4361277850243457E-3</v>
      </c>
      <c r="L906" s="76"/>
      <c r="M906" s="43" t="s">
        <v>97</v>
      </c>
      <c r="N906" s="23">
        <f ca="1">OFFSET($R$30,0,$M880)</f>
        <v>8.0508474576271176</v>
      </c>
      <c r="O906" s="23">
        <f ca="1">OFFSET($AV$30,0,$M880)</f>
        <v>7.2033898305084749</v>
      </c>
      <c r="P906" s="23"/>
    </row>
    <row r="907" spans="2:49" ht="10.35" customHeight="1" x14ac:dyDescent="0.4">
      <c r="B907" s="36"/>
      <c r="C907" s="100" t="s">
        <v>59</v>
      </c>
      <c r="D907" s="101"/>
      <c r="E907" s="40">
        <v>929.63135593220341</v>
      </c>
      <c r="F907" s="33">
        <f>E907/E913</f>
        <v>4.433793210906347E-2</v>
      </c>
      <c r="G907" s="40">
        <v>896.66525423728808</v>
      </c>
      <c r="H907" s="33">
        <f>G907/G913</f>
        <v>4.4134801427493743E-2</v>
      </c>
      <c r="I907" s="34"/>
      <c r="J907" s="40">
        <v>941.34868421052636</v>
      </c>
      <c r="K907" s="33">
        <v>4.3837349752872061E-2</v>
      </c>
      <c r="L907" s="76"/>
      <c r="M907" s="43" t="s">
        <v>99</v>
      </c>
      <c r="N907" s="23">
        <f ca="1">OFFSET($R$31,0,$M880)</f>
        <v>5.508474576271186</v>
      </c>
      <c r="O907" s="23">
        <f ca="1">OFFSET($AV$31,0,$M880)</f>
        <v>5.508474576271186</v>
      </c>
      <c r="P907" s="23"/>
    </row>
    <row r="908" spans="2:49" ht="10.35" customHeight="1" x14ac:dyDescent="0.4">
      <c r="B908" s="38"/>
      <c r="C908" s="100" t="s">
        <v>61</v>
      </c>
      <c r="D908" s="101"/>
      <c r="E908" s="40">
        <v>6356.1610169491523</v>
      </c>
      <c r="F908" s="33">
        <f>E908/E913</f>
        <v>0.30315138774677902</v>
      </c>
      <c r="G908" s="40">
        <v>6252.6101694915251</v>
      </c>
      <c r="H908" s="33">
        <f>G908/G913</f>
        <v>0.30776001069514919</v>
      </c>
      <c r="I908" s="34"/>
      <c r="J908" s="40">
        <v>6659.7796052631575</v>
      </c>
      <c r="K908" s="33">
        <v>0.31013703288682054</v>
      </c>
      <c r="L908" s="76"/>
      <c r="M908" s="43" t="s">
        <v>100</v>
      </c>
      <c r="N908" s="23">
        <f ca="1">OFFSET($R$32,0,$M880)</f>
        <v>4.2372881355932197</v>
      </c>
      <c r="O908" s="23">
        <f ca="1">OFFSET($AV$32,0,$M880)</f>
        <v>4.6610169491525424</v>
      </c>
      <c r="P908" s="23"/>
    </row>
    <row r="909" spans="2:49" ht="10.35" customHeight="1" x14ac:dyDescent="0.4">
      <c r="B909" s="31" t="s">
        <v>63</v>
      </c>
      <c r="C909" s="100" t="s">
        <v>64</v>
      </c>
      <c r="D909" s="101"/>
      <c r="E909" s="40">
        <v>0.88135593220338981</v>
      </c>
      <c r="F909" s="33">
        <f>E909/E913</f>
        <v>4.2035479156970374E-5</v>
      </c>
      <c r="G909" s="40">
        <v>1.7457627118644068</v>
      </c>
      <c r="H909" s="33">
        <f>G909/G913</f>
        <v>8.5928266165724329E-5</v>
      </c>
      <c r="I909" s="34"/>
      <c r="J909" s="40">
        <v>1.8157894736842106</v>
      </c>
      <c r="K909" s="33">
        <v>8.4558888295717147E-5</v>
      </c>
      <c r="L909" s="76"/>
      <c r="M909" s="43" t="s">
        <v>101</v>
      </c>
      <c r="N909" s="23">
        <f ca="1">OFFSET($R$33,0,$M880)</f>
        <v>3.3898305084745761</v>
      </c>
      <c r="O909" s="23">
        <f ca="1">OFFSET($AV$33,0,$M880)</f>
        <v>3.3898305084745761</v>
      </c>
      <c r="P909" s="23"/>
    </row>
    <row r="910" spans="2:49" ht="10.35" customHeight="1" x14ac:dyDescent="0.4">
      <c r="B910" s="41" t="s">
        <v>66</v>
      </c>
      <c r="C910" s="100" t="s">
        <v>67</v>
      </c>
      <c r="D910" s="101"/>
      <c r="E910" s="40">
        <v>16</v>
      </c>
      <c r="F910" s="33">
        <f>E910/E913</f>
        <v>7.6310562161884682E-4</v>
      </c>
      <c r="G910" s="40">
        <v>16.402542372881356</v>
      </c>
      <c r="H910" s="33">
        <f>G910/G913</f>
        <v>8.0735028720271579E-4</v>
      </c>
      <c r="I910" s="34"/>
      <c r="J910" s="40">
        <v>27.69736842105263</v>
      </c>
      <c r="K910" s="33">
        <v>1.2898294192933665E-3</v>
      </c>
      <c r="L910" s="76"/>
      <c r="M910" s="43" t="s">
        <v>102</v>
      </c>
      <c r="N910" s="23">
        <f ca="1">OFFSET($R$34,0,$M880)</f>
        <v>1.6949152542372881</v>
      </c>
      <c r="O910" s="23">
        <f ca="1">OFFSET($AV$34,0,$M880)</f>
        <v>1.2711864406779663</v>
      </c>
      <c r="P910" s="23"/>
    </row>
    <row r="911" spans="2:49" ht="10.35" customHeight="1" x14ac:dyDescent="0.4">
      <c r="B911" s="31" t="s">
        <v>69</v>
      </c>
      <c r="C911" s="100" t="s">
        <v>70</v>
      </c>
      <c r="D911" s="101"/>
      <c r="E911" s="40">
        <v>115.73728813559322</v>
      </c>
      <c r="F911" s="33">
        <f>E911/E913</f>
        <v>5.5199859504494655E-3</v>
      </c>
      <c r="G911" s="40">
        <v>69.724576271186436</v>
      </c>
      <c r="H911" s="33">
        <f>G911/G913</f>
        <v>3.4319165528082373E-3</v>
      </c>
      <c r="I911" s="34"/>
      <c r="J911" s="40">
        <v>113.18092105263158</v>
      </c>
      <c r="K911" s="33">
        <v>5.2706841840411949E-3</v>
      </c>
      <c r="L911" s="76"/>
      <c r="M911" s="2" t="s">
        <v>103</v>
      </c>
      <c r="N911" s="23">
        <f ca="1">OFFSET($R$35,0,$M880)</f>
        <v>2.9661016949152543</v>
      </c>
      <c r="O911" s="23">
        <f ca="1">OFFSET($AV$35,0,$M880)</f>
        <v>2.9661016949152543</v>
      </c>
      <c r="P911" s="23"/>
    </row>
    <row r="912" spans="2:49" ht="10.35" customHeight="1" x14ac:dyDescent="0.4">
      <c r="B912" s="41" t="s">
        <v>72</v>
      </c>
      <c r="C912" s="100" t="s">
        <v>73</v>
      </c>
      <c r="D912" s="101"/>
      <c r="E912" s="40">
        <v>190.32203389830508</v>
      </c>
      <c r="F912" s="33">
        <f>E912/E913</f>
        <v>9.0772383741080827E-3</v>
      </c>
      <c r="G912" s="40">
        <v>306.48728813559325</v>
      </c>
      <c r="H912" s="33">
        <f>G912/G913</f>
        <v>1.5085624805905357E-2</v>
      </c>
      <c r="I912" s="34"/>
      <c r="J912" s="40">
        <v>494.73684210526318</v>
      </c>
      <c r="K912" s="33">
        <v>2.3039233332746122E-2</v>
      </c>
      <c r="L912" s="76"/>
      <c r="M912" s="4" t="s">
        <v>104</v>
      </c>
      <c r="N912" s="23">
        <f ca="1">OFFSET($R$36,0,$M880)</f>
        <v>1.2711864406779663</v>
      </c>
      <c r="O912" s="23">
        <f ca="1">OFFSET($AV$36,0,$M880)</f>
        <v>1.2711864406779663</v>
      </c>
      <c r="P912" s="23"/>
    </row>
    <row r="913" spans="2:18" ht="10.35" customHeight="1" x14ac:dyDescent="0.4">
      <c r="B913" s="94" t="s">
        <v>75</v>
      </c>
      <c r="C913" s="95"/>
      <c r="D913" s="96"/>
      <c r="E913" s="42">
        <f>SUM(E900:E903,E909,E911)</f>
        <v>20966.953389830513</v>
      </c>
      <c r="F913" s="33">
        <f>E913/E913</f>
        <v>1</v>
      </c>
      <c r="G913" s="42">
        <f>SUM(G900:G903,G909,G911)</f>
        <v>20316.512711864409</v>
      </c>
      <c r="H913" s="33">
        <f>G913/G913</f>
        <v>1</v>
      </c>
      <c r="I913" s="34"/>
      <c r="J913" s="42">
        <v>21473.667763157893</v>
      </c>
      <c r="K913" s="33">
        <v>1</v>
      </c>
      <c r="L913" s="76"/>
      <c r="M913" s="69" t="s">
        <v>105</v>
      </c>
      <c r="N913" s="23">
        <f ca="1">OFFSET($R$37,0,$M880)</f>
        <v>0.84745762711864403</v>
      </c>
      <c r="O913" s="23">
        <f ca="1">OFFSET($AV$37,0,$M880)</f>
        <v>0.42372881355932202</v>
      </c>
      <c r="P913" s="23"/>
    </row>
    <row r="914" spans="2:18" ht="10.35" customHeight="1" x14ac:dyDescent="0.4">
      <c r="B914" s="94" t="s">
        <v>77</v>
      </c>
      <c r="C914" s="95"/>
      <c r="D914" s="96"/>
      <c r="E914" s="42">
        <f>SUM(E904:E908,E910,E912)</f>
        <v>19280.440677966104</v>
      </c>
      <c r="F914" s="33">
        <f>E914/E913</f>
        <v>0.91956329179028895</v>
      </c>
      <c r="G914" s="42">
        <f>SUM(G904:G908,G910,G912)</f>
        <v>18965.059322033903</v>
      </c>
      <c r="H914" s="33">
        <f>G914/G913</f>
        <v>0.93348005098132392</v>
      </c>
      <c r="I914" s="34"/>
      <c r="J914" s="42">
        <v>20127.88157894737</v>
      </c>
      <c r="K914" s="33">
        <v>0.93732853655678361</v>
      </c>
      <c r="L914" s="63"/>
      <c r="M914" s="69" t="s">
        <v>106</v>
      </c>
      <c r="N914" s="23">
        <f ca="1">OFFSET($R$38,0,$M880)</f>
        <v>0</v>
      </c>
      <c r="O914" s="23">
        <f ca="1">OFFSET($AV$38,0,$M880)</f>
        <v>0</v>
      </c>
      <c r="P914" s="23"/>
    </row>
    <row r="915" spans="2:18" ht="10.35" customHeight="1" x14ac:dyDescent="0.4">
      <c r="B915" s="94" t="s">
        <v>79</v>
      </c>
      <c r="C915" s="95"/>
      <c r="D915" s="96"/>
      <c r="E915" s="42">
        <f>E913-E914</f>
        <v>1686.5127118644086</v>
      </c>
      <c r="F915" s="33">
        <f>E915/E913</f>
        <v>8.0436708209711036E-2</v>
      </c>
      <c r="G915" s="42">
        <f>G913-G914</f>
        <v>1351.4533898305053</v>
      </c>
      <c r="H915" s="33">
        <f>G915/G913</f>
        <v>6.6519949018676097E-2</v>
      </c>
      <c r="I915" s="34"/>
      <c r="J915" s="42">
        <v>1345.7861842105231</v>
      </c>
      <c r="K915" s="33">
        <v>6.2671463443216335E-2</v>
      </c>
      <c r="L915" s="1"/>
      <c r="M915" s="69" t="s">
        <v>107</v>
      </c>
      <c r="N915" s="23">
        <f ca="1">OFFSET($R$39,0,$M880)</f>
        <v>0.42372881355932202</v>
      </c>
      <c r="O915" s="23">
        <f ca="1">OFFSET($AV$39,0,$M880)</f>
        <v>0.84745762711864403</v>
      </c>
      <c r="P915" s="23"/>
      <c r="R915" s="85"/>
    </row>
    <row r="916" spans="2:18" ht="10.35" customHeight="1" x14ac:dyDescent="0.4">
      <c r="B916" s="102" t="s">
        <v>81</v>
      </c>
      <c r="C916" s="103"/>
      <c r="D916" s="104"/>
      <c r="E916" s="44">
        <v>5.6991525423728815</v>
      </c>
      <c r="F916" s="45">
        <f>E916/E913</f>
        <v>2.7181595897175553E-4</v>
      </c>
      <c r="G916" s="44">
        <v>19.411016949152543</v>
      </c>
      <c r="H916" s="45">
        <f>G916/G913</f>
        <v>9.5543055171160973E-4</v>
      </c>
      <c r="I916" s="77"/>
      <c r="J916" s="47" t="s">
        <v>82</v>
      </c>
      <c r="K916" s="48" t="s">
        <v>83</v>
      </c>
      <c r="M916" s="69" t="s">
        <v>108</v>
      </c>
      <c r="N916" s="23">
        <f ca="1">OFFSET($R$40,0,$M880)</f>
        <v>0</v>
      </c>
      <c r="O916" s="23">
        <f ca="1">OFFSET($AV$40,0,$M880)</f>
        <v>0</v>
      </c>
      <c r="P916" s="23"/>
      <c r="R916" s="85"/>
    </row>
    <row r="917" spans="2:18" ht="10.35" customHeight="1" x14ac:dyDescent="0.4">
      <c r="B917" s="102" t="s">
        <v>85</v>
      </c>
      <c r="C917" s="103"/>
      <c r="D917" s="104"/>
      <c r="E917" s="44">
        <f>E915+E916</f>
        <v>1692.2118644067816</v>
      </c>
      <c r="F917" s="45">
        <f>E917/(E913+E916)</f>
        <v>8.0686592265230062E-2</v>
      </c>
      <c r="G917" s="44">
        <f>G915+G916</f>
        <v>1370.8644067796579</v>
      </c>
      <c r="H917" s="45">
        <f>G917/(G913+G916)</f>
        <v>6.741097306719869E-2</v>
      </c>
      <c r="I917" s="77"/>
      <c r="J917" s="47" t="s">
        <v>83</v>
      </c>
      <c r="K917" s="48" t="s">
        <v>83</v>
      </c>
      <c r="L917" s="8"/>
      <c r="M917" s="69" t="s">
        <v>109</v>
      </c>
      <c r="N917" s="23">
        <f ca="1">OFFSET($R$41,0,$M880)</f>
        <v>0</v>
      </c>
      <c r="O917" s="23">
        <f ca="1">OFFSET($AV$41,0,$M880)</f>
        <v>0</v>
      </c>
      <c r="P917" s="23"/>
      <c r="Q917" s="86"/>
    </row>
    <row r="918" spans="2:18" ht="10.35" customHeight="1" x14ac:dyDescent="0.4">
      <c r="B918" s="94" t="s">
        <v>87</v>
      </c>
      <c r="C918" s="95"/>
      <c r="D918" s="96"/>
      <c r="E918" s="49">
        <v>236</v>
      </c>
      <c r="F918" s="50"/>
      <c r="G918" s="49">
        <v>236</v>
      </c>
      <c r="H918" s="50"/>
      <c r="I918" s="51"/>
      <c r="J918" s="49">
        <v>304</v>
      </c>
      <c r="K918" s="50"/>
      <c r="L918" s="8"/>
      <c r="M918" s="69" t="s">
        <v>110</v>
      </c>
      <c r="N918" s="23">
        <f ca="1">OFFSET($R$42,0,$M880)</f>
        <v>0</v>
      </c>
      <c r="O918" s="23">
        <f ca="1">OFFSET($AV$42,0,$M880)</f>
        <v>0</v>
      </c>
      <c r="P918" s="23"/>
      <c r="Q918" s="70"/>
    </row>
    <row r="919" spans="2:18" ht="10.35" customHeight="1" x14ac:dyDescent="0.4">
      <c r="B919" s="52"/>
      <c r="C919" s="53"/>
      <c r="D919" s="54"/>
      <c r="E919" s="55"/>
      <c r="F919" s="55"/>
      <c r="G919" s="55"/>
      <c r="H919" s="55"/>
      <c r="I919" s="51"/>
      <c r="J919" s="55"/>
      <c r="K919" s="55"/>
      <c r="L919" s="67"/>
      <c r="M919" s="69" t="s">
        <v>111</v>
      </c>
      <c r="N919" s="23">
        <f ca="1">OFFSET($R$43,0,$M880)</f>
        <v>0</v>
      </c>
      <c r="O919" s="23">
        <f ca="1">OFFSET($AV$43,0,$M880)</f>
        <v>0</v>
      </c>
      <c r="P919" s="23"/>
      <c r="Q919" s="70"/>
    </row>
    <row r="920" spans="2:18" ht="10.35" customHeight="1" x14ac:dyDescent="0.4">
      <c r="B920" s="56" t="s">
        <v>90</v>
      </c>
      <c r="C920" s="57"/>
      <c r="D920" s="58"/>
      <c r="E920" s="49">
        <v>158.55508474576271</v>
      </c>
      <c r="F920" s="50"/>
      <c r="G920" s="49">
        <v>252.66949152542372</v>
      </c>
      <c r="H920" s="50"/>
      <c r="I920" s="51"/>
      <c r="J920" s="49">
        <v>184.35868181656929</v>
      </c>
      <c r="K920" s="50"/>
      <c r="L920" s="68"/>
      <c r="M920" s="69" t="s">
        <v>112</v>
      </c>
      <c r="N920" s="23">
        <f ca="1">OFFSET($R$44,0,$M880)</f>
        <v>0</v>
      </c>
      <c r="O920" s="23">
        <f ca="1">OFFSET($AV$44,0,$M880)</f>
        <v>0</v>
      </c>
      <c r="P920" s="23"/>
      <c r="Q920" s="70"/>
    </row>
    <row r="921" spans="2:18" ht="10.35" customHeight="1" x14ac:dyDescent="0.4">
      <c r="B921" s="59" t="s">
        <v>92</v>
      </c>
      <c r="C921" s="60"/>
      <c r="D921" s="61"/>
      <c r="E921" s="49">
        <v>19.182203389830509</v>
      </c>
      <c r="F921" s="50"/>
      <c r="G921" s="49">
        <v>18.906779661016948</v>
      </c>
      <c r="H921" s="50"/>
      <c r="I921" s="51"/>
      <c r="J921" s="49">
        <v>37.236148660864593</v>
      </c>
      <c r="K921" s="50"/>
      <c r="L921" s="68"/>
      <c r="O921" s="87"/>
      <c r="P921" s="87"/>
      <c r="Q921" s="70"/>
    </row>
    <row r="922" spans="2:18" ht="10.35" customHeight="1" x14ac:dyDescent="0.4">
      <c r="B922" s="56" t="s">
        <v>94</v>
      </c>
      <c r="C922" s="57"/>
      <c r="D922" s="58"/>
      <c r="E922" s="49">
        <v>3.5084745762711864</v>
      </c>
      <c r="F922" s="50"/>
      <c r="G922" s="49">
        <v>2.0127118644067798</v>
      </c>
      <c r="H922" s="50"/>
      <c r="I922" s="51"/>
      <c r="J922" s="49">
        <v>8.5654785068100807</v>
      </c>
      <c r="K922" s="50"/>
      <c r="L922" s="68"/>
      <c r="O922" s="87"/>
      <c r="P922" s="87"/>
      <c r="Q922" s="70"/>
    </row>
    <row r="923" spans="2:18" ht="10.35" customHeight="1" x14ac:dyDescent="0.4">
      <c r="B923" s="56" t="s">
        <v>96</v>
      </c>
      <c r="C923" s="57"/>
      <c r="D923" s="58"/>
      <c r="E923" s="49">
        <f>E915+E905+E906-SUM(E920:E922)</f>
        <v>2146.754237288138</v>
      </c>
      <c r="F923" s="50"/>
      <c r="G923" s="49">
        <f>G915+G905+G906-SUM(G920:G922)</f>
        <v>1693.9067796610141</v>
      </c>
      <c r="H923" s="50"/>
      <c r="I923" s="51"/>
      <c r="J923" s="49">
        <v>1904.6160068052268</v>
      </c>
      <c r="K923" s="50"/>
      <c r="L923" s="68"/>
      <c r="M923" s="69"/>
      <c r="N923" s="87"/>
      <c r="O923" s="87"/>
      <c r="P923" s="87"/>
      <c r="Q923" s="70"/>
    </row>
    <row r="924" spans="2:18" ht="10.35" customHeight="1" x14ac:dyDescent="0.4">
      <c r="C924" s="65"/>
      <c r="D924" s="54"/>
      <c r="E924" s="54"/>
      <c r="F924" s="54"/>
      <c r="G924" s="54"/>
      <c r="H924" s="54"/>
      <c r="I924" s="54"/>
      <c r="J924" s="54"/>
      <c r="K924" s="66"/>
      <c r="L924" s="68"/>
      <c r="M924" s="69"/>
      <c r="N924" s="87"/>
      <c r="O924" s="87"/>
      <c r="P924" s="87"/>
      <c r="Q924" s="70"/>
    </row>
    <row r="925" spans="2:18" ht="10.35" customHeight="1" x14ac:dyDescent="0.4">
      <c r="B925" s="56" t="s">
        <v>124</v>
      </c>
      <c r="C925" s="57"/>
      <c r="D925" s="58"/>
      <c r="E925" s="78">
        <v>13.892241379310345</v>
      </c>
      <c r="F925" s="50"/>
      <c r="G925" s="78" t="s">
        <v>116</v>
      </c>
      <c r="H925" s="50"/>
      <c r="I925" s="51"/>
      <c r="J925" s="79">
        <v>13.140939597315436</v>
      </c>
      <c r="K925" s="80"/>
      <c r="L925" s="68"/>
      <c r="M925" s="69"/>
      <c r="N925" s="87"/>
    </row>
    <row r="926" spans="2:18" ht="10.35" customHeight="1" x14ac:dyDescent="0.4">
      <c r="B926" s="56" t="s">
        <v>125</v>
      </c>
      <c r="C926" s="57"/>
      <c r="D926" s="58"/>
      <c r="E926" s="78">
        <f>E913/E925</f>
        <v>1509.2563408131177</v>
      </c>
      <c r="F926" s="50"/>
      <c r="G926" s="78" t="s">
        <v>116</v>
      </c>
      <c r="H926" s="50"/>
      <c r="I926" s="51"/>
      <c r="J926" s="78">
        <v>1634.1044416294822</v>
      </c>
      <c r="K926" s="80"/>
      <c r="L926" s="68"/>
      <c r="M926" s="69"/>
      <c r="N926" s="87"/>
    </row>
    <row r="927" spans="2:18" ht="10.35" customHeight="1" x14ac:dyDescent="0.4">
      <c r="B927" s="97" t="s">
        <v>126</v>
      </c>
      <c r="C927" s="98"/>
      <c r="D927" s="99"/>
      <c r="E927" s="81">
        <f>(E913+E916)/E925</f>
        <v>1509.6665807727302</v>
      </c>
      <c r="F927" s="82"/>
      <c r="G927" s="81" t="s">
        <v>119</v>
      </c>
      <c r="H927" s="82"/>
      <c r="I927" s="83"/>
      <c r="J927" s="81" t="s">
        <v>119</v>
      </c>
      <c r="K927" s="84"/>
      <c r="L927" s="76"/>
    </row>
    <row r="928" spans="2:18" ht="10.35" customHeight="1" x14ac:dyDescent="0.4">
      <c r="B928" s="56" t="s">
        <v>127</v>
      </c>
      <c r="C928" s="57"/>
      <c r="D928" s="58"/>
      <c r="E928" s="78">
        <f>E914/E925</f>
        <v>1387.8567289134769</v>
      </c>
      <c r="F928" s="50"/>
      <c r="G928" s="78" t="s">
        <v>116</v>
      </c>
      <c r="H928" s="50"/>
      <c r="I928" s="51"/>
      <c r="J928" s="78">
        <v>1531.6927248535028</v>
      </c>
      <c r="K928" s="80"/>
      <c r="L928" s="76"/>
      <c r="O928" s="23"/>
      <c r="P928" s="23"/>
    </row>
    <row r="929" spans="2:18" ht="10.35" customHeight="1" x14ac:dyDescent="0.4">
      <c r="B929" s="56" t="s">
        <v>121</v>
      </c>
      <c r="C929" s="57"/>
      <c r="D929" s="58"/>
      <c r="E929" s="78">
        <v>3.1299144144144146</v>
      </c>
      <c r="F929" s="50"/>
      <c r="G929" s="78" t="s">
        <v>116</v>
      </c>
      <c r="H929" s="50"/>
      <c r="I929" s="51"/>
      <c r="J929" s="78">
        <v>3.9568106312292359</v>
      </c>
      <c r="K929" s="80"/>
      <c r="L929" s="76"/>
      <c r="M929" s="4">
        <v>19</v>
      </c>
      <c r="N929" s="4" t="s">
        <v>113</v>
      </c>
      <c r="O929" s="4" t="s">
        <v>114</v>
      </c>
    </row>
    <row r="930" spans="2:18" ht="10.35" customHeight="1" x14ac:dyDescent="0.4">
      <c r="B930" s="56" t="s">
        <v>122</v>
      </c>
      <c r="C930" s="57"/>
      <c r="D930" s="58"/>
      <c r="E930" s="78">
        <f>E904/E929</f>
        <v>3561.387791217398</v>
      </c>
      <c r="F930" s="50"/>
      <c r="G930" s="78" t="s">
        <v>116</v>
      </c>
      <c r="H930" s="50"/>
      <c r="I930" s="51"/>
      <c r="J930" s="78">
        <v>2834.4366189402981</v>
      </c>
      <c r="K930" s="80"/>
      <c r="L930" s="76"/>
      <c r="M930" s="22" t="s">
        <v>38</v>
      </c>
      <c r="N930" s="23">
        <f ca="1">OFFSET($R$5,0,$M929)</f>
        <v>0</v>
      </c>
      <c r="O930" s="23">
        <f ca="1">OFFSET($AV$5,0,$M929)</f>
        <v>0</v>
      </c>
      <c r="P930" s="23"/>
    </row>
    <row r="931" spans="2:18" ht="10.35" customHeight="1" x14ac:dyDescent="0.4">
      <c r="B931" s="64" t="s">
        <v>98</v>
      </c>
      <c r="C931" s="65"/>
      <c r="D931" s="54"/>
      <c r="E931" s="54"/>
      <c r="F931" s="54"/>
      <c r="G931" s="54"/>
      <c r="H931" s="54"/>
      <c r="I931" s="54"/>
      <c r="J931" s="54"/>
      <c r="K931" s="66"/>
      <c r="L931" s="76"/>
      <c r="M931" s="29" t="s">
        <v>42</v>
      </c>
      <c r="N931" s="23">
        <f ca="1">OFFSET($R$6,0,$M929)</f>
        <v>0</v>
      </c>
      <c r="O931" s="23">
        <f ca="1">OFFSET($AV$6,0,$M929)</f>
        <v>0</v>
      </c>
      <c r="P931" s="23"/>
    </row>
    <row r="932" spans="2:18" ht="10.35" customHeight="1" x14ac:dyDescent="0.4">
      <c r="B932" s="64"/>
      <c r="C932" s="65"/>
      <c r="D932" s="54"/>
      <c r="E932" s="54"/>
      <c r="F932" s="54"/>
      <c r="G932" s="54"/>
      <c r="H932" s="54"/>
      <c r="I932" s="54"/>
      <c r="J932" s="54"/>
      <c r="K932" s="66"/>
      <c r="L932" s="76"/>
      <c r="M932" s="35" t="s">
        <v>45</v>
      </c>
      <c r="N932" s="23">
        <f ca="1">OFFSET($R$7,0,$M929)</f>
        <v>0</v>
      </c>
      <c r="O932" s="23">
        <f ca="1">OFFSET($AV$7,0,$M929)</f>
        <v>0</v>
      </c>
      <c r="P932" s="23"/>
    </row>
    <row r="933" spans="2:18" ht="10.35" customHeight="1" x14ac:dyDescent="0.4">
      <c r="B933" s="64"/>
      <c r="C933" s="65"/>
      <c r="D933" s="54"/>
      <c r="E933" s="54"/>
      <c r="F933" s="54"/>
      <c r="G933" s="54"/>
      <c r="H933" s="54"/>
      <c r="I933" s="54"/>
      <c r="J933" s="54"/>
      <c r="K933" s="66"/>
      <c r="L933" s="76"/>
      <c r="M933" s="35" t="s">
        <v>47</v>
      </c>
      <c r="N933" s="23">
        <f ca="1">OFFSET($R$8,0,$M929)</f>
        <v>0.34482758620689657</v>
      </c>
      <c r="O933" s="23">
        <f ca="1">OFFSET($AV$8,0,$M929)</f>
        <v>0</v>
      </c>
      <c r="P933" s="23"/>
    </row>
    <row r="934" spans="2:18" ht="10.35" customHeight="1" x14ac:dyDescent="0.4">
      <c r="B934" s="64"/>
      <c r="C934" s="65"/>
      <c r="D934" s="54"/>
      <c r="E934" s="54"/>
      <c r="F934" s="54"/>
      <c r="G934" s="54"/>
      <c r="H934" s="54"/>
      <c r="I934" s="54"/>
      <c r="J934" s="54"/>
      <c r="K934" s="66"/>
      <c r="L934" s="76"/>
      <c r="M934" s="35" t="s">
        <v>49</v>
      </c>
      <c r="N934" s="23">
        <f ca="1">OFFSET($R$9,0,$M929)</f>
        <v>2.4137931034482758</v>
      </c>
      <c r="O934" s="23">
        <f ca="1">OFFSET($AV$9,0,$M929)</f>
        <v>0.34482758620689657</v>
      </c>
      <c r="P934" s="23"/>
    </row>
    <row r="935" spans="2:18" ht="10.35" customHeight="1" x14ac:dyDescent="0.4">
      <c r="B935" s="64"/>
      <c r="C935" s="65"/>
      <c r="D935" s="54"/>
      <c r="E935" s="54"/>
      <c r="F935" s="54"/>
      <c r="G935" s="54"/>
      <c r="H935" s="54"/>
      <c r="I935" s="54"/>
      <c r="J935" s="54"/>
      <c r="K935" s="66"/>
      <c r="L935" s="76"/>
      <c r="M935" s="35" t="s">
        <v>51</v>
      </c>
      <c r="N935" s="23">
        <f ca="1">OFFSET($R$10,0,$M929)</f>
        <v>1.3793103448275863</v>
      </c>
      <c r="O935" s="23">
        <f ca="1">OFFSET($AV$10,0,$M929)</f>
        <v>1.7241379310344827</v>
      </c>
      <c r="P935" s="23"/>
    </row>
    <row r="936" spans="2:18" ht="10.35" customHeight="1" x14ac:dyDescent="0.4">
      <c r="B936" s="64"/>
      <c r="C936" s="65"/>
      <c r="D936" s="54"/>
      <c r="E936" s="54"/>
      <c r="F936" s="54"/>
      <c r="G936" s="54"/>
      <c r="H936" s="54"/>
      <c r="I936" s="54"/>
      <c r="J936" s="54"/>
      <c r="K936" s="66"/>
      <c r="M936" s="35" t="s">
        <v>54</v>
      </c>
      <c r="N936" s="23">
        <f ca="1">OFFSET($R$11,0,$M929)</f>
        <v>1.3793103448275863</v>
      </c>
      <c r="O936" s="23">
        <f ca="1">OFFSET($AV$11,0,$M929)</f>
        <v>1.0344827586206897</v>
      </c>
      <c r="P936" s="23"/>
    </row>
    <row r="937" spans="2:18" ht="10.35" customHeight="1" x14ac:dyDescent="0.4">
      <c r="B937" s="64"/>
      <c r="C937" s="65"/>
      <c r="D937" s="54"/>
      <c r="E937" s="54"/>
      <c r="F937" s="54"/>
      <c r="G937" s="54"/>
      <c r="H937" s="54"/>
      <c r="I937" s="54"/>
      <c r="J937" s="54"/>
      <c r="K937" s="66"/>
      <c r="M937" s="35" t="s">
        <v>56</v>
      </c>
      <c r="N937" s="23">
        <f ca="1">OFFSET($R$12,0,$M929)</f>
        <v>1.0344827586206897</v>
      </c>
      <c r="O937" s="23">
        <f ca="1">OFFSET($AV$12,0,$M929)</f>
        <v>2.0689655172413794</v>
      </c>
      <c r="P937" s="23"/>
    </row>
    <row r="938" spans="2:18" ht="10.35" customHeight="1" x14ac:dyDescent="0.4">
      <c r="B938" s="64"/>
      <c r="C938" s="65"/>
      <c r="D938" s="54"/>
      <c r="E938" s="54"/>
      <c r="F938" s="54"/>
      <c r="G938" s="54"/>
      <c r="H938" s="54"/>
      <c r="I938" s="54"/>
      <c r="J938" s="54"/>
      <c r="K938" s="66"/>
      <c r="M938" s="35" t="s">
        <v>58</v>
      </c>
      <c r="N938" s="23">
        <f ca="1">OFFSET($R$13,0,$M929)</f>
        <v>0</v>
      </c>
      <c r="O938" s="23">
        <f ca="1">OFFSET($AV$13,0,$M929)</f>
        <v>1.0344827586206897</v>
      </c>
      <c r="P938" s="23"/>
    </row>
    <row r="939" spans="2:18" ht="10.35" customHeight="1" x14ac:dyDescent="0.4">
      <c r="B939" s="64"/>
      <c r="C939" s="65"/>
      <c r="D939" s="54"/>
      <c r="E939" s="54"/>
      <c r="F939" s="54"/>
      <c r="G939" s="54"/>
      <c r="H939" s="54"/>
      <c r="I939" s="54"/>
      <c r="J939" s="54"/>
      <c r="K939" s="66"/>
      <c r="M939" s="35" t="s">
        <v>60</v>
      </c>
      <c r="N939" s="23">
        <f ca="1">OFFSET($R$14,0,$M929)</f>
        <v>0.68965517241379315</v>
      </c>
      <c r="O939" s="23">
        <f ca="1">OFFSET($AV$14,0,$M929)</f>
        <v>0.34482758620689657</v>
      </c>
      <c r="P939" s="23"/>
      <c r="R939" s="85"/>
    </row>
    <row r="940" spans="2:18" ht="10.35" customHeight="1" x14ac:dyDescent="0.4">
      <c r="B940" s="64"/>
      <c r="C940" s="65"/>
      <c r="D940" s="54"/>
      <c r="E940" s="54"/>
      <c r="F940" s="54"/>
      <c r="G940" s="54"/>
      <c r="H940" s="54"/>
      <c r="I940" s="54"/>
      <c r="J940" s="54"/>
      <c r="K940" s="66"/>
      <c r="M940" s="35" t="s">
        <v>62</v>
      </c>
      <c r="N940" s="23">
        <f ca="1">OFFSET($R$15,0,$M929)</f>
        <v>1.3793103448275863</v>
      </c>
      <c r="O940" s="23">
        <f ca="1">OFFSET($AV$15,0,$M929)</f>
        <v>1.0344827586206897</v>
      </c>
      <c r="P940" s="23"/>
      <c r="R940" s="85"/>
    </row>
    <row r="941" spans="2:18" ht="10.35" customHeight="1" x14ac:dyDescent="0.4">
      <c r="B941" s="64"/>
      <c r="C941" s="65"/>
      <c r="D941" s="54"/>
      <c r="E941" s="54"/>
      <c r="F941" s="54"/>
      <c r="G941" s="54"/>
      <c r="H941" s="54"/>
      <c r="I941" s="54"/>
      <c r="J941" s="54"/>
      <c r="K941" s="66"/>
      <c r="L941" s="8"/>
      <c r="M941" s="35" t="s">
        <v>65</v>
      </c>
      <c r="N941" s="23">
        <f ca="1">OFFSET($R$16,0,$M929)</f>
        <v>1.7241379310344827</v>
      </c>
      <c r="O941" s="23">
        <f ca="1">OFFSET($AV$16,0,$M929)</f>
        <v>0.68965517241379315</v>
      </c>
      <c r="P941" s="23"/>
      <c r="Q941" s="86"/>
    </row>
    <row r="942" spans="2:18" ht="10.35" customHeight="1" x14ac:dyDescent="0.4">
      <c r="B942" s="64"/>
      <c r="C942" s="65"/>
      <c r="D942" s="54"/>
      <c r="E942" s="54"/>
      <c r="F942" s="54"/>
      <c r="G942" s="54"/>
      <c r="H942" s="54"/>
      <c r="I942" s="54"/>
      <c r="J942" s="54"/>
      <c r="K942" s="66"/>
      <c r="L942" s="8"/>
      <c r="M942" s="35" t="s">
        <v>68</v>
      </c>
      <c r="N942" s="23">
        <f ca="1">OFFSET($R$17,0,$M929)</f>
        <v>0.34482758620689657</v>
      </c>
      <c r="O942" s="23">
        <f ca="1">OFFSET($AV$17,0,$M929)</f>
        <v>1.0344827586206897</v>
      </c>
      <c r="P942" s="23"/>
      <c r="Q942" s="70"/>
    </row>
    <row r="943" spans="2:18" ht="10.35" customHeight="1" x14ac:dyDescent="0.4">
      <c r="B943" s="64"/>
      <c r="C943" s="65"/>
      <c r="D943" s="54"/>
      <c r="E943" s="54"/>
      <c r="F943" s="54"/>
      <c r="G943" s="54"/>
      <c r="H943" s="54"/>
      <c r="I943" s="54"/>
      <c r="J943" s="54"/>
      <c r="K943" s="66"/>
      <c r="L943" s="67"/>
      <c r="M943" s="35" t="s">
        <v>71</v>
      </c>
      <c r="N943" s="23">
        <f ca="1">OFFSET($R$18,0,$M929)</f>
        <v>3.103448275862069</v>
      </c>
      <c r="O943" s="23">
        <f ca="1">OFFSET($AV$18,0,$M929)</f>
        <v>2.4137931034482758</v>
      </c>
      <c r="P943" s="23"/>
      <c r="R943" s="85"/>
    </row>
    <row r="944" spans="2:18" ht="7.5" customHeight="1" x14ac:dyDescent="0.4">
      <c r="B944" s="64"/>
      <c r="C944" s="65"/>
      <c r="D944" s="54"/>
      <c r="E944" s="54"/>
      <c r="F944" s="54"/>
      <c r="G944" s="54"/>
      <c r="H944" s="54"/>
      <c r="I944" s="54"/>
      <c r="J944" s="54"/>
      <c r="K944" s="66"/>
      <c r="L944" s="68"/>
      <c r="M944" s="35" t="s">
        <v>74</v>
      </c>
      <c r="N944" s="23">
        <f ca="1">OFFSET($R$19,0,$M929)</f>
        <v>2.7586206896551726</v>
      </c>
      <c r="O944" s="23">
        <f ca="1">OFFSET($AV$19,0,$M929)</f>
        <v>2.0689655172413794</v>
      </c>
      <c r="P944" s="23"/>
      <c r="Q944" s="70"/>
    </row>
    <row r="945" spans="2:49" ht="7.5" customHeight="1" x14ac:dyDescent="0.4">
      <c r="B945" s="64"/>
      <c r="C945" s="65"/>
      <c r="D945" s="54"/>
      <c r="E945" s="54"/>
      <c r="F945" s="54"/>
      <c r="G945" s="54"/>
      <c r="H945" s="54"/>
      <c r="I945" s="54"/>
      <c r="J945" s="54"/>
      <c r="K945" s="66"/>
      <c r="L945" s="8"/>
      <c r="M945" s="35" t="s">
        <v>76</v>
      </c>
      <c r="N945" s="23">
        <f ca="1">OFFSET($R$20,0,$M929)</f>
        <v>2.4137931034482758</v>
      </c>
      <c r="O945" s="23">
        <f ca="1">OFFSET($AV$20,0,$M929)</f>
        <v>2.0689655172413794</v>
      </c>
      <c r="P945" s="23"/>
      <c r="Q945" s="74"/>
    </row>
    <row r="946" spans="2:49" ht="16.5" customHeight="1" x14ac:dyDescent="0.4">
      <c r="B946" s="9" t="str">
        <f>"第20表　計画相談支援　１施設・事業所当たりの収支額，収支等の科目"</f>
        <v>第20表　計画相談支援　１施設・事業所当たりの収支額，収支等の科目</v>
      </c>
      <c r="C946" s="65"/>
      <c r="D946" s="54"/>
      <c r="E946" s="54"/>
      <c r="F946" s="54"/>
      <c r="G946" s="54"/>
      <c r="H946" s="54"/>
      <c r="I946" s="54"/>
      <c r="J946" s="54"/>
      <c r="K946" s="66"/>
      <c r="L946" s="68"/>
      <c r="M946" s="43" t="s">
        <v>78</v>
      </c>
      <c r="N946" s="23">
        <f ca="1">OFFSET($R$21,0,$M929)</f>
        <v>2.0689655172413794</v>
      </c>
      <c r="O946" s="23">
        <f ca="1">OFFSET($AV$21,0,$M929)</f>
        <v>3.4482758620689653</v>
      </c>
      <c r="P946" s="23"/>
      <c r="Q946" s="30"/>
      <c r="R946" s="30"/>
      <c r="S946" s="30"/>
      <c r="T946" s="30"/>
      <c r="U946" s="30"/>
      <c r="V946" s="11"/>
      <c r="W946" s="11"/>
      <c r="X946" s="11"/>
      <c r="Y946" s="11"/>
      <c r="Z946" s="11"/>
      <c r="AA946" s="11"/>
      <c r="AB946" s="11"/>
      <c r="AC946" s="11"/>
      <c r="AD946" s="11"/>
      <c r="AE946" s="11"/>
      <c r="AF946" s="11"/>
      <c r="AG946" s="11"/>
      <c r="AH946" s="11"/>
      <c r="AI946" s="11"/>
      <c r="AJ946" s="11"/>
      <c r="AK946" s="11"/>
      <c r="AL946" s="11"/>
      <c r="AM946" s="11"/>
      <c r="AN946" s="11"/>
      <c r="AO946" s="11"/>
      <c r="AP946" s="11"/>
      <c r="AQ946" s="11"/>
      <c r="AR946" s="11"/>
      <c r="AS946" s="11"/>
      <c r="AT946" s="11"/>
      <c r="AU946" s="11"/>
    </row>
    <row r="947" spans="2:49" ht="10.35" customHeight="1" x14ac:dyDescent="0.4">
      <c r="C947" s="7"/>
      <c r="D947" s="8"/>
      <c r="E947" s="8"/>
      <c r="F947" s="8"/>
      <c r="G947" s="8"/>
      <c r="H947" s="8"/>
      <c r="I947" s="8"/>
      <c r="J947" s="8"/>
      <c r="K947" s="10" t="s">
        <v>33</v>
      </c>
      <c r="L947" s="75"/>
      <c r="M947" s="43" t="s">
        <v>80</v>
      </c>
      <c r="N947" s="23">
        <f ca="1">OFFSET($R$22,0,$M929)</f>
        <v>2.0689655172413794</v>
      </c>
      <c r="O947" s="23">
        <f ca="1">OFFSET($AV$22,0,$M929)</f>
        <v>2.0689655172413794</v>
      </c>
      <c r="P947" s="23"/>
      <c r="Q947" s="30"/>
      <c r="R947" s="30"/>
      <c r="S947" s="30"/>
      <c r="T947" s="30"/>
      <c r="U947" s="30"/>
      <c r="V947" s="11"/>
      <c r="W947" s="11"/>
      <c r="X947" s="11"/>
      <c r="Y947" s="11"/>
      <c r="Z947" s="11"/>
      <c r="AA947" s="11"/>
      <c r="AB947" s="11"/>
      <c r="AC947" s="11"/>
      <c r="AD947" s="11"/>
      <c r="AE947" s="11"/>
      <c r="AF947" s="11"/>
      <c r="AG947" s="11"/>
      <c r="AH947" s="11"/>
      <c r="AI947" s="11"/>
      <c r="AJ947" s="11"/>
      <c r="AK947" s="11"/>
      <c r="AL947" s="11"/>
      <c r="AM947" s="11"/>
      <c r="AN947" s="11"/>
      <c r="AO947" s="11"/>
      <c r="AP947" s="11"/>
      <c r="AQ947" s="11"/>
      <c r="AR947" s="11"/>
      <c r="AS947" s="11"/>
      <c r="AT947" s="11"/>
      <c r="AU947" s="11"/>
    </row>
    <row r="948" spans="2:49" ht="10.35" customHeight="1" x14ac:dyDescent="0.4">
      <c r="B948" s="17"/>
      <c r="C948" s="18"/>
      <c r="D948" s="19"/>
      <c r="E948" s="105" t="s">
        <v>36</v>
      </c>
      <c r="F948" s="106"/>
      <c r="G948" s="106"/>
      <c r="H948" s="107"/>
      <c r="I948" s="20"/>
      <c r="J948" s="105" t="s">
        <v>37</v>
      </c>
      <c r="K948" s="107"/>
      <c r="L948" s="1"/>
      <c r="M948" s="43" t="s">
        <v>84</v>
      </c>
      <c r="N948" s="23">
        <f ca="1">OFFSET($R$23,0,$M929)</f>
        <v>3.7931034482758621</v>
      </c>
      <c r="O948" s="23">
        <f ca="1">OFFSET($AV$23,0,$M929)</f>
        <v>5.8620689655172411</v>
      </c>
      <c r="P948" s="23"/>
      <c r="AV948" s="11"/>
      <c r="AW948" s="11"/>
    </row>
    <row r="949" spans="2:49" ht="10.35" customHeight="1" x14ac:dyDescent="0.4">
      <c r="B949" s="26"/>
      <c r="C949" s="27"/>
      <c r="D949" s="28"/>
      <c r="E949" s="105" t="s">
        <v>39</v>
      </c>
      <c r="F949" s="107"/>
      <c r="G949" s="105" t="s">
        <v>40</v>
      </c>
      <c r="H949" s="107"/>
      <c r="I949" s="20"/>
      <c r="J949" s="105" t="s">
        <v>41</v>
      </c>
      <c r="K949" s="107"/>
      <c r="L949" s="1"/>
      <c r="M949" s="43" t="s">
        <v>86</v>
      </c>
      <c r="N949" s="23">
        <f ca="1">OFFSET($R$24,0,$M929)</f>
        <v>4.8275862068965516</v>
      </c>
      <c r="O949" s="23">
        <f ca="1">OFFSET($AV$24,0,$M929)</f>
        <v>6.2068965517241379</v>
      </c>
      <c r="P949" s="23"/>
      <c r="AV949" s="11"/>
      <c r="AW949" s="11"/>
    </row>
    <row r="950" spans="2:49" ht="10.35" customHeight="1" x14ac:dyDescent="0.4">
      <c r="B950" s="31" t="s">
        <v>43</v>
      </c>
      <c r="C950" s="100" t="s">
        <v>44</v>
      </c>
      <c r="D950" s="101"/>
      <c r="E950" s="32">
        <v>5663.4</v>
      </c>
      <c r="F950" s="33">
        <f>E950/E963</f>
        <v>0.9227732651922621</v>
      </c>
      <c r="G950" s="32">
        <v>5136.4448275862069</v>
      </c>
      <c r="H950" s="33">
        <f>G950/G963</f>
        <v>0.89753293814389501</v>
      </c>
      <c r="I950" s="34"/>
      <c r="J950" s="32">
        <v>5896.9827586206893</v>
      </c>
      <c r="K950" s="33">
        <v>0.91575073186094325</v>
      </c>
      <c r="L950" s="76"/>
      <c r="M950" s="2" t="s">
        <v>88</v>
      </c>
      <c r="N950" s="23">
        <f ca="1">OFFSET($R$25,0,$M929)</f>
        <v>6.5517241379310347</v>
      </c>
      <c r="O950" s="23">
        <f ca="1">OFFSET($AV$25,0,$M929)</f>
        <v>5.5172413793103452</v>
      </c>
      <c r="P950" s="23"/>
    </row>
    <row r="951" spans="2:49" ht="10.35" customHeight="1" x14ac:dyDescent="0.4">
      <c r="B951" s="36"/>
      <c r="C951" s="100" t="s">
        <v>46</v>
      </c>
      <c r="D951" s="101"/>
      <c r="E951" s="32">
        <v>0</v>
      </c>
      <c r="F951" s="33">
        <f>E951/E963</f>
        <v>0</v>
      </c>
      <c r="G951" s="32">
        <v>0</v>
      </c>
      <c r="H951" s="33">
        <f>G951/G963</f>
        <v>0</v>
      </c>
      <c r="I951" s="34"/>
      <c r="J951" s="32">
        <v>0</v>
      </c>
      <c r="K951" s="33">
        <v>0</v>
      </c>
      <c r="L951" s="76"/>
      <c r="M951" s="4" t="s">
        <v>89</v>
      </c>
      <c r="N951" s="23">
        <f ca="1">OFFSET($R$26,0,$M929)</f>
        <v>11.03448275862069</v>
      </c>
      <c r="O951" s="23">
        <f ca="1">OFFSET($AV$26,0,$M929)</f>
        <v>11.03448275862069</v>
      </c>
      <c r="P951" s="23"/>
    </row>
    <row r="952" spans="2:49" ht="10.35" customHeight="1" x14ac:dyDescent="0.4">
      <c r="B952" s="36"/>
      <c r="C952" s="100" t="s">
        <v>48</v>
      </c>
      <c r="D952" s="101"/>
      <c r="E952" s="32">
        <v>43.751724137931035</v>
      </c>
      <c r="F952" s="33">
        <f>E952/E963</f>
        <v>7.1287426882349356E-3</v>
      </c>
      <c r="G952" s="32">
        <v>51.724137931034484</v>
      </c>
      <c r="H952" s="33">
        <f>G952/G963</f>
        <v>9.0381808913574495E-3</v>
      </c>
      <c r="I952" s="34"/>
      <c r="J952" s="32">
        <v>61.265086206896555</v>
      </c>
      <c r="K952" s="33">
        <v>9.5139412523247702E-3</v>
      </c>
      <c r="L952" s="76"/>
      <c r="M952" s="43" t="s">
        <v>91</v>
      </c>
      <c r="N952" s="23">
        <f ca="1">OFFSET($R$27,0,$M929)</f>
        <v>9.3103448275862082</v>
      </c>
      <c r="O952" s="23">
        <f ca="1">OFFSET($AV$27,0,$M929)</f>
        <v>10.689655172413794</v>
      </c>
      <c r="P952" s="23"/>
    </row>
    <row r="953" spans="2:49" ht="10.35" customHeight="1" x14ac:dyDescent="0.4">
      <c r="B953" s="38"/>
      <c r="C953" s="100" t="s">
        <v>50</v>
      </c>
      <c r="D953" s="101"/>
      <c r="E953" s="32">
        <v>112.19310344827586</v>
      </c>
      <c r="F953" s="33">
        <f>E953/E963</f>
        <v>1.8280325670272057E-2</v>
      </c>
      <c r="G953" s="32">
        <v>93.958620689655177</v>
      </c>
      <c r="H953" s="33">
        <f>G953/G963</f>
        <v>1.6418156861847187E-2</v>
      </c>
      <c r="I953" s="34"/>
      <c r="J953" s="32">
        <v>107.93965517241379</v>
      </c>
      <c r="K953" s="33">
        <v>1.6762100597369888E-2</v>
      </c>
      <c r="L953" s="76"/>
      <c r="M953" s="43" t="s">
        <v>93</v>
      </c>
      <c r="N953" s="23">
        <f ca="1">OFFSET($R$28,0,$M929)</f>
        <v>8.2758620689655178</v>
      </c>
      <c r="O953" s="23">
        <f ca="1">OFFSET($AV$28,0,$M929)</f>
        <v>10</v>
      </c>
      <c r="P953" s="23"/>
    </row>
    <row r="954" spans="2:49" ht="10.35" customHeight="1" x14ac:dyDescent="0.4">
      <c r="B954" s="31" t="s">
        <v>52</v>
      </c>
      <c r="C954" s="100" t="s">
        <v>53</v>
      </c>
      <c r="D954" s="101"/>
      <c r="E954" s="32">
        <v>5128.1206896551721</v>
      </c>
      <c r="F954" s="33">
        <f>E954/E963</f>
        <v>0.83555685155438397</v>
      </c>
      <c r="G954" s="32">
        <v>4877.4896551724141</v>
      </c>
      <c r="H954" s="33">
        <f>G954/G963</f>
        <v>0.85228358678401039</v>
      </c>
      <c r="I954" s="34"/>
      <c r="J954" s="32">
        <v>5119.1724137931033</v>
      </c>
      <c r="K954" s="33">
        <v>0.79496347137868983</v>
      </c>
      <c r="L954" s="76"/>
      <c r="M954" s="43" t="s">
        <v>95</v>
      </c>
      <c r="N954" s="23">
        <f ca="1">OFFSET($R$29,0,$M929)</f>
        <v>8.2758620689655178</v>
      </c>
      <c r="O954" s="23">
        <f ca="1">OFFSET($AV$29,0,$M929)</f>
        <v>5.5172413793103452</v>
      </c>
      <c r="P954" s="23"/>
    </row>
    <row r="955" spans="2:49" ht="10.35" customHeight="1" x14ac:dyDescent="0.4">
      <c r="B955" s="36"/>
      <c r="C955" s="100" t="s">
        <v>55</v>
      </c>
      <c r="D955" s="101"/>
      <c r="E955" s="32">
        <v>121.62758620689655</v>
      </c>
      <c r="F955" s="33">
        <f>E955/E963</f>
        <v>1.9817545089803171E-2</v>
      </c>
      <c r="G955" s="32">
        <v>116.09310344827587</v>
      </c>
      <c r="H955" s="33">
        <f>G955/G963</f>
        <v>2.0285895737955417E-2</v>
      </c>
      <c r="I955" s="34"/>
      <c r="J955" s="32">
        <v>126.53448275862068</v>
      </c>
      <c r="K955" s="33">
        <v>1.9649717480089066E-2</v>
      </c>
      <c r="L955" s="76"/>
      <c r="M955" s="43" t="s">
        <v>97</v>
      </c>
      <c r="N955" s="23">
        <f ca="1">OFFSET($R$30,0,$M929)</f>
        <v>7.2413793103448283</v>
      </c>
      <c r="O955" s="23">
        <f ca="1">OFFSET($AV$30,0,$M929)</f>
        <v>5.5172413793103452</v>
      </c>
      <c r="P955" s="23"/>
    </row>
    <row r="956" spans="2:49" ht="10.35" customHeight="1" x14ac:dyDescent="0.4">
      <c r="B956" s="36"/>
      <c r="C956" s="100" t="s">
        <v>57</v>
      </c>
      <c r="D956" s="101"/>
      <c r="E956" s="39">
        <v>-21.048275862068966</v>
      </c>
      <c r="F956" s="33">
        <f>E956/E963</f>
        <v>-3.4295275353866681E-3</v>
      </c>
      <c r="G956" s="39">
        <v>-21.682758620689654</v>
      </c>
      <c r="H956" s="33">
        <f>G956/G963</f>
        <v>-3.7888054296570427E-3</v>
      </c>
      <c r="I956" s="34"/>
      <c r="J956" s="39">
        <v>-31.842672413793103</v>
      </c>
      <c r="K956" s="33">
        <v>-4.9448933057691094E-3</v>
      </c>
      <c r="L956" s="76"/>
      <c r="M956" s="43" t="s">
        <v>99</v>
      </c>
      <c r="N956" s="23">
        <f ca="1">OFFSET($R$31,0,$M929)</f>
        <v>6.8965517241379306</v>
      </c>
      <c r="O956" s="23">
        <f ca="1">OFFSET($AV$31,0,$M929)</f>
        <v>5.5172413793103452</v>
      </c>
      <c r="P956" s="23"/>
    </row>
    <row r="957" spans="2:49" ht="10.35" customHeight="1" x14ac:dyDescent="0.4">
      <c r="B957" s="36"/>
      <c r="C957" s="100" t="s">
        <v>59</v>
      </c>
      <c r="D957" s="101"/>
      <c r="E957" s="40">
        <v>34.206896551724135</v>
      </c>
      <c r="F957" s="33">
        <f>E957/E963</f>
        <v>5.5735440942063803E-3</v>
      </c>
      <c r="G957" s="40">
        <v>35.282758620689656</v>
      </c>
      <c r="H957" s="33">
        <f>G957/G963</f>
        <v>6.1652444586912953E-3</v>
      </c>
      <c r="I957" s="34"/>
      <c r="J957" s="40">
        <v>61.737068965517238</v>
      </c>
      <c r="K957" s="33">
        <v>9.5872361175676421E-3</v>
      </c>
      <c r="L957" s="76"/>
      <c r="M957" s="43" t="s">
        <v>100</v>
      </c>
      <c r="N957" s="23">
        <f ca="1">OFFSET($R$32,0,$M929)</f>
        <v>3.7931034482758621</v>
      </c>
      <c r="O957" s="23">
        <f ca="1">OFFSET($AV$32,0,$M929)</f>
        <v>4.4827586206896548</v>
      </c>
      <c r="P957" s="23"/>
    </row>
    <row r="958" spans="2:49" ht="10.35" customHeight="1" x14ac:dyDescent="0.4">
      <c r="B958" s="38"/>
      <c r="C958" s="100" t="s">
        <v>61</v>
      </c>
      <c r="D958" s="101"/>
      <c r="E958" s="40">
        <v>754.43793103448274</v>
      </c>
      <c r="F958" s="33">
        <f>E958/E963</f>
        <v>0.12292530158660599</v>
      </c>
      <c r="G958" s="40">
        <v>698.18965517241384</v>
      </c>
      <c r="H958" s="33">
        <f>G958/G963</f>
        <v>0.12200037839850665</v>
      </c>
      <c r="I958" s="34"/>
      <c r="J958" s="40">
        <v>1035.4504310344828</v>
      </c>
      <c r="K958" s="33">
        <v>0.16079655119211256</v>
      </c>
      <c r="L958" s="76"/>
      <c r="M958" s="43" t="s">
        <v>101</v>
      </c>
      <c r="N958" s="23">
        <f ca="1">OFFSET($R$33,0,$M929)</f>
        <v>3.103448275862069</v>
      </c>
      <c r="O958" s="23">
        <f ca="1">OFFSET($AV$33,0,$M929)</f>
        <v>4.1379310344827589</v>
      </c>
      <c r="P958" s="23"/>
    </row>
    <row r="959" spans="2:49" ht="10.35" customHeight="1" x14ac:dyDescent="0.4">
      <c r="B959" s="31" t="s">
        <v>63</v>
      </c>
      <c r="C959" s="100" t="s">
        <v>64</v>
      </c>
      <c r="D959" s="101"/>
      <c r="E959" s="40">
        <v>0.1793103448275862</v>
      </c>
      <c r="F959" s="33">
        <f>E959/E963</f>
        <v>2.9216158558339899E-5</v>
      </c>
      <c r="G959" s="40">
        <v>0.76551724137931032</v>
      </c>
      <c r="H959" s="33">
        <f>G959/G963</f>
        <v>1.3376507719209025E-4</v>
      </c>
      <c r="I959" s="34"/>
      <c r="J959" s="40">
        <v>0.1961206896551724</v>
      </c>
      <c r="K959" s="33">
        <v>3.0455857247038169E-5</v>
      </c>
      <c r="L959" s="76"/>
      <c r="M959" s="43" t="s">
        <v>102</v>
      </c>
      <c r="N959" s="23">
        <f ca="1">OFFSET($R$34,0,$M929)</f>
        <v>3.4482758620689653</v>
      </c>
      <c r="O959" s="23">
        <f ca="1">OFFSET($AV$34,0,$M929)</f>
        <v>1.0344827586206897</v>
      </c>
      <c r="P959" s="23"/>
    </row>
    <row r="960" spans="2:49" ht="10.35" customHeight="1" x14ac:dyDescent="0.4">
      <c r="B960" s="41" t="s">
        <v>66</v>
      </c>
      <c r="C960" s="100" t="s">
        <v>67</v>
      </c>
      <c r="D960" s="101"/>
      <c r="E960" s="40">
        <v>2.1448275862068966</v>
      </c>
      <c r="F960" s="33">
        <f>E960/E963</f>
        <v>3.4947020429398879E-4</v>
      </c>
      <c r="G960" s="40">
        <v>2.8034482758620691</v>
      </c>
      <c r="H960" s="33">
        <f>G960/G963</f>
        <v>4.8986940431157379E-4</v>
      </c>
      <c r="I960" s="34"/>
      <c r="J960" s="40">
        <v>3.0043103448275863</v>
      </c>
      <c r="K960" s="33">
        <v>4.6654357145462866E-4</v>
      </c>
      <c r="L960" s="76"/>
      <c r="M960" s="2" t="s">
        <v>103</v>
      </c>
      <c r="N960" s="23">
        <f ca="1">OFFSET($R$35,0,$M929)</f>
        <v>0</v>
      </c>
      <c r="O960" s="23">
        <f ca="1">OFFSET($AV$35,0,$M929)</f>
        <v>1.0344827586206897</v>
      </c>
      <c r="P960" s="23"/>
    </row>
    <row r="961" spans="2:18" ht="10.35" customHeight="1" x14ac:dyDescent="0.4">
      <c r="B961" s="31" t="s">
        <v>69</v>
      </c>
      <c r="C961" s="100" t="s">
        <v>70</v>
      </c>
      <c r="D961" s="101"/>
      <c r="E961" s="40">
        <v>317.84482758620692</v>
      </c>
      <c r="F961" s="33">
        <f>E961/E963</f>
        <v>5.1788450290672701E-2</v>
      </c>
      <c r="G961" s="40">
        <v>439.95517241379309</v>
      </c>
      <c r="H961" s="33">
        <f>G961/G963</f>
        <v>7.6876959025708194E-2</v>
      </c>
      <c r="I961" s="34"/>
      <c r="J961" s="40">
        <v>373.12284482758622</v>
      </c>
      <c r="K961" s="33">
        <v>5.7942770432115071E-2</v>
      </c>
      <c r="L961" s="76"/>
      <c r="M961" s="4" t="s">
        <v>104</v>
      </c>
      <c r="N961" s="23">
        <f ca="1">OFFSET($R$36,0,$M929)</f>
        <v>0</v>
      </c>
      <c r="O961" s="23">
        <f ca="1">OFFSET($AV$36,0,$M929)</f>
        <v>0.34482758620689657</v>
      </c>
      <c r="P961" s="23"/>
    </row>
    <row r="962" spans="2:18" ht="10.35" customHeight="1" x14ac:dyDescent="0.4">
      <c r="B962" s="41" t="s">
        <v>72</v>
      </c>
      <c r="C962" s="100" t="s">
        <v>73</v>
      </c>
      <c r="D962" s="101"/>
      <c r="E962" s="40">
        <v>100.26206896551724</v>
      </c>
      <c r="F962" s="33">
        <f>E962/E963</f>
        <v>1.6336327427736365E-2</v>
      </c>
      <c r="G962" s="40">
        <v>94.134482758620692</v>
      </c>
      <c r="H962" s="33">
        <f>G962/G963</f>
        <v>1.6448886676877803E-2</v>
      </c>
      <c r="I962" s="34"/>
      <c r="J962" s="40">
        <v>90.59482758620689</v>
      </c>
      <c r="K962" s="33">
        <v>1.4068597969631828E-2</v>
      </c>
      <c r="L962" s="76"/>
      <c r="M962" s="69" t="s">
        <v>105</v>
      </c>
      <c r="N962" s="23">
        <f ca="1">OFFSET($R$37,0,$M929)</f>
        <v>0</v>
      </c>
      <c r="O962" s="23">
        <f ca="1">OFFSET($AV$37,0,$M929)</f>
        <v>0.68965517241379315</v>
      </c>
      <c r="P962" s="23"/>
    </row>
    <row r="963" spans="2:18" ht="10.35" customHeight="1" x14ac:dyDescent="0.4">
      <c r="B963" s="94" t="s">
        <v>75</v>
      </c>
      <c r="C963" s="95"/>
      <c r="D963" s="96"/>
      <c r="E963" s="42">
        <f>SUM(E950:E953,E959,E961)</f>
        <v>6137.3689655172402</v>
      </c>
      <c r="F963" s="33">
        <f>E963/E963</f>
        <v>1</v>
      </c>
      <c r="G963" s="42">
        <f>SUM(G950:G953,G959,G961)</f>
        <v>5722.8482758620694</v>
      </c>
      <c r="H963" s="33">
        <f>G963/G963</f>
        <v>1</v>
      </c>
      <c r="I963" s="34"/>
      <c r="J963" s="42">
        <v>6439.5064655172409</v>
      </c>
      <c r="K963" s="33">
        <v>1</v>
      </c>
      <c r="L963" s="76"/>
      <c r="M963" s="69" t="s">
        <v>106</v>
      </c>
      <c r="N963" s="23">
        <f ca="1">OFFSET($R$38,0,$M929)</f>
        <v>0</v>
      </c>
      <c r="O963" s="23">
        <f ca="1">OFFSET($AV$38,0,$M929)</f>
        <v>0.34482758620689657</v>
      </c>
      <c r="P963" s="23"/>
    </row>
    <row r="964" spans="2:18" ht="10.35" customHeight="1" x14ac:dyDescent="0.4">
      <c r="B964" s="94" t="s">
        <v>77</v>
      </c>
      <c r="C964" s="95"/>
      <c r="D964" s="96"/>
      <c r="E964" s="42">
        <f>SUM(E954:E958,E960,E962)</f>
        <v>6119.7517241379301</v>
      </c>
      <c r="F964" s="33">
        <f>E964/E963</f>
        <v>0.99712951242164316</v>
      </c>
      <c r="G964" s="42">
        <f>SUM(G954:G958,G960,G962)</f>
        <v>5802.3103448275861</v>
      </c>
      <c r="H964" s="33">
        <f>G964/G963</f>
        <v>1.013885056030696</v>
      </c>
      <c r="I964" s="34"/>
      <c r="J964" s="42">
        <v>6404.6508620689647</v>
      </c>
      <c r="K964" s="33">
        <v>0.99458722440377634</v>
      </c>
      <c r="L964" s="63"/>
      <c r="M964" s="69" t="s">
        <v>107</v>
      </c>
      <c r="N964" s="23">
        <f ca="1">OFFSET($R$39,0,$M929)</f>
        <v>0</v>
      </c>
      <c r="O964" s="23">
        <f ca="1">OFFSET($AV$39,0,$M929)</f>
        <v>0</v>
      </c>
      <c r="P964" s="23"/>
    </row>
    <row r="965" spans="2:18" ht="10.35" customHeight="1" x14ac:dyDescent="0.4">
      <c r="B965" s="94" t="s">
        <v>79</v>
      </c>
      <c r="C965" s="95"/>
      <c r="D965" s="96"/>
      <c r="E965" s="42">
        <f>E963-E964</f>
        <v>17.617241379310144</v>
      </c>
      <c r="F965" s="33">
        <f>E965/E963</f>
        <v>2.8704875783568625E-3</v>
      </c>
      <c r="G965" s="42">
        <f>G963-G964</f>
        <v>-79.462068965516664</v>
      </c>
      <c r="H965" s="33">
        <f>G965/G963</f>
        <v>-1.388505603069597E-2</v>
      </c>
      <c r="I965" s="34"/>
      <c r="J965" s="42">
        <v>34.85560344827627</v>
      </c>
      <c r="K965" s="33">
        <v>5.412775596223671E-3</v>
      </c>
      <c r="L965" s="1"/>
      <c r="M965" s="69" t="s">
        <v>108</v>
      </c>
      <c r="N965" s="23">
        <f ca="1">OFFSET($R$40,0,$M929)</f>
        <v>0</v>
      </c>
      <c r="O965" s="23">
        <f ca="1">OFFSET($AV$40,0,$M929)</f>
        <v>0.68965517241379315</v>
      </c>
      <c r="P965" s="23"/>
      <c r="R965" s="85"/>
    </row>
    <row r="966" spans="2:18" ht="10.35" customHeight="1" x14ac:dyDescent="0.4">
      <c r="B966" s="102" t="s">
        <v>81</v>
      </c>
      <c r="C966" s="103"/>
      <c r="D966" s="104"/>
      <c r="E966" s="44">
        <v>0.84827586206896555</v>
      </c>
      <c r="F966" s="45">
        <f>E966/E963</f>
        <v>1.3821490394906952E-4</v>
      </c>
      <c r="G966" s="44">
        <v>5.0172413793103452</v>
      </c>
      <c r="H966" s="45">
        <f>G966/G963</f>
        <v>8.7670354646167273E-4</v>
      </c>
      <c r="I966" s="77"/>
      <c r="J966" s="47" t="s">
        <v>82</v>
      </c>
      <c r="K966" s="48" t="s">
        <v>83</v>
      </c>
      <c r="M966" s="69" t="s">
        <v>109</v>
      </c>
      <c r="N966" s="23">
        <f ca="1">OFFSET($R$41,0,$M929)</f>
        <v>0.34482758620689657</v>
      </c>
      <c r="O966" s="23">
        <f ca="1">OFFSET($AV$41,0,$M929)</f>
        <v>0</v>
      </c>
      <c r="P966" s="23"/>
      <c r="R966" s="85"/>
    </row>
    <row r="967" spans="2:18" ht="10.35" customHeight="1" x14ac:dyDescent="0.4">
      <c r="B967" s="102" t="s">
        <v>85</v>
      </c>
      <c r="C967" s="103"/>
      <c r="D967" s="104"/>
      <c r="E967" s="44">
        <f>E965+E966</f>
        <v>18.465517241379111</v>
      </c>
      <c r="F967" s="45">
        <f>E967/(E963+E966)</f>
        <v>3.0082866922497113E-3</v>
      </c>
      <c r="G967" s="44">
        <f>G965+G966</f>
        <v>-74.444827586206316</v>
      </c>
      <c r="H967" s="45">
        <f>G967/(G963+G966)</f>
        <v>-1.2996958005058049E-2</v>
      </c>
      <c r="I967" s="77"/>
      <c r="J967" s="47" t="s">
        <v>83</v>
      </c>
      <c r="K967" s="48" t="s">
        <v>83</v>
      </c>
      <c r="L967" s="8"/>
      <c r="M967" s="69" t="s">
        <v>110</v>
      </c>
      <c r="N967" s="23">
        <f ca="1">OFFSET($R$42,0,$M929)</f>
        <v>0</v>
      </c>
      <c r="O967" s="23">
        <f ca="1">OFFSET($AV$42,0,$M929)</f>
        <v>0</v>
      </c>
      <c r="P967" s="23"/>
      <c r="Q967" s="86"/>
    </row>
    <row r="968" spans="2:18" ht="10.35" customHeight="1" x14ac:dyDescent="0.4">
      <c r="B968" s="94" t="s">
        <v>87</v>
      </c>
      <c r="C968" s="95"/>
      <c r="D968" s="96"/>
      <c r="E968" s="49">
        <v>290</v>
      </c>
      <c r="F968" s="50"/>
      <c r="G968" s="49">
        <v>290</v>
      </c>
      <c r="H968" s="50"/>
      <c r="I968" s="51"/>
      <c r="J968" s="49">
        <v>464</v>
      </c>
      <c r="K968" s="50"/>
      <c r="L968" s="8"/>
      <c r="M968" s="69" t="s">
        <v>111</v>
      </c>
      <c r="N968" s="23">
        <f ca="1">OFFSET($R$43,0,$M929)</f>
        <v>0</v>
      </c>
      <c r="O968" s="23">
        <f ca="1">OFFSET($AV$43,0,$M929)</f>
        <v>0</v>
      </c>
      <c r="P968" s="23"/>
      <c r="Q968" s="70"/>
    </row>
    <row r="969" spans="2:18" ht="10.35" customHeight="1" x14ac:dyDescent="0.4">
      <c r="B969" s="52"/>
      <c r="C969" s="53"/>
      <c r="D969" s="54"/>
      <c r="E969" s="55"/>
      <c r="F969" s="55"/>
      <c r="G969" s="55"/>
      <c r="H969" s="55"/>
      <c r="I969" s="51"/>
      <c r="J969" s="55"/>
      <c r="K969" s="55"/>
      <c r="L969" s="67"/>
      <c r="M969" s="69" t="s">
        <v>112</v>
      </c>
      <c r="N969" s="23">
        <f ca="1">OFFSET($R$44,0,$M929)</f>
        <v>0</v>
      </c>
      <c r="O969" s="23">
        <f ca="1">OFFSET($AV$44,0,$M929)</f>
        <v>0</v>
      </c>
      <c r="P969" s="23"/>
      <c r="Q969" s="70"/>
    </row>
    <row r="970" spans="2:18" ht="10.35" customHeight="1" x14ac:dyDescent="0.4">
      <c r="B970" s="56" t="s">
        <v>90</v>
      </c>
      <c r="C970" s="57"/>
      <c r="D970" s="58"/>
      <c r="E970" s="49">
        <v>2.8586206896551722</v>
      </c>
      <c r="F970" s="50"/>
      <c r="G970" s="49">
        <v>2.2689655172413792</v>
      </c>
      <c r="H970" s="50"/>
      <c r="I970" s="51"/>
      <c r="J970" s="49">
        <v>5.1983745450040404</v>
      </c>
      <c r="K970" s="50"/>
      <c r="L970" s="68"/>
      <c r="O970" s="87"/>
      <c r="P970" s="87"/>
      <c r="Q970" s="70"/>
    </row>
    <row r="971" spans="2:18" ht="10.35" customHeight="1" x14ac:dyDescent="0.4">
      <c r="B971" s="59" t="s">
        <v>92</v>
      </c>
      <c r="C971" s="60"/>
      <c r="D971" s="61"/>
      <c r="E971" s="49">
        <v>12.393103448275863</v>
      </c>
      <c r="F971" s="50"/>
      <c r="G971" s="49">
        <v>9.7241379310344822</v>
      </c>
      <c r="H971" s="50"/>
      <c r="I971" s="51"/>
      <c r="J971" s="49">
        <v>14.900163013183722</v>
      </c>
      <c r="K971" s="50"/>
      <c r="L971" s="68"/>
      <c r="O971" s="87"/>
      <c r="P971" s="87"/>
      <c r="Q971" s="70"/>
    </row>
    <row r="972" spans="2:18" ht="10.35" customHeight="1" x14ac:dyDescent="0.4">
      <c r="B972" s="56" t="s">
        <v>94</v>
      </c>
      <c r="C972" s="57"/>
      <c r="D972" s="58"/>
      <c r="E972" s="49">
        <v>0.12758620689655173</v>
      </c>
      <c r="F972" s="50"/>
      <c r="G972" s="49">
        <v>0.13793103448275862</v>
      </c>
      <c r="H972" s="50"/>
      <c r="I972" s="51"/>
      <c r="J972" s="49">
        <v>3.7101739128620079</v>
      </c>
      <c r="K972" s="50"/>
      <c r="L972" s="68"/>
      <c r="M972" s="69"/>
      <c r="N972" s="87"/>
      <c r="O972" s="87"/>
      <c r="P972" s="87"/>
      <c r="Q972" s="70"/>
    </row>
    <row r="973" spans="2:18" ht="10.35" customHeight="1" x14ac:dyDescent="0.4">
      <c r="B973" s="56" t="s">
        <v>96</v>
      </c>
      <c r="C973" s="57"/>
      <c r="D973" s="58"/>
      <c r="E973" s="49">
        <f>E965+E955+E956-SUM(E970:E972)</f>
        <v>102.81724137931015</v>
      </c>
      <c r="F973" s="50"/>
      <c r="G973" s="49">
        <f>G965+G955+G956-SUM(G970:G972)</f>
        <v>2.8172413793109321</v>
      </c>
      <c r="H973" s="50"/>
      <c r="I973" s="51"/>
      <c r="J973" s="49">
        <v>105.7387023220541</v>
      </c>
      <c r="K973" s="50"/>
      <c r="L973" s="68"/>
      <c r="M973" s="69"/>
      <c r="N973" s="87"/>
      <c r="O973" s="87"/>
      <c r="P973" s="87"/>
      <c r="Q973" s="70"/>
    </row>
    <row r="974" spans="2:18" ht="10.35" customHeight="1" x14ac:dyDescent="0.4">
      <c r="C974" s="65"/>
      <c r="D974" s="54"/>
      <c r="E974" s="54"/>
      <c r="F974" s="54"/>
      <c r="G974" s="54"/>
      <c r="H974" s="54"/>
      <c r="I974" s="54"/>
      <c r="J974" s="54"/>
      <c r="K974" s="66"/>
      <c r="L974" s="68"/>
      <c r="M974" s="69"/>
      <c r="N974" s="87"/>
      <c r="O974" s="87"/>
      <c r="P974" s="87"/>
      <c r="Q974" s="70"/>
    </row>
    <row r="975" spans="2:18" ht="10.35" customHeight="1" x14ac:dyDescent="0.4">
      <c r="B975" s="56" t="s">
        <v>128</v>
      </c>
      <c r="C975" s="57"/>
      <c r="D975" s="58"/>
      <c r="E975" s="78">
        <v>21.643598615916954</v>
      </c>
      <c r="F975" s="50"/>
      <c r="G975" s="78" t="s">
        <v>116</v>
      </c>
      <c r="H975" s="50"/>
      <c r="I975" s="51"/>
      <c r="J975" s="79">
        <v>38.298050139275766</v>
      </c>
      <c r="K975" s="80"/>
      <c r="L975" s="68"/>
      <c r="M975" s="69"/>
      <c r="N975" s="87"/>
    </row>
    <row r="976" spans="2:18" ht="10.35" customHeight="1" x14ac:dyDescent="0.4">
      <c r="B976" s="56" t="s">
        <v>129</v>
      </c>
      <c r="C976" s="57"/>
      <c r="D976" s="58"/>
      <c r="E976" s="78">
        <f>E963/E975</f>
        <v>283.5650888944017</v>
      </c>
      <c r="F976" s="50"/>
      <c r="G976" s="78" t="s">
        <v>116</v>
      </c>
      <c r="H976" s="50"/>
      <c r="I976" s="51"/>
      <c r="J976" s="78">
        <v>168.14188821882971</v>
      </c>
      <c r="K976" s="80"/>
      <c r="L976" s="68"/>
      <c r="M976" s="69"/>
      <c r="N976" s="87"/>
    </row>
    <row r="977" spans="2:18" ht="10.35" customHeight="1" x14ac:dyDescent="0.4">
      <c r="B977" s="97" t="s">
        <v>130</v>
      </c>
      <c r="C977" s="98"/>
      <c r="D977" s="99"/>
      <c r="E977" s="81">
        <f>(E963+E966)/E975</f>
        <v>283.60428181592653</v>
      </c>
      <c r="F977" s="82"/>
      <c r="G977" s="81" t="s">
        <v>119</v>
      </c>
      <c r="H977" s="82"/>
      <c r="I977" s="83"/>
      <c r="J977" s="81" t="s">
        <v>119</v>
      </c>
      <c r="K977" s="84"/>
      <c r="L977" s="76"/>
      <c r="O977" s="23"/>
      <c r="P977" s="23"/>
    </row>
    <row r="978" spans="2:18" ht="10.35" customHeight="1" x14ac:dyDescent="0.4">
      <c r="B978" s="56" t="s">
        <v>131</v>
      </c>
      <c r="C978" s="57"/>
      <c r="D978" s="58"/>
      <c r="E978" s="78">
        <f>E964/E975</f>
        <v>282.75111882907464</v>
      </c>
      <c r="F978" s="50"/>
      <c r="G978" s="78" t="s">
        <v>116</v>
      </c>
      <c r="H978" s="50"/>
      <c r="I978" s="51"/>
      <c r="J978" s="78">
        <v>167.23177390957585</v>
      </c>
      <c r="K978" s="80"/>
      <c r="L978" s="76"/>
      <c r="M978" s="4">
        <v>20</v>
      </c>
      <c r="N978" s="4" t="s">
        <v>113</v>
      </c>
      <c r="O978" s="4" t="s">
        <v>114</v>
      </c>
    </row>
    <row r="979" spans="2:18" ht="10.35" customHeight="1" x14ac:dyDescent="0.4">
      <c r="B979" s="56" t="s">
        <v>121</v>
      </c>
      <c r="C979" s="57"/>
      <c r="D979" s="58"/>
      <c r="E979" s="78">
        <v>1.6571610383046873</v>
      </c>
      <c r="F979" s="50"/>
      <c r="G979" s="78" t="s">
        <v>116</v>
      </c>
      <c r="H979" s="50"/>
      <c r="I979" s="51"/>
      <c r="J979" s="78">
        <v>1.7136363636363645</v>
      </c>
      <c r="K979" s="80"/>
      <c r="L979" s="76"/>
      <c r="M979" s="22" t="s">
        <v>38</v>
      </c>
      <c r="N979" s="23">
        <f ca="1">OFFSET($R$5,0,$M978)</f>
        <v>0</v>
      </c>
      <c r="O979" s="23">
        <f ca="1">OFFSET($AV$5,0,$M978)</f>
        <v>0</v>
      </c>
      <c r="P979" s="23"/>
    </row>
    <row r="980" spans="2:18" ht="10.35" customHeight="1" x14ac:dyDescent="0.4">
      <c r="B980" s="56" t="s">
        <v>122</v>
      </c>
      <c r="C980" s="57"/>
      <c r="D980" s="58"/>
      <c r="E980" s="78">
        <f>E954/E979</f>
        <v>3094.5216373789199</v>
      </c>
      <c r="F980" s="50"/>
      <c r="G980" s="78" t="s">
        <v>116</v>
      </c>
      <c r="H980" s="50"/>
      <c r="I980" s="51"/>
      <c r="J980" s="78">
        <v>2987.315466934966</v>
      </c>
      <c r="K980" s="80"/>
      <c r="L980" s="76"/>
      <c r="M980" s="29" t="s">
        <v>42</v>
      </c>
      <c r="N980" s="23">
        <f ca="1">OFFSET($R$6,0,$M978)</f>
        <v>0</v>
      </c>
      <c r="O980" s="23">
        <f ca="1">OFFSET($AV$6,0,$M978)</f>
        <v>0</v>
      </c>
      <c r="P980" s="23"/>
    </row>
    <row r="981" spans="2:18" ht="9" customHeight="1" x14ac:dyDescent="0.4">
      <c r="B981" s="64" t="s">
        <v>98</v>
      </c>
      <c r="C981" s="65"/>
      <c r="D981" s="54"/>
      <c r="E981" s="54"/>
      <c r="F981" s="54"/>
      <c r="G981" s="54"/>
      <c r="H981" s="54"/>
      <c r="I981" s="54"/>
      <c r="J981" s="54"/>
      <c r="K981" s="66"/>
      <c r="L981" s="76"/>
      <c r="M981" s="35" t="s">
        <v>45</v>
      </c>
      <c r="N981" s="23">
        <f ca="1">OFFSET($R$7,0,$M978)</f>
        <v>0</v>
      </c>
      <c r="O981" s="23">
        <f ca="1">OFFSET($AV$7,0,$M978)</f>
        <v>0</v>
      </c>
      <c r="P981" s="23"/>
    </row>
    <row r="982" spans="2:18" ht="9" customHeight="1" x14ac:dyDescent="0.4">
      <c r="B982" s="64" t="s">
        <v>132</v>
      </c>
      <c r="C982" s="65"/>
      <c r="D982" s="54"/>
      <c r="E982" s="54"/>
      <c r="F982" s="54"/>
      <c r="G982" s="54"/>
      <c r="H982" s="54"/>
      <c r="I982" s="54"/>
      <c r="J982" s="54"/>
      <c r="K982" s="66"/>
      <c r="L982" s="76"/>
      <c r="M982" s="35" t="s">
        <v>47</v>
      </c>
      <c r="N982" s="23">
        <f ca="1">OFFSET($R$8,0,$M978)</f>
        <v>0</v>
      </c>
      <c r="O982" s="23">
        <f ca="1">OFFSET($AV$8,0,$M978)</f>
        <v>0</v>
      </c>
      <c r="P982" s="23"/>
    </row>
    <row r="983" spans="2:18" ht="10.35" customHeight="1" x14ac:dyDescent="0.4">
      <c r="B983" s="64"/>
      <c r="C983" s="65"/>
      <c r="D983" s="54"/>
      <c r="E983" s="54"/>
      <c r="F983" s="54"/>
      <c r="G983" s="54"/>
      <c r="H983" s="54"/>
      <c r="I983" s="54"/>
      <c r="J983" s="54"/>
      <c r="K983" s="66"/>
      <c r="L983" s="76"/>
      <c r="M983" s="35" t="s">
        <v>49</v>
      </c>
      <c r="N983" s="23">
        <f ca="1">OFFSET($R$9,0,$M978)</f>
        <v>0</v>
      </c>
      <c r="O983" s="23">
        <f ca="1">OFFSET($AV$9,0,$M978)</f>
        <v>0</v>
      </c>
      <c r="P983" s="23"/>
    </row>
    <row r="984" spans="2:18" ht="10.35" customHeight="1" x14ac:dyDescent="0.4">
      <c r="B984" s="64"/>
      <c r="C984" s="65"/>
      <c r="D984" s="54"/>
      <c r="E984" s="54"/>
      <c r="F984" s="54"/>
      <c r="G984" s="54"/>
      <c r="H984" s="54"/>
      <c r="I984" s="54"/>
      <c r="J984" s="54"/>
      <c r="K984" s="66"/>
      <c r="L984" s="76"/>
      <c r="M984" s="35" t="s">
        <v>51</v>
      </c>
      <c r="N984" s="23">
        <f ca="1">OFFSET($R$10,0,$M978)</f>
        <v>0</v>
      </c>
      <c r="O984" s="23">
        <f ca="1">OFFSET($AV$10,0,$M978)</f>
        <v>1.0169491525423728</v>
      </c>
      <c r="P984" s="23"/>
    </row>
    <row r="985" spans="2:18" ht="10.35" customHeight="1" x14ac:dyDescent="0.4">
      <c r="B985" s="64"/>
      <c r="C985" s="65"/>
      <c r="D985" s="54"/>
      <c r="E985" s="54"/>
      <c r="F985" s="54"/>
      <c r="G985" s="54"/>
      <c r="H985" s="54"/>
      <c r="I985" s="54"/>
      <c r="J985" s="54"/>
      <c r="K985" s="66"/>
      <c r="M985" s="35" t="s">
        <v>54</v>
      </c>
      <c r="N985" s="23">
        <f ca="1">OFFSET($R$11,0,$M978)</f>
        <v>1.3559322033898304</v>
      </c>
      <c r="O985" s="23">
        <f ca="1">OFFSET($AV$11,0,$M978)</f>
        <v>1.0169491525423728</v>
      </c>
      <c r="P985" s="23"/>
    </row>
    <row r="986" spans="2:18" ht="10.35" customHeight="1" x14ac:dyDescent="0.4">
      <c r="B986" s="64"/>
      <c r="C986" s="65"/>
      <c r="D986" s="54"/>
      <c r="E986" s="54"/>
      <c r="F986" s="54"/>
      <c r="G986" s="54"/>
      <c r="H986" s="54"/>
      <c r="I986" s="54"/>
      <c r="J986" s="54"/>
      <c r="K986" s="66"/>
      <c r="M986" s="35" t="s">
        <v>56</v>
      </c>
      <c r="N986" s="23">
        <f ca="1">OFFSET($R$12,0,$M978)</f>
        <v>1.3559322033898304</v>
      </c>
      <c r="O986" s="23">
        <f ca="1">OFFSET($AV$12,0,$M978)</f>
        <v>0</v>
      </c>
      <c r="P986" s="23"/>
    </row>
    <row r="987" spans="2:18" ht="10.35" customHeight="1" x14ac:dyDescent="0.4">
      <c r="B987" s="64"/>
      <c r="C987" s="65"/>
      <c r="D987" s="54"/>
      <c r="E987" s="54"/>
      <c r="F987" s="54"/>
      <c r="G987" s="54"/>
      <c r="H987" s="54"/>
      <c r="I987" s="54"/>
      <c r="J987" s="54"/>
      <c r="K987" s="66"/>
      <c r="M987" s="35" t="s">
        <v>58</v>
      </c>
      <c r="N987" s="23">
        <f ca="1">OFFSET($R$13,0,$M978)</f>
        <v>0.33898305084745761</v>
      </c>
      <c r="O987" s="23">
        <f ca="1">OFFSET($AV$13,0,$M978)</f>
        <v>0.67796610169491522</v>
      </c>
      <c r="P987" s="23"/>
    </row>
    <row r="988" spans="2:18" ht="10.35" customHeight="1" x14ac:dyDescent="0.4">
      <c r="B988" s="64"/>
      <c r="C988" s="65"/>
      <c r="D988" s="54"/>
      <c r="E988" s="54"/>
      <c r="F988" s="54"/>
      <c r="G988" s="54"/>
      <c r="H988" s="54"/>
      <c r="I988" s="54"/>
      <c r="J988" s="54"/>
      <c r="K988" s="66"/>
      <c r="M988" s="35" t="s">
        <v>60</v>
      </c>
      <c r="N988" s="23">
        <f ca="1">OFFSET($R$14,0,$M978)</f>
        <v>0</v>
      </c>
      <c r="O988" s="23">
        <f ca="1">OFFSET($AV$14,0,$M978)</f>
        <v>0.67796610169491522</v>
      </c>
      <c r="P988" s="23"/>
      <c r="R988" s="85"/>
    </row>
    <row r="989" spans="2:18" ht="10.35" customHeight="1" x14ac:dyDescent="0.4">
      <c r="B989" s="64"/>
      <c r="C989" s="65"/>
      <c r="D989" s="54"/>
      <c r="E989" s="54"/>
      <c r="F989" s="54"/>
      <c r="G989" s="54"/>
      <c r="H989" s="54"/>
      <c r="I989" s="54"/>
      <c r="J989" s="54"/>
      <c r="K989" s="66"/>
      <c r="M989" s="35" t="s">
        <v>62</v>
      </c>
      <c r="N989" s="23">
        <f ca="1">OFFSET($R$15,0,$M978)</f>
        <v>0</v>
      </c>
      <c r="O989" s="23">
        <f ca="1">OFFSET($AV$15,0,$M978)</f>
        <v>2.3728813559322033</v>
      </c>
      <c r="P989" s="23"/>
      <c r="R989" s="85"/>
    </row>
    <row r="990" spans="2:18" ht="10.35" customHeight="1" x14ac:dyDescent="0.4">
      <c r="B990" s="64"/>
      <c r="C990" s="65"/>
      <c r="D990" s="54"/>
      <c r="E990" s="54"/>
      <c r="F990" s="54"/>
      <c r="G990" s="54"/>
      <c r="H990" s="54"/>
      <c r="I990" s="54"/>
      <c r="J990" s="54"/>
      <c r="K990" s="66"/>
      <c r="L990" s="8"/>
      <c r="M990" s="35" t="s">
        <v>65</v>
      </c>
      <c r="N990" s="23">
        <f ca="1">OFFSET($R$16,0,$M978)</f>
        <v>1.3559322033898304</v>
      </c>
      <c r="O990" s="23">
        <f ca="1">OFFSET($AV$16,0,$M978)</f>
        <v>1.0169491525423728</v>
      </c>
      <c r="P990" s="23"/>
      <c r="Q990" s="86"/>
    </row>
    <row r="991" spans="2:18" ht="10.35" customHeight="1" x14ac:dyDescent="0.4">
      <c r="B991" s="64"/>
      <c r="C991" s="65"/>
      <c r="D991" s="54"/>
      <c r="E991" s="54"/>
      <c r="F991" s="54"/>
      <c r="G991" s="54"/>
      <c r="H991" s="54"/>
      <c r="I991" s="54"/>
      <c r="J991" s="54"/>
      <c r="K991" s="66"/>
      <c r="L991" s="8"/>
      <c r="M991" s="35" t="s">
        <v>68</v>
      </c>
      <c r="N991" s="23">
        <f ca="1">OFFSET($R$17,0,$M978)</f>
        <v>1.3559322033898304</v>
      </c>
      <c r="O991" s="23">
        <f ca="1">OFFSET($AV$17,0,$M978)</f>
        <v>0.67796610169491522</v>
      </c>
      <c r="P991" s="23"/>
      <c r="Q991" s="70"/>
    </row>
    <row r="992" spans="2:18" ht="10.35" customHeight="1" x14ac:dyDescent="0.4">
      <c r="B992" s="64"/>
      <c r="C992" s="65"/>
      <c r="D992" s="54"/>
      <c r="E992" s="54"/>
      <c r="F992" s="54"/>
      <c r="G992" s="54"/>
      <c r="H992" s="54"/>
      <c r="I992" s="54"/>
      <c r="J992" s="54"/>
      <c r="K992" s="66"/>
      <c r="L992" s="67"/>
      <c r="M992" s="35" t="s">
        <v>71</v>
      </c>
      <c r="N992" s="23">
        <f ca="1">OFFSET($R$18,0,$M978)</f>
        <v>1.6949152542372881</v>
      </c>
      <c r="O992" s="23">
        <f ca="1">OFFSET($AV$18,0,$M978)</f>
        <v>0.67796610169491522</v>
      </c>
      <c r="P992" s="23"/>
      <c r="Q992" s="70"/>
    </row>
    <row r="993" spans="2:49" ht="10.35" customHeight="1" x14ac:dyDescent="0.4">
      <c r="B993" s="64"/>
      <c r="C993" s="65"/>
      <c r="D993" s="54"/>
      <c r="E993" s="54"/>
      <c r="F993" s="54"/>
      <c r="G993" s="54"/>
      <c r="H993" s="54"/>
      <c r="I993" s="54"/>
      <c r="J993" s="54"/>
      <c r="K993" s="66"/>
      <c r="L993" s="68"/>
      <c r="M993" s="35" t="s">
        <v>74</v>
      </c>
      <c r="N993" s="23">
        <f ca="1">OFFSET($R$19,0,$M978)</f>
        <v>1.3559322033898304</v>
      </c>
      <c r="O993" s="23">
        <f ca="1">OFFSET($AV$19,0,$M978)</f>
        <v>1.3559322033898304</v>
      </c>
      <c r="P993" s="23"/>
      <c r="Q993" s="70"/>
    </row>
    <row r="994" spans="2:49" ht="10.35" customHeight="1" x14ac:dyDescent="0.4">
      <c r="B994" s="64"/>
      <c r="C994" s="65"/>
      <c r="D994" s="54"/>
      <c r="E994" s="54"/>
      <c r="F994" s="54"/>
      <c r="G994" s="54"/>
      <c r="H994" s="54"/>
      <c r="I994" s="54"/>
      <c r="J994" s="54"/>
      <c r="K994" s="66"/>
      <c r="L994" s="68"/>
      <c r="M994" s="35" t="s">
        <v>76</v>
      </c>
      <c r="N994" s="23">
        <f ca="1">OFFSET($R$20,0,$M978)</f>
        <v>0.67796610169491522</v>
      </c>
      <c r="O994" s="23">
        <f ca="1">OFFSET($AV$20,0,$M978)</f>
        <v>1.0169491525423728</v>
      </c>
      <c r="P994" s="23"/>
      <c r="Q994" s="70"/>
    </row>
    <row r="995" spans="2:49" ht="7.5" customHeight="1" x14ac:dyDescent="0.4">
      <c r="B995" s="64"/>
      <c r="C995" s="65"/>
      <c r="D995" s="54"/>
      <c r="E995" s="54"/>
      <c r="F995" s="54"/>
      <c r="G995" s="54"/>
      <c r="H995" s="54"/>
      <c r="I995" s="54"/>
      <c r="J995" s="54"/>
      <c r="K995" s="66"/>
      <c r="L995" s="68"/>
      <c r="M995" s="43" t="s">
        <v>78</v>
      </c>
      <c r="N995" s="23">
        <f ca="1">OFFSET($R$21,0,$M978)</f>
        <v>4.406779661016949</v>
      </c>
      <c r="O995" s="23">
        <f ca="1">OFFSET($AV$21,0,$M978)</f>
        <v>4.0677966101694913</v>
      </c>
      <c r="P995" s="23"/>
      <c r="Q995" s="30"/>
      <c r="R995" s="30"/>
      <c r="S995" s="30"/>
      <c r="T995" s="30"/>
      <c r="U995" s="30"/>
      <c r="V995" s="11"/>
      <c r="W995" s="11"/>
      <c r="X995" s="11"/>
      <c r="Y995" s="11"/>
      <c r="Z995" s="11"/>
      <c r="AA995" s="11"/>
      <c r="AB995" s="11"/>
      <c r="AC995" s="11"/>
      <c r="AD995" s="11"/>
      <c r="AE995" s="11"/>
      <c r="AF995" s="11"/>
      <c r="AG995" s="11"/>
      <c r="AH995" s="11"/>
      <c r="AI995" s="11"/>
      <c r="AJ995" s="11"/>
      <c r="AK995" s="11"/>
      <c r="AL995" s="11"/>
      <c r="AM995" s="11"/>
      <c r="AN995" s="11"/>
      <c r="AO995" s="11"/>
      <c r="AP995" s="11"/>
      <c r="AQ995" s="11"/>
      <c r="AR995" s="11"/>
      <c r="AS995" s="11"/>
      <c r="AT995" s="11"/>
      <c r="AU995" s="11"/>
    </row>
    <row r="996" spans="2:49" ht="16.5" customHeight="1" x14ac:dyDescent="0.4">
      <c r="B996" s="9" t="str">
        <f>"第21表　地域移行支援　１施設・事業所当たりの収支額，収支等の科目"</f>
        <v>第21表　地域移行支援　１施設・事業所当たりの収支額，収支等の科目</v>
      </c>
      <c r="C996" s="65"/>
      <c r="D996" s="54"/>
      <c r="E996" s="54"/>
      <c r="F996" s="54"/>
      <c r="G996" s="54"/>
      <c r="H996" s="54"/>
      <c r="I996" s="54"/>
      <c r="J996" s="54"/>
      <c r="K996" s="66"/>
      <c r="L996" s="68"/>
      <c r="M996" s="43" t="s">
        <v>80</v>
      </c>
      <c r="N996" s="23">
        <f ca="1">OFFSET($R$22,0,$M978)</f>
        <v>1.0169491525423728</v>
      </c>
      <c r="O996" s="23">
        <f ca="1">OFFSET($AV$22,0,$M978)</f>
        <v>1.6949152542372881</v>
      </c>
      <c r="P996" s="23"/>
      <c r="Q996" s="30"/>
      <c r="R996" s="30"/>
      <c r="S996" s="30"/>
      <c r="T996" s="30"/>
      <c r="U996" s="30"/>
      <c r="V996" s="11"/>
      <c r="W996" s="11"/>
      <c r="X996" s="11"/>
      <c r="Y996" s="11"/>
      <c r="Z996" s="11"/>
      <c r="AA996" s="11"/>
      <c r="AB996" s="11"/>
      <c r="AC996" s="11"/>
      <c r="AD996" s="11"/>
      <c r="AE996" s="11"/>
      <c r="AF996" s="11"/>
      <c r="AG996" s="11"/>
      <c r="AH996" s="11"/>
      <c r="AI996" s="11"/>
      <c r="AJ996" s="11"/>
      <c r="AK996" s="11"/>
      <c r="AL996" s="11"/>
      <c r="AM996" s="11"/>
      <c r="AN996" s="11"/>
      <c r="AO996" s="11"/>
      <c r="AP996" s="11"/>
      <c r="AQ996" s="11"/>
      <c r="AR996" s="11"/>
      <c r="AS996" s="11"/>
      <c r="AT996" s="11"/>
      <c r="AU996" s="11"/>
    </row>
    <row r="997" spans="2:49" ht="10.35" customHeight="1" x14ac:dyDescent="0.4">
      <c r="C997" s="7"/>
      <c r="D997" s="8"/>
      <c r="E997" s="8"/>
      <c r="F997" s="8"/>
      <c r="G997" s="8"/>
      <c r="H997" s="8"/>
      <c r="I997" s="8"/>
      <c r="J997" s="8"/>
      <c r="K997" s="10" t="s">
        <v>33</v>
      </c>
      <c r="L997" s="1"/>
      <c r="M997" s="43" t="s">
        <v>84</v>
      </c>
      <c r="N997" s="23">
        <f ca="1">OFFSET($R$23,0,$M978)</f>
        <v>2.7118644067796609</v>
      </c>
      <c r="O997" s="23">
        <f ca="1">OFFSET($AV$23,0,$M978)</f>
        <v>2.7118644067796609</v>
      </c>
      <c r="P997" s="23"/>
      <c r="Q997" s="70"/>
      <c r="AV997" s="11"/>
      <c r="AW997" s="11"/>
    </row>
    <row r="998" spans="2:49" ht="10.35" customHeight="1" x14ac:dyDescent="0.4">
      <c r="B998" s="17"/>
      <c r="C998" s="18"/>
      <c r="D998" s="19"/>
      <c r="E998" s="105" t="s">
        <v>36</v>
      </c>
      <c r="F998" s="106"/>
      <c r="G998" s="106"/>
      <c r="H998" s="107"/>
      <c r="I998" s="20"/>
      <c r="J998" s="105" t="s">
        <v>37</v>
      </c>
      <c r="K998" s="107"/>
      <c r="L998" s="1"/>
      <c r="M998" s="43" t="s">
        <v>86</v>
      </c>
      <c r="N998" s="23">
        <f ca="1">OFFSET($R$24,0,$M978)</f>
        <v>2.7118644067796609</v>
      </c>
      <c r="O998" s="23">
        <f ca="1">OFFSET($AV$24,0,$M978)</f>
        <v>1.6949152542372881</v>
      </c>
      <c r="P998" s="23"/>
      <c r="Q998" s="70"/>
      <c r="AV998" s="11"/>
      <c r="AW998" s="11"/>
    </row>
    <row r="999" spans="2:49" ht="10.35" customHeight="1" x14ac:dyDescent="0.4">
      <c r="B999" s="26"/>
      <c r="C999" s="27"/>
      <c r="D999" s="28"/>
      <c r="E999" s="105" t="s">
        <v>39</v>
      </c>
      <c r="F999" s="107"/>
      <c r="G999" s="105" t="s">
        <v>40</v>
      </c>
      <c r="H999" s="107"/>
      <c r="I999" s="20"/>
      <c r="J999" s="105" t="s">
        <v>41</v>
      </c>
      <c r="K999" s="107"/>
      <c r="L999" s="68"/>
      <c r="M999" s="2" t="s">
        <v>88</v>
      </c>
      <c r="N999" s="23">
        <f ca="1">OFFSET($R$25,0,$M978)</f>
        <v>4.406779661016949</v>
      </c>
      <c r="O999" s="23">
        <f ca="1">OFFSET($AV$25,0,$M978)</f>
        <v>4.7457627118644066</v>
      </c>
      <c r="P999" s="23"/>
      <c r="Q999" s="70"/>
    </row>
    <row r="1000" spans="2:49" ht="10.35" customHeight="1" x14ac:dyDescent="0.4">
      <c r="B1000" s="31" t="s">
        <v>43</v>
      </c>
      <c r="C1000" s="100" t="s">
        <v>44</v>
      </c>
      <c r="D1000" s="101"/>
      <c r="E1000" s="32">
        <v>2781.437288135593</v>
      </c>
      <c r="F1000" s="33">
        <f>E1000/E1013</f>
        <v>0.97840069255149409</v>
      </c>
      <c r="G1000" s="32">
        <v>2788.3525423728815</v>
      </c>
      <c r="H1000" s="33">
        <f>G1000/G1013</f>
        <v>0.98614587829089329</v>
      </c>
      <c r="I1000" s="34"/>
      <c r="J1000" s="32">
        <v>3937.6458333333335</v>
      </c>
      <c r="K1000" s="33">
        <v>0.93315707685794447</v>
      </c>
      <c r="L1000" s="68"/>
      <c r="M1000" s="4" t="s">
        <v>89</v>
      </c>
      <c r="N1000" s="23">
        <f ca="1">OFFSET($R$26,0,$M978)</f>
        <v>6.1016949152542379</v>
      </c>
      <c r="O1000" s="23">
        <f ca="1">OFFSET($AV$26,0,$M978)</f>
        <v>14.237288135593221</v>
      </c>
      <c r="P1000" s="23"/>
      <c r="Q1000" s="70"/>
    </row>
    <row r="1001" spans="2:49" ht="10.35" customHeight="1" x14ac:dyDescent="0.4">
      <c r="B1001" s="36"/>
      <c r="C1001" s="100" t="s">
        <v>46</v>
      </c>
      <c r="D1001" s="101"/>
      <c r="E1001" s="32">
        <v>0</v>
      </c>
      <c r="F1001" s="33">
        <f>E1001/E1013</f>
        <v>0</v>
      </c>
      <c r="G1001" s="32">
        <v>0</v>
      </c>
      <c r="H1001" s="33">
        <f>G1001/G1013</f>
        <v>0</v>
      </c>
      <c r="I1001" s="34"/>
      <c r="J1001" s="32">
        <v>0</v>
      </c>
      <c r="K1001" s="33">
        <v>0</v>
      </c>
      <c r="L1001" s="68"/>
      <c r="M1001" s="43" t="s">
        <v>91</v>
      </c>
      <c r="N1001" s="23">
        <f ca="1">OFFSET($R$27,0,$M978)</f>
        <v>14.915254237288137</v>
      </c>
      <c r="O1001" s="23">
        <f ca="1">OFFSET($AV$27,0,$M978)</f>
        <v>11.186440677966102</v>
      </c>
      <c r="P1001" s="23"/>
      <c r="Q1001" s="70"/>
    </row>
    <row r="1002" spans="2:49" ht="10.35" customHeight="1" x14ac:dyDescent="0.4">
      <c r="B1002" s="36"/>
      <c r="C1002" s="100" t="s">
        <v>48</v>
      </c>
      <c r="D1002" s="101"/>
      <c r="E1002" s="32">
        <v>2.2677966101694915</v>
      </c>
      <c r="F1002" s="33">
        <f>E1002/E1013</f>
        <v>7.9772202070500027E-4</v>
      </c>
      <c r="G1002" s="32">
        <v>1.6271186440677967</v>
      </c>
      <c r="H1002" s="33">
        <f>G1002/G1013</f>
        <v>5.7545676881024302E-4</v>
      </c>
      <c r="I1002" s="34"/>
      <c r="J1002" s="32">
        <v>4.333333333333333</v>
      </c>
      <c r="K1002" s="33">
        <v>1.0269284840585399E-3</v>
      </c>
      <c r="L1002" s="66"/>
      <c r="M1002" s="43" t="s">
        <v>93</v>
      </c>
      <c r="N1002" s="23">
        <f ca="1">OFFSET($R$28,0,$M978)</f>
        <v>12.203389830508476</v>
      </c>
      <c r="O1002" s="23">
        <f ca="1">OFFSET($AV$28,0,$M978)</f>
        <v>12.542372881355931</v>
      </c>
      <c r="P1002" s="23"/>
      <c r="Q1002" s="70"/>
    </row>
    <row r="1003" spans="2:49" ht="10.35" customHeight="1" x14ac:dyDescent="0.4">
      <c r="B1003" s="38"/>
      <c r="C1003" s="100" t="s">
        <v>50</v>
      </c>
      <c r="D1003" s="101"/>
      <c r="E1003" s="32">
        <v>51.301694915254238</v>
      </c>
      <c r="F1003" s="33">
        <f>E1003/E1013</f>
        <v>1.8045926848056015E-2</v>
      </c>
      <c r="G1003" s="32">
        <v>33.623728813559325</v>
      </c>
      <c r="H1003" s="33">
        <f>G1003/G1013</f>
        <v>1.1891574353810002E-2</v>
      </c>
      <c r="I1003" s="34"/>
      <c r="J1003" s="32">
        <v>60.630208333333336</v>
      </c>
      <c r="K1003" s="33">
        <v>1.4368358753516181E-2</v>
      </c>
      <c r="L1003" s="66"/>
      <c r="M1003" s="43" t="s">
        <v>95</v>
      </c>
      <c r="N1003" s="23">
        <f ca="1">OFFSET($R$29,0,$M978)</f>
        <v>17.627118644067796</v>
      </c>
      <c r="O1003" s="23">
        <f ca="1">OFFSET($AV$29,0,$M978)</f>
        <v>13.898305084745763</v>
      </c>
      <c r="P1003" s="23"/>
      <c r="Q1003" s="70"/>
    </row>
    <row r="1004" spans="2:49" ht="10.35" customHeight="1" x14ac:dyDescent="0.4">
      <c r="B1004" s="31" t="s">
        <v>52</v>
      </c>
      <c r="C1004" s="100" t="s">
        <v>53</v>
      </c>
      <c r="D1004" s="101"/>
      <c r="E1004" s="32">
        <v>2305.1186440677966</v>
      </c>
      <c r="F1004" s="33">
        <f>E1004/E1013</f>
        <v>0.81085045037310488</v>
      </c>
      <c r="G1004" s="32">
        <v>2198.437288135593</v>
      </c>
      <c r="H1004" s="33">
        <f>G1004/G1013</f>
        <v>0.77751282789047116</v>
      </c>
      <c r="I1004" s="34"/>
      <c r="J1004" s="32">
        <v>3185.1822916666665</v>
      </c>
      <c r="K1004" s="33">
        <v>0.75483563589954361</v>
      </c>
      <c r="L1004" s="66"/>
      <c r="M1004" s="43" t="s">
        <v>97</v>
      </c>
      <c r="N1004" s="23">
        <f ca="1">OFFSET($R$30,0,$M978)</f>
        <v>5.7627118644067794</v>
      </c>
      <c r="O1004" s="23">
        <f ca="1">OFFSET($AV$30,0,$M978)</f>
        <v>9.4915254237288131</v>
      </c>
      <c r="P1004" s="23"/>
      <c r="Q1004" s="70"/>
    </row>
    <row r="1005" spans="2:49" ht="10.35" customHeight="1" x14ac:dyDescent="0.4">
      <c r="B1005" s="36"/>
      <c r="C1005" s="100" t="s">
        <v>55</v>
      </c>
      <c r="D1005" s="101"/>
      <c r="E1005" s="32">
        <v>33.108474576271185</v>
      </c>
      <c r="F1005" s="33">
        <f>E1005/E1013</f>
        <v>1.1646264538454016E-2</v>
      </c>
      <c r="G1005" s="32">
        <v>28.705084745762711</v>
      </c>
      <c r="H1005" s="33">
        <f>G1005/G1013</f>
        <v>1.0152016496427371E-2</v>
      </c>
      <c r="I1005" s="34"/>
      <c r="J1005" s="32">
        <v>103.52083333333333</v>
      </c>
      <c r="K1005" s="33">
        <v>2.4532729025417713E-2</v>
      </c>
      <c r="L1005" s="66"/>
      <c r="M1005" s="43" t="s">
        <v>99</v>
      </c>
      <c r="N1005" s="23">
        <f ca="1">OFFSET($R$31,0,$M978)</f>
        <v>7.4576271186440684</v>
      </c>
      <c r="O1005" s="23">
        <f ca="1">OFFSET($AV$31,0,$M978)</f>
        <v>5.7627118644067794</v>
      </c>
      <c r="P1005" s="23"/>
      <c r="Q1005" s="70"/>
    </row>
    <row r="1006" spans="2:49" ht="10.35" customHeight="1" x14ac:dyDescent="0.4">
      <c r="B1006" s="36"/>
      <c r="C1006" s="100" t="s">
        <v>57</v>
      </c>
      <c r="D1006" s="101"/>
      <c r="E1006" s="39">
        <v>-5.0915254237288137</v>
      </c>
      <c r="F1006" s="33">
        <f>E1006/E1013</f>
        <v>-1.790999215394485E-3</v>
      </c>
      <c r="G1006" s="39">
        <v>-5.0203389830508476</v>
      </c>
      <c r="H1006" s="33">
        <f>G1006/G1013</f>
        <v>-1.7755239054332707E-3</v>
      </c>
      <c r="I1006" s="34"/>
      <c r="J1006" s="39">
        <v>-12.729166666666666</v>
      </c>
      <c r="K1006" s="33">
        <v>-3.0166024219219606E-3</v>
      </c>
      <c r="L1006" s="66"/>
      <c r="M1006" s="43" t="s">
        <v>100</v>
      </c>
      <c r="N1006" s="23">
        <f ca="1">OFFSET($R$32,0,$M978)</f>
        <v>4.406779661016949</v>
      </c>
      <c r="O1006" s="23">
        <f ca="1">OFFSET($AV$32,0,$M978)</f>
        <v>2.3728813559322033</v>
      </c>
      <c r="P1006" s="23"/>
      <c r="Q1006" s="70"/>
    </row>
    <row r="1007" spans="2:49" ht="10.35" customHeight="1" x14ac:dyDescent="0.4">
      <c r="B1007" s="36"/>
      <c r="C1007" s="100" t="s">
        <v>59</v>
      </c>
      <c r="D1007" s="101"/>
      <c r="E1007" s="40">
        <v>23.701694915254237</v>
      </c>
      <c r="F1007" s="33">
        <f>E1007/E1013</f>
        <v>8.3373279054848454E-3</v>
      </c>
      <c r="G1007" s="40">
        <v>23.437288135593221</v>
      </c>
      <c r="H1007" s="33">
        <f>G1007/G1013</f>
        <v>8.2889752074042089E-3</v>
      </c>
      <c r="I1007" s="34"/>
      <c r="J1007" s="40">
        <v>42.973958333333336</v>
      </c>
      <c r="K1007" s="33">
        <v>1.0184118896594967E-2</v>
      </c>
      <c r="L1007" s="66"/>
      <c r="M1007" s="43" t="s">
        <v>101</v>
      </c>
      <c r="N1007" s="23">
        <f ca="1">OFFSET($R$33,0,$M978)</f>
        <v>4.406779661016949</v>
      </c>
      <c r="O1007" s="23">
        <f ca="1">OFFSET($AV$33,0,$M978)</f>
        <v>3.050847457627119</v>
      </c>
      <c r="P1007" s="23"/>
      <c r="Q1007" s="70"/>
    </row>
    <row r="1008" spans="2:49" ht="10.35" customHeight="1" x14ac:dyDescent="0.4">
      <c r="B1008" s="38"/>
      <c r="C1008" s="100" t="s">
        <v>61</v>
      </c>
      <c r="D1008" s="101"/>
      <c r="E1008" s="40">
        <v>358.97966101694914</v>
      </c>
      <c r="F1008" s="33">
        <f>E1008/E1013</f>
        <v>0.12627498396209091</v>
      </c>
      <c r="G1008" s="40">
        <v>324.29830508474578</v>
      </c>
      <c r="H1008" s="33">
        <f>G1008/G1013</f>
        <v>0.11469332949695486</v>
      </c>
      <c r="I1008" s="34"/>
      <c r="J1008" s="40">
        <v>660.77083333333337</v>
      </c>
      <c r="K1008" s="33">
        <v>0.15659178235040727</v>
      </c>
      <c r="L1008" s="66"/>
      <c r="M1008" s="43" t="s">
        <v>102</v>
      </c>
      <c r="N1008" s="23">
        <f ca="1">OFFSET($R$34,0,$M978)</f>
        <v>1.0169491525423728</v>
      </c>
      <c r="O1008" s="23">
        <f ca="1">OFFSET($AV$34,0,$M978)</f>
        <v>1.3559322033898304</v>
      </c>
      <c r="P1008" s="23"/>
      <c r="Q1008" s="70"/>
    </row>
    <row r="1009" spans="2:18" ht="10.35" customHeight="1" x14ac:dyDescent="0.4">
      <c r="B1009" s="31" t="s">
        <v>63</v>
      </c>
      <c r="C1009" s="100" t="s">
        <v>64</v>
      </c>
      <c r="D1009" s="101"/>
      <c r="E1009" s="40">
        <v>0.12203389830508475</v>
      </c>
      <c r="F1009" s="33">
        <f>E1009/E1013</f>
        <v>4.2926745508789252E-5</v>
      </c>
      <c r="G1009" s="40">
        <v>0.24067796610169492</v>
      </c>
      <c r="H1009" s="33">
        <f>G1009/G1013</f>
        <v>8.5119647053181783E-5</v>
      </c>
      <c r="I1009" s="34"/>
      <c r="J1009" s="40">
        <v>1.0572916666666667</v>
      </c>
      <c r="K1009" s="33">
        <v>2.5056067579793702E-4</v>
      </c>
      <c r="L1009" s="66"/>
      <c r="M1009" s="2" t="s">
        <v>103</v>
      </c>
      <c r="N1009" s="23">
        <f ca="1">OFFSET($R$35,0,$M978)</f>
        <v>0.67796610169491522</v>
      </c>
      <c r="O1009" s="23">
        <f ca="1">OFFSET($AV$35,0,$M978)</f>
        <v>0</v>
      </c>
      <c r="P1009" s="23"/>
      <c r="Q1009" s="70"/>
    </row>
    <row r="1010" spans="2:18" ht="10.35" customHeight="1" x14ac:dyDescent="0.4">
      <c r="B1010" s="41" t="s">
        <v>66</v>
      </c>
      <c r="C1010" s="100" t="s">
        <v>67</v>
      </c>
      <c r="D1010" s="101"/>
      <c r="E1010" s="40">
        <v>0.88474576271186445</v>
      </c>
      <c r="F1010" s="33">
        <f>E1010/E1013</f>
        <v>3.1121890493872209E-4</v>
      </c>
      <c r="G1010" s="40">
        <v>0.75254237288135595</v>
      </c>
      <c r="H1010" s="33">
        <f>G1010/G1013</f>
        <v>2.6614875557473739E-4</v>
      </c>
      <c r="I1010" s="34"/>
      <c r="J1010" s="40">
        <v>1.1614583333333333</v>
      </c>
      <c r="K1010" s="33">
        <v>2.7524645666472881E-4</v>
      </c>
      <c r="L1010" s="66"/>
      <c r="M1010" s="4" t="s">
        <v>104</v>
      </c>
      <c r="N1010" s="23">
        <f ca="1">OFFSET($R$36,0,$M978)</f>
        <v>0</v>
      </c>
      <c r="O1010" s="23">
        <f ca="1">OFFSET($AV$36,0,$M978)</f>
        <v>0</v>
      </c>
      <c r="P1010" s="23"/>
      <c r="Q1010" s="70"/>
    </row>
    <row r="1011" spans="2:18" ht="10.35" customHeight="1" x14ac:dyDescent="0.4">
      <c r="B1011" s="31" t="s">
        <v>69</v>
      </c>
      <c r="C1011" s="100" t="s">
        <v>70</v>
      </c>
      <c r="D1011" s="101"/>
      <c r="E1011" s="40">
        <v>7.7118644067796609</v>
      </c>
      <c r="F1011" s="33">
        <f>E1011/E1013</f>
        <v>2.7127318342359871E-3</v>
      </c>
      <c r="G1011" s="40">
        <v>3.68135593220339</v>
      </c>
      <c r="H1011" s="33">
        <f>G1011/G1013</f>
        <v>1.3019709394331749E-3</v>
      </c>
      <c r="I1011" s="34"/>
      <c r="J1011" s="40">
        <v>216.03645833333334</v>
      </c>
      <c r="K1011" s="33">
        <v>5.1197075228682908E-2</v>
      </c>
      <c r="L1011" s="66"/>
      <c r="M1011" s="69" t="s">
        <v>105</v>
      </c>
      <c r="N1011" s="23">
        <f ca="1">OFFSET($R$37,0,$M978)</f>
        <v>0.67796610169491522</v>
      </c>
      <c r="O1011" s="23">
        <f ca="1">OFFSET($AV$37,0,$M978)</f>
        <v>0</v>
      </c>
      <c r="P1011" s="23"/>
    </row>
    <row r="1012" spans="2:18" ht="10.35" customHeight="1" x14ac:dyDescent="0.4">
      <c r="B1012" s="41" t="s">
        <v>72</v>
      </c>
      <c r="C1012" s="100" t="s">
        <v>73</v>
      </c>
      <c r="D1012" s="101"/>
      <c r="E1012" s="40">
        <v>16.840677966101694</v>
      </c>
      <c r="F1012" s="33">
        <f>E1012/E1013</f>
        <v>5.9238908802129158E-3</v>
      </c>
      <c r="G1012" s="40">
        <v>68.8</v>
      </c>
      <c r="H1012" s="33">
        <f>G1012/G1013</f>
        <v>2.4332230374526441E-2</v>
      </c>
      <c r="I1012" s="34"/>
      <c r="J1012" s="40">
        <v>113.79166666666667</v>
      </c>
      <c r="K1012" s="33">
        <v>2.6966747018883391E-2</v>
      </c>
      <c r="L1012" s="68"/>
      <c r="M1012" s="69" t="s">
        <v>106</v>
      </c>
      <c r="N1012" s="23">
        <f ca="1">OFFSET($R$38,0,$M978)</f>
        <v>0</v>
      </c>
      <c r="O1012" s="23">
        <f ca="1">OFFSET($AV$38,0,$M978)</f>
        <v>0</v>
      </c>
      <c r="P1012" s="23"/>
    </row>
    <row r="1013" spans="2:18" ht="10.35" customHeight="1" x14ac:dyDescent="0.4">
      <c r="B1013" s="94" t="s">
        <v>75</v>
      </c>
      <c r="C1013" s="95"/>
      <c r="D1013" s="96"/>
      <c r="E1013" s="42">
        <f>SUM(E1000:E1003,E1009,E1011)</f>
        <v>2842.8406779661018</v>
      </c>
      <c r="F1013" s="33">
        <f>E1013/E1013</f>
        <v>1</v>
      </c>
      <c r="G1013" s="42">
        <f>SUM(G1000:G1003,G1009,G1011)</f>
        <v>2827.5254237288141</v>
      </c>
      <c r="H1013" s="33">
        <f>G1013/G1013</f>
        <v>1</v>
      </c>
      <c r="I1013" s="34"/>
      <c r="J1013" s="42">
        <v>4219.703125</v>
      </c>
      <c r="K1013" s="33">
        <v>1</v>
      </c>
      <c r="L1013" s="63"/>
      <c r="M1013" s="69" t="s">
        <v>107</v>
      </c>
      <c r="N1013" s="23">
        <f ca="1">OFFSET($R$39,0,$M978)</f>
        <v>0</v>
      </c>
      <c r="O1013" s="23">
        <f ca="1">OFFSET($AV$39,0,$M978)</f>
        <v>0</v>
      </c>
      <c r="P1013" s="23"/>
    </row>
    <row r="1014" spans="2:18" ht="10.35" customHeight="1" x14ac:dyDescent="0.4">
      <c r="B1014" s="94" t="s">
        <v>77</v>
      </c>
      <c r="C1014" s="95"/>
      <c r="D1014" s="96"/>
      <c r="E1014" s="42">
        <f>SUM(E1004:E1008,E1010,E1012)</f>
        <v>2733.5423728813557</v>
      </c>
      <c r="F1014" s="33">
        <f>E1014/E1013</f>
        <v>0.96155313734889181</v>
      </c>
      <c r="G1014" s="42">
        <f>SUM(G1004:G1008,G1010,G1012)</f>
        <v>2639.4101694915248</v>
      </c>
      <c r="H1014" s="33">
        <f>G1014/G1013</f>
        <v>0.93347000431592542</v>
      </c>
      <c r="I1014" s="34"/>
      <c r="J1014" s="42">
        <v>4094.6718750000005</v>
      </c>
      <c r="K1014" s="33">
        <v>0.97036965722558988</v>
      </c>
      <c r="L1014" s="1"/>
      <c r="M1014" s="69" t="s">
        <v>108</v>
      </c>
      <c r="N1014" s="23">
        <f ca="1">OFFSET($R$40,0,$M978)</f>
        <v>0</v>
      </c>
      <c r="O1014" s="23">
        <f ca="1">OFFSET($AV$40,0,$M978)</f>
        <v>0.33898305084745761</v>
      </c>
      <c r="P1014" s="23"/>
      <c r="R1014" s="85"/>
    </row>
    <row r="1015" spans="2:18" ht="10.35" customHeight="1" x14ac:dyDescent="0.4">
      <c r="B1015" s="94" t="s">
        <v>79</v>
      </c>
      <c r="C1015" s="95"/>
      <c r="D1015" s="96"/>
      <c r="E1015" s="42">
        <f>E1013-E1014</f>
        <v>109.29830508474606</v>
      </c>
      <c r="F1015" s="33">
        <f>E1015/E1013</f>
        <v>3.8446862651108207E-2</v>
      </c>
      <c r="G1015" s="42">
        <f>G1013-G1014</f>
        <v>188.11525423728926</v>
      </c>
      <c r="H1015" s="33">
        <f>G1015/G1013</f>
        <v>6.6529995684074625E-2</v>
      </c>
      <c r="I1015" s="34"/>
      <c r="J1015" s="42">
        <v>125.03124999999955</v>
      </c>
      <c r="K1015" s="33">
        <v>2.9630342774410116E-2</v>
      </c>
      <c r="M1015" s="69" t="s">
        <v>109</v>
      </c>
      <c r="N1015" s="23">
        <f ca="1">OFFSET($R$41,0,$M978)</f>
        <v>0</v>
      </c>
      <c r="O1015" s="23">
        <f ca="1">OFFSET($AV$41,0,$M978)</f>
        <v>0.33898305084745761</v>
      </c>
      <c r="P1015" s="23"/>
      <c r="R1015" s="85"/>
    </row>
    <row r="1016" spans="2:18" ht="10.35" customHeight="1" x14ac:dyDescent="0.4">
      <c r="B1016" s="102" t="s">
        <v>81</v>
      </c>
      <c r="C1016" s="103"/>
      <c r="D1016" s="104"/>
      <c r="E1016" s="44">
        <v>5.0847457627118647E-2</v>
      </c>
      <c r="F1016" s="45">
        <f>E1016/E1013</f>
        <v>1.7886143961995521E-5</v>
      </c>
      <c r="G1016" s="44">
        <v>4.4067796610169491E-2</v>
      </c>
      <c r="H1016" s="45">
        <f>G1016/G1013</f>
        <v>1.5585287488610748E-5</v>
      </c>
      <c r="I1016" s="77"/>
      <c r="J1016" s="47" t="s">
        <v>82</v>
      </c>
      <c r="K1016" s="48" t="s">
        <v>83</v>
      </c>
      <c r="L1016" s="8"/>
      <c r="M1016" s="69" t="s">
        <v>110</v>
      </c>
      <c r="N1016" s="23">
        <f ca="1">OFFSET($R$42,0,$M978)</f>
        <v>0</v>
      </c>
      <c r="O1016" s="23">
        <f ca="1">OFFSET($AV$42,0,$M978)</f>
        <v>0</v>
      </c>
      <c r="P1016" s="23"/>
      <c r="Q1016" s="86"/>
    </row>
    <row r="1017" spans="2:18" ht="10.35" customHeight="1" x14ac:dyDescent="0.4">
      <c r="B1017" s="102" t="s">
        <v>85</v>
      </c>
      <c r="C1017" s="103"/>
      <c r="D1017" s="104"/>
      <c r="E1017" s="44">
        <f>E1015+E1016</f>
        <v>109.34915254237318</v>
      </c>
      <c r="F1017" s="45">
        <f>E1017/(E1013+E1016)</f>
        <v>3.846406082134099E-2</v>
      </c>
      <c r="G1017" s="44">
        <f>G1015+G1016</f>
        <v>188.15932203389943</v>
      </c>
      <c r="H1017" s="45">
        <f>G1017/(G1013+G1016)</f>
        <v>6.654454385571644E-2</v>
      </c>
      <c r="I1017" s="77"/>
      <c r="J1017" s="47" t="s">
        <v>83</v>
      </c>
      <c r="K1017" s="48" t="s">
        <v>83</v>
      </c>
      <c r="L1017" s="8"/>
      <c r="M1017" s="69" t="s">
        <v>111</v>
      </c>
      <c r="N1017" s="23">
        <f ca="1">OFFSET($R$43,0,$M978)</f>
        <v>0</v>
      </c>
      <c r="O1017" s="23">
        <f ca="1">OFFSET($AV$43,0,$M978)</f>
        <v>0</v>
      </c>
      <c r="P1017" s="23"/>
      <c r="Q1017" s="70"/>
    </row>
    <row r="1018" spans="2:18" ht="10.35" customHeight="1" x14ac:dyDescent="0.4">
      <c r="B1018" s="94" t="s">
        <v>87</v>
      </c>
      <c r="C1018" s="95"/>
      <c r="D1018" s="96"/>
      <c r="E1018" s="49">
        <v>295</v>
      </c>
      <c r="F1018" s="50"/>
      <c r="G1018" s="49">
        <v>295</v>
      </c>
      <c r="H1018" s="50"/>
      <c r="I1018" s="51"/>
      <c r="J1018" s="49">
        <v>192</v>
      </c>
      <c r="K1018" s="50"/>
      <c r="L1018" s="67"/>
      <c r="M1018" s="69" t="s">
        <v>112</v>
      </c>
      <c r="N1018" s="23">
        <f ca="1">OFFSET($R$44,0,$M978)</f>
        <v>0</v>
      </c>
      <c r="O1018" s="23">
        <f ca="1">OFFSET($AV$44,0,$M978)</f>
        <v>0</v>
      </c>
      <c r="P1018" s="23"/>
      <c r="Q1018" s="70"/>
    </row>
    <row r="1019" spans="2:18" ht="10.35" customHeight="1" x14ac:dyDescent="0.4">
      <c r="B1019" s="52"/>
      <c r="C1019" s="53"/>
      <c r="D1019" s="54"/>
      <c r="E1019" s="55"/>
      <c r="F1019" s="55"/>
      <c r="G1019" s="55"/>
      <c r="H1019" s="55"/>
      <c r="I1019" s="51"/>
      <c r="J1019" s="55"/>
      <c r="K1019" s="55"/>
      <c r="L1019" s="68"/>
      <c r="O1019" s="87"/>
      <c r="P1019" s="87"/>
      <c r="Q1019" s="70"/>
    </row>
    <row r="1020" spans="2:18" ht="10.35" customHeight="1" x14ac:dyDescent="0.4">
      <c r="B1020" s="56" t="s">
        <v>90</v>
      </c>
      <c r="C1020" s="57"/>
      <c r="D1020" s="58"/>
      <c r="E1020" s="49">
        <v>0.21694915254237288</v>
      </c>
      <c r="F1020" s="50"/>
      <c r="G1020" s="49">
        <v>0.14237288135593221</v>
      </c>
      <c r="H1020" s="50"/>
      <c r="I1020" s="51"/>
      <c r="J1020" s="49">
        <v>1.7013338553906243</v>
      </c>
      <c r="K1020" s="50"/>
      <c r="L1020" s="68"/>
      <c r="O1020" s="87"/>
      <c r="P1020" s="87"/>
      <c r="Q1020" s="70"/>
    </row>
    <row r="1021" spans="2:18" ht="10.35" customHeight="1" x14ac:dyDescent="0.4">
      <c r="B1021" s="59" t="s">
        <v>92</v>
      </c>
      <c r="C1021" s="60"/>
      <c r="D1021" s="61"/>
      <c r="E1021" s="49">
        <v>1.5389830508474576</v>
      </c>
      <c r="F1021" s="50"/>
      <c r="G1021" s="49">
        <v>2.0745762711864408</v>
      </c>
      <c r="H1021" s="50"/>
      <c r="I1021" s="51"/>
      <c r="J1021" s="49">
        <v>0.44755585950890592</v>
      </c>
      <c r="K1021" s="50"/>
      <c r="L1021" s="68"/>
      <c r="M1021" s="69"/>
      <c r="N1021" s="87"/>
      <c r="O1021" s="87"/>
      <c r="P1021" s="87"/>
      <c r="Q1021" s="70"/>
    </row>
    <row r="1022" spans="2:18" ht="10.35" customHeight="1" x14ac:dyDescent="0.4">
      <c r="B1022" s="56" t="s">
        <v>94</v>
      </c>
      <c r="C1022" s="57"/>
      <c r="D1022" s="58"/>
      <c r="E1022" s="49">
        <v>0.11864406779661017</v>
      </c>
      <c r="F1022" s="50"/>
      <c r="G1022" s="49">
        <v>9.4915254237288138E-2</v>
      </c>
      <c r="H1022" s="50"/>
      <c r="I1022" s="51"/>
      <c r="J1022" s="49">
        <v>1.6602586131773929</v>
      </c>
      <c r="K1022" s="50"/>
      <c r="L1022" s="68"/>
      <c r="M1022" s="69"/>
      <c r="N1022" s="87"/>
      <c r="O1022" s="87"/>
      <c r="P1022" s="87"/>
      <c r="Q1022" s="70"/>
    </row>
    <row r="1023" spans="2:18" ht="10.35" customHeight="1" x14ac:dyDescent="0.4">
      <c r="B1023" s="56" t="s">
        <v>96</v>
      </c>
      <c r="C1023" s="57"/>
      <c r="D1023" s="58"/>
      <c r="E1023" s="49">
        <f>E1015+E1005+E1006-SUM(E1020:E1022)</f>
        <v>135.44067796610199</v>
      </c>
      <c r="F1023" s="50"/>
      <c r="G1023" s="49">
        <f>G1015+G1005+G1006-SUM(G1020:G1022)</f>
        <v>209.4881355932215</v>
      </c>
      <c r="H1023" s="50"/>
      <c r="I1023" s="51"/>
      <c r="J1023" s="49">
        <v>212.01376833858927</v>
      </c>
      <c r="K1023" s="50"/>
      <c r="L1023" s="68"/>
      <c r="M1023" s="69"/>
      <c r="N1023" s="87"/>
      <c r="O1023" s="87"/>
      <c r="P1023" s="87"/>
      <c r="Q1023" s="70"/>
    </row>
    <row r="1024" spans="2:18" ht="10.35" customHeight="1" x14ac:dyDescent="0.4">
      <c r="C1024" s="65"/>
      <c r="D1024" s="54"/>
      <c r="E1024" s="54"/>
      <c r="F1024" s="54"/>
      <c r="G1024" s="54"/>
      <c r="H1024" s="54"/>
      <c r="I1024" s="54"/>
      <c r="J1024" s="54"/>
      <c r="K1024" s="66"/>
      <c r="L1024" s="68"/>
      <c r="M1024" s="69"/>
      <c r="N1024" s="87"/>
      <c r="O1024" s="25"/>
      <c r="P1024" s="25"/>
      <c r="Q1024" s="74"/>
    </row>
    <row r="1025" spans="2:18" ht="10.35" customHeight="1" x14ac:dyDescent="0.4">
      <c r="B1025" s="56" t="s">
        <v>128</v>
      </c>
      <c r="C1025" s="57"/>
      <c r="D1025" s="58"/>
      <c r="E1025" s="78">
        <v>3.749128919860627</v>
      </c>
      <c r="F1025" s="50"/>
      <c r="G1025" s="78" t="s">
        <v>116</v>
      </c>
      <c r="H1025" s="50"/>
      <c r="I1025" s="51"/>
      <c r="J1025" s="79">
        <v>9.7906976744186043</v>
      </c>
      <c r="K1025" s="80"/>
      <c r="L1025" s="68"/>
      <c r="M1025" s="69"/>
      <c r="N1025" s="87"/>
    </row>
    <row r="1026" spans="2:18" ht="10.35" customHeight="1" x14ac:dyDescent="0.4">
      <c r="B1026" s="56" t="s">
        <v>129</v>
      </c>
      <c r="C1026" s="57"/>
      <c r="D1026" s="58"/>
      <c r="E1026" s="78">
        <f>E1013/E1025</f>
        <v>758.26698380694359</v>
      </c>
      <c r="F1026" s="50"/>
      <c r="G1026" s="78" t="s">
        <v>116</v>
      </c>
      <c r="H1026" s="50"/>
      <c r="I1026" s="51"/>
      <c r="J1026" s="78">
        <v>430.99105552256532</v>
      </c>
      <c r="K1026" s="80"/>
      <c r="L1026" s="75"/>
      <c r="M1026" s="89"/>
      <c r="N1026" s="25"/>
      <c r="O1026" s="23"/>
      <c r="P1026" s="23"/>
    </row>
    <row r="1027" spans="2:18" ht="10.35" customHeight="1" x14ac:dyDescent="0.4">
      <c r="B1027" s="97" t="s">
        <v>130</v>
      </c>
      <c r="C1027" s="98"/>
      <c r="D1027" s="99"/>
      <c r="E1027" s="81">
        <f>(E1013+E1016)/E1025</f>
        <v>758.28054627937752</v>
      </c>
      <c r="F1027" s="82"/>
      <c r="G1027" s="81" t="s">
        <v>119</v>
      </c>
      <c r="H1027" s="82"/>
      <c r="I1027" s="83"/>
      <c r="J1027" s="81" t="s">
        <v>119</v>
      </c>
      <c r="K1027" s="84"/>
      <c r="L1027" s="76"/>
      <c r="M1027" s="4">
        <v>21</v>
      </c>
      <c r="N1027" s="4" t="s">
        <v>113</v>
      </c>
      <c r="O1027" s="4" t="s">
        <v>114</v>
      </c>
    </row>
    <row r="1028" spans="2:18" ht="10.35" customHeight="1" x14ac:dyDescent="0.4">
      <c r="B1028" s="56" t="s">
        <v>131</v>
      </c>
      <c r="C1028" s="57"/>
      <c r="D1028" s="58"/>
      <c r="E1028" s="78">
        <f>E1014/E1025</f>
        <v>729.11399722764793</v>
      </c>
      <c r="F1028" s="50"/>
      <c r="G1028" s="78" t="s">
        <v>116</v>
      </c>
      <c r="H1028" s="50"/>
      <c r="I1028" s="51"/>
      <c r="J1028" s="78">
        <v>418.22064281472689</v>
      </c>
      <c r="K1028" s="80"/>
      <c r="L1028" s="76"/>
      <c r="M1028" s="22" t="s">
        <v>38</v>
      </c>
      <c r="N1028" s="23">
        <f ca="1">OFFSET($R$5,0,$M1027)</f>
        <v>0</v>
      </c>
      <c r="O1028" s="23">
        <f ca="1">OFFSET($AV$5,0,$M1027)</f>
        <v>0</v>
      </c>
      <c r="P1028" s="23"/>
    </row>
    <row r="1029" spans="2:18" ht="10.35" customHeight="1" x14ac:dyDescent="0.4">
      <c r="B1029" s="56" t="s">
        <v>121</v>
      </c>
      <c r="C1029" s="57"/>
      <c r="D1029" s="58"/>
      <c r="E1029" s="78">
        <v>2.097685950413223</v>
      </c>
      <c r="F1029" s="50"/>
      <c r="G1029" s="78" t="s">
        <v>116</v>
      </c>
      <c r="H1029" s="50"/>
      <c r="I1029" s="51"/>
      <c r="J1029" s="78">
        <v>1.8473958333333329</v>
      </c>
      <c r="K1029" s="80"/>
      <c r="L1029" s="76"/>
      <c r="M1029" s="29" t="s">
        <v>42</v>
      </c>
      <c r="N1029" s="23">
        <f ca="1">OFFSET($R$6,0,$M1027)</f>
        <v>0</v>
      </c>
      <c r="O1029" s="23">
        <f ca="1">OFFSET($AV$6,0,$M1027)</f>
        <v>0</v>
      </c>
      <c r="P1029" s="23"/>
    </row>
    <row r="1030" spans="2:18" ht="10.35" customHeight="1" x14ac:dyDescent="0.4">
      <c r="B1030" s="56" t="s">
        <v>122</v>
      </c>
      <c r="C1030" s="57"/>
      <c r="D1030" s="58"/>
      <c r="E1030" s="78">
        <f>E1004/E1029</f>
        <v>1098.8864389417831</v>
      </c>
      <c r="F1030" s="50"/>
      <c r="G1030" s="78" t="s">
        <v>116</v>
      </c>
      <c r="H1030" s="50"/>
      <c r="I1030" s="51"/>
      <c r="J1030" s="78">
        <v>1724.147166619679</v>
      </c>
      <c r="K1030" s="80"/>
      <c r="L1030" s="76"/>
      <c r="M1030" s="35" t="s">
        <v>45</v>
      </c>
      <c r="N1030" s="23">
        <f ca="1">OFFSET($R$7,0,$M1027)</f>
        <v>0</v>
      </c>
      <c r="O1030" s="23">
        <f ca="1">OFFSET($AV$7,0,$M1027)</f>
        <v>0</v>
      </c>
      <c r="P1030" s="23"/>
    </row>
    <row r="1031" spans="2:18" ht="9" customHeight="1" x14ac:dyDescent="0.4">
      <c r="B1031" s="64" t="s">
        <v>98</v>
      </c>
      <c r="C1031" s="65"/>
      <c r="D1031" s="54"/>
      <c r="E1031" s="54"/>
      <c r="F1031" s="54"/>
      <c r="G1031" s="54"/>
      <c r="H1031" s="54"/>
      <c r="I1031" s="54"/>
      <c r="J1031" s="54"/>
      <c r="K1031" s="66"/>
      <c r="L1031" s="76"/>
      <c r="M1031" s="35" t="s">
        <v>47</v>
      </c>
      <c r="N1031" s="23">
        <f ca="1">OFFSET($R$8,0,$M1027)</f>
        <v>0</v>
      </c>
      <c r="O1031" s="23">
        <f ca="1">OFFSET($AV$8,0,$M1027)</f>
        <v>0</v>
      </c>
      <c r="P1031" s="23"/>
    </row>
    <row r="1032" spans="2:18" ht="9" customHeight="1" x14ac:dyDescent="0.4">
      <c r="B1032" s="64" t="s">
        <v>132</v>
      </c>
      <c r="C1032" s="65"/>
      <c r="D1032" s="54"/>
      <c r="E1032" s="54"/>
      <c r="F1032" s="54"/>
      <c r="G1032" s="54"/>
      <c r="H1032" s="54"/>
      <c r="I1032" s="54"/>
      <c r="J1032" s="54"/>
      <c r="K1032" s="66"/>
      <c r="L1032" s="76"/>
      <c r="M1032" s="35" t="s">
        <v>49</v>
      </c>
      <c r="N1032" s="23">
        <f ca="1">OFFSET($R$9,0,$M1027)</f>
        <v>0.34129692832764508</v>
      </c>
      <c r="O1032" s="23">
        <f ca="1">OFFSET($AV$9,0,$M1027)</f>
        <v>0.34129692832764508</v>
      </c>
      <c r="P1032" s="23"/>
    </row>
    <row r="1033" spans="2:18" ht="10.35" customHeight="1" x14ac:dyDescent="0.4">
      <c r="B1033" s="64"/>
      <c r="C1033" s="65"/>
      <c r="D1033" s="54"/>
      <c r="E1033" s="54"/>
      <c r="F1033" s="54"/>
      <c r="G1033" s="54"/>
      <c r="H1033" s="54"/>
      <c r="I1033" s="54"/>
      <c r="J1033" s="54"/>
      <c r="K1033" s="66"/>
      <c r="L1033" s="76"/>
      <c r="M1033" s="35" t="s">
        <v>51</v>
      </c>
      <c r="N1033" s="23">
        <f ca="1">OFFSET($R$10,0,$M1027)</f>
        <v>0.34129692832764508</v>
      </c>
      <c r="O1033" s="23">
        <f ca="1">OFFSET($AV$10,0,$M1027)</f>
        <v>0.34129692832764508</v>
      </c>
      <c r="P1033" s="23"/>
    </row>
    <row r="1034" spans="2:18" ht="10.35" customHeight="1" x14ac:dyDescent="0.4">
      <c r="B1034" s="64"/>
      <c r="C1034" s="65"/>
      <c r="D1034" s="54"/>
      <c r="E1034" s="54"/>
      <c r="F1034" s="54"/>
      <c r="G1034" s="54"/>
      <c r="H1034" s="54"/>
      <c r="I1034" s="54"/>
      <c r="J1034" s="54"/>
      <c r="K1034" s="66"/>
      <c r="L1034" s="76"/>
      <c r="M1034" s="35" t="s">
        <v>54</v>
      </c>
      <c r="N1034" s="23">
        <f ca="1">OFFSET($R$11,0,$M1027)</f>
        <v>0.34129692832764508</v>
      </c>
      <c r="O1034" s="23">
        <f ca="1">OFFSET($AV$11,0,$M1027)</f>
        <v>0</v>
      </c>
      <c r="P1034" s="23"/>
    </row>
    <row r="1035" spans="2:18" ht="10.35" customHeight="1" x14ac:dyDescent="0.4">
      <c r="B1035" s="64"/>
      <c r="C1035" s="65"/>
      <c r="D1035" s="54"/>
      <c r="E1035" s="54"/>
      <c r="F1035" s="54"/>
      <c r="G1035" s="54"/>
      <c r="H1035" s="54"/>
      <c r="I1035" s="54"/>
      <c r="J1035" s="54"/>
      <c r="K1035" s="66"/>
      <c r="L1035" s="76"/>
      <c r="M1035" s="35" t="s">
        <v>56</v>
      </c>
      <c r="N1035" s="23">
        <f ca="1">OFFSET($R$12,0,$M1027)</f>
        <v>0</v>
      </c>
      <c r="O1035" s="23">
        <f ca="1">OFFSET($AV$12,0,$M1027)</f>
        <v>0.68259385665529015</v>
      </c>
      <c r="P1035" s="23"/>
    </row>
    <row r="1036" spans="2:18" ht="10.35" customHeight="1" x14ac:dyDescent="0.4">
      <c r="B1036" s="64"/>
      <c r="C1036" s="65"/>
      <c r="D1036" s="54"/>
      <c r="E1036" s="54"/>
      <c r="F1036" s="54"/>
      <c r="G1036" s="54"/>
      <c r="H1036" s="54"/>
      <c r="I1036" s="54"/>
      <c r="J1036" s="54"/>
      <c r="K1036" s="66"/>
      <c r="L1036" s="76"/>
      <c r="M1036" s="35" t="s">
        <v>58</v>
      </c>
      <c r="N1036" s="23">
        <f ca="1">OFFSET($R$13,0,$M1027)</f>
        <v>0</v>
      </c>
      <c r="O1036" s="23">
        <f ca="1">OFFSET($AV$13,0,$M1027)</f>
        <v>0</v>
      </c>
      <c r="P1036" s="23"/>
    </row>
    <row r="1037" spans="2:18" ht="10.35" customHeight="1" x14ac:dyDescent="0.4">
      <c r="B1037" s="64"/>
      <c r="C1037" s="65"/>
      <c r="D1037" s="54"/>
      <c r="E1037" s="54"/>
      <c r="F1037" s="54"/>
      <c r="G1037" s="54"/>
      <c r="H1037" s="54"/>
      <c r="I1037" s="54"/>
      <c r="J1037" s="54"/>
      <c r="K1037" s="66"/>
      <c r="L1037" s="76"/>
      <c r="M1037" s="35" t="s">
        <v>60</v>
      </c>
      <c r="N1037" s="23">
        <f ca="1">OFFSET($R$14,0,$M1027)</f>
        <v>0.34129692832764508</v>
      </c>
      <c r="O1037" s="23">
        <f ca="1">OFFSET($AV$14,0,$M1027)</f>
        <v>0</v>
      </c>
      <c r="P1037" s="23"/>
    </row>
    <row r="1038" spans="2:18" ht="10.35" customHeight="1" x14ac:dyDescent="0.4">
      <c r="B1038" s="64"/>
      <c r="C1038" s="65"/>
      <c r="D1038" s="54"/>
      <c r="E1038" s="54"/>
      <c r="F1038" s="54"/>
      <c r="G1038" s="54"/>
      <c r="H1038" s="54"/>
      <c r="I1038" s="54"/>
      <c r="J1038" s="54"/>
      <c r="K1038" s="66"/>
      <c r="L1038" s="76"/>
      <c r="M1038" s="35" t="s">
        <v>62</v>
      </c>
      <c r="N1038" s="23">
        <f ca="1">OFFSET($R$15,0,$M1027)</f>
        <v>0.68259385665529015</v>
      </c>
      <c r="O1038" s="23">
        <f ca="1">OFFSET($AV$15,0,$M1027)</f>
        <v>0</v>
      </c>
      <c r="P1038" s="23"/>
      <c r="R1038" s="85"/>
    </row>
    <row r="1039" spans="2:18" ht="10.35" customHeight="1" x14ac:dyDescent="0.4">
      <c r="B1039" s="64"/>
      <c r="C1039" s="65"/>
      <c r="D1039" s="54"/>
      <c r="E1039" s="54"/>
      <c r="F1039" s="54"/>
      <c r="G1039" s="54"/>
      <c r="H1039" s="54"/>
      <c r="I1039" s="54"/>
      <c r="J1039" s="54"/>
      <c r="K1039" s="66"/>
      <c r="L1039" s="76"/>
      <c r="M1039" s="35" t="s">
        <v>65</v>
      </c>
      <c r="N1039" s="23">
        <f ca="1">OFFSET($R$16,0,$M1027)</f>
        <v>2.3890784982935154</v>
      </c>
      <c r="O1039" s="23">
        <f ca="1">OFFSET($AV$16,0,$M1027)</f>
        <v>0.68259385665529015</v>
      </c>
      <c r="P1039" s="23"/>
      <c r="Q1039" s="86"/>
    </row>
    <row r="1040" spans="2:18" ht="10.35" customHeight="1" x14ac:dyDescent="0.4">
      <c r="B1040" s="64"/>
      <c r="C1040" s="65"/>
      <c r="D1040" s="54"/>
      <c r="E1040" s="54"/>
      <c r="F1040" s="54"/>
      <c r="G1040" s="54"/>
      <c r="H1040" s="54"/>
      <c r="I1040" s="54"/>
      <c r="J1040" s="54"/>
      <c r="K1040" s="66"/>
      <c r="L1040" s="8"/>
      <c r="M1040" s="35" t="s">
        <v>68</v>
      </c>
      <c r="N1040" s="23">
        <f ca="1">OFFSET($R$17,0,$M1027)</f>
        <v>0.34129692832764508</v>
      </c>
      <c r="O1040" s="23">
        <f ca="1">OFFSET($AV$17,0,$M1027)</f>
        <v>0.34129692832764508</v>
      </c>
      <c r="P1040" s="23"/>
      <c r="Q1040" s="70"/>
    </row>
    <row r="1041" spans="2:49" ht="10.35" customHeight="1" x14ac:dyDescent="0.4">
      <c r="B1041" s="64"/>
      <c r="C1041" s="65"/>
      <c r="D1041" s="54"/>
      <c r="E1041" s="54"/>
      <c r="F1041" s="54"/>
      <c r="G1041" s="54"/>
      <c r="H1041" s="54"/>
      <c r="I1041" s="54"/>
      <c r="J1041" s="54"/>
      <c r="K1041" s="66"/>
      <c r="L1041" s="67"/>
      <c r="M1041" s="35" t="s">
        <v>71</v>
      </c>
      <c r="N1041" s="23">
        <f ca="1">OFFSET($R$18,0,$M1027)</f>
        <v>0.68259385665529015</v>
      </c>
      <c r="O1041" s="23">
        <f ca="1">OFFSET($AV$18,0,$M1027)</f>
        <v>0</v>
      </c>
      <c r="P1041" s="23"/>
      <c r="Q1041" s="70"/>
    </row>
    <row r="1042" spans="2:49" ht="10.35" customHeight="1" x14ac:dyDescent="0.4">
      <c r="B1042" s="64"/>
      <c r="C1042" s="65"/>
      <c r="D1042" s="54"/>
      <c r="E1042" s="54"/>
      <c r="F1042" s="54"/>
      <c r="G1042" s="54"/>
      <c r="H1042" s="54"/>
      <c r="I1042" s="54"/>
      <c r="J1042" s="54"/>
      <c r="K1042" s="66"/>
      <c r="L1042" s="68"/>
      <c r="M1042" s="35" t="s">
        <v>74</v>
      </c>
      <c r="N1042" s="23">
        <f ca="1">OFFSET($R$19,0,$M1027)</f>
        <v>0.68259385665529015</v>
      </c>
      <c r="O1042" s="23">
        <f ca="1">OFFSET($AV$19,0,$M1027)</f>
        <v>0.34129692832764508</v>
      </c>
      <c r="P1042" s="23"/>
    </row>
    <row r="1043" spans="2:49" ht="10.35" customHeight="1" x14ac:dyDescent="0.4">
      <c r="B1043" s="64"/>
      <c r="C1043" s="65"/>
      <c r="D1043" s="54"/>
      <c r="E1043" s="54"/>
      <c r="F1043" s="54"/>
      <c r="G1043" s="54"/>
      <c r="H1043" s="54"/>
      <c r="I1043" s="54"/>
      <c r="J1043" s="54"/>
      <c r="K1043" s="66"/>
      <c r="L1043" s="68"/>
      <c r="M1043" s="35" t="s">
        <v>76</v>
      </c>
      <c r="N1043" s="23">
        <f ca="1">OFFSET($R$20,0,$M1027)</f>
        <v>1.0238907849829351</v>
      </c>
      <c r="O1043" s="23">
        <f ca="1">OFFSET($AV$20,0,$M1027)</f>
        <v>1.3651877133105803</v>
      </c>
      <c r="P1043" s="23"/>
    </row>
    <row r="1044" spans="2:49" ht="10.35" customHeight="1" x14ac:dyDescent="0.4">
      <c r="B1044" s="64"/>
      <c r="C1044" s="65"/>
      <c r="D1044" s="54"/>
      <c r="E1044" s="54"/>
      <c r="F1044" s="54"/>
      <c r="G1044" s="54"/>
      <c r="H1044" s="54"/>
      <c r="I1044" s="54"/>
      <c r="J1044" s="54"/>
      <c r="K1044" s="66"/>
      <c r="L1044" s="76"/>
      <c r="M1044" s="43" t="s">
        <v>78</v>
      </c>
      <c r="N1044" s="23">
        <f ca="1">OFFSET($R$21,0,$M1027)</f>
        <v>1.7064846416382253</v>
      </c>
      <c r="O1044" s="23">
        <f ca="1">OFFSET($AV$21,0,$M1027)</f>
        <v>1.0238907849829351</v>
      </c>
      <c r="P1044" s="23"/>
      <c r="Q1044" s="30"/>
      <c r="R1044" s="30"/>
      <c r="S1044" s="30"/>
      <c r="T1044" s="30"/>
      <c r="U1044" s="30"/>
      <c r="V1044" s="11"/>
      <c r="W1044" s="11"/>
      <c r="X1044" s="11"/>
      <c r="Y1044" s="11"/>
      <c r="Z1044" s="11"/>
      <c r="AA1044" s="11"/>
      <c r="AB1044" s="11"/>
      <c r="AC1044" s="11"/>
      <c r="AD1044" s="11"/>
      <c r="AE1044" s="11"/>
      <c r="AF1044" s="11"/>
      <c r="AG1044" s="11"/>
      <c r="AH1044" s="11"/>
      <c r="AI1044" s="11"/>
      <c r="AJ1044" s="11"/>
      <c r="AK1044" s="11"/>
      <c r="AL1044" s="11"/>
      <c r="AM1044" s="11"/>
      <c r="AN1044" s="11"/>
      <c r="AO1044" s="11"/>
      <c r="AP1044" s="11"/>
      <c r="AQ1044" s="11"/>
      <c r="AR1044" s="11"/>
      <c r="AS1044" s="11"/>
      <c r="AT1044" s="11"/>
      <c r="AU1044" s="11"/>
    </row>
    <row r="1045" spans="2:49" ht="7.5" customHeight="1" x14ac:dyDescent="0.4">
      <c r="B1045" s="64"/>
      <c r="C1045" s="65"/>
      <c r="D1045" s="54"/>
      <c r="E1045" s="54"/>
      <c r="F1045" s="54"/>
      <c r="G1045" s="54"/>
      <c r="H1045" s="54"/>
      <c r="I1045" s="54"/>
      <c r="J1045" s="54"/>
      <c r="K1045" s="66"/>
      <c r="L1045" s="76"/>
      <c r="M1045" s="43" t="s">
        <v>80</v>
      </c>
      <c r="N1045" s="23">
        <f ca="1">OFFSET($R$22,0,$M1027)</f>
        <v>0</v>
      </c>
      <c r="O1045" s="23">
        <f ca="1">OFFSET($AV$22,0,$M1027)</f>
        <v>2.0477815699658701</v>
      </c>
      <c r="P1045" s="23"/>
      <c r="Q1045" s="30"/>
      <c r="R1045" s="30"/>
      <c r="S1045" s="30"/>
      <c r="T1045" s="30"/>
      <c r="U1045" s="30"/>
      <c r="V1045" s="11"/>
      <c r="W1045" s="11"/>
      <c r="X1045" s="11"/>
      <c r="Y1045" s="11"/>
      <c r="Z1045" s="11"/>
      <c r="AA1045" s="11"/>
      <c r="AB1045" s="11"/>
      <c r="AC1045" s="11"/>
      <c r="AD1045" s="11"/>
      <c r="AE1045" s="11"/>
      <c r="AF1045" s="11"/>
      <c r="AG1045" s="11"/>
      <c r="AH1045" s="11"/>
      <c r="AI1045" s="11"/>
      <c r="AJ1045" s="11"/>
      <c r="AK1045" s="11"/>
      <c r="AL1045" s="11"/>
      <c r="AM1045" s="11"/>
      <c r="AN1045" s="11"/>
      <c r="AO1045" s="11"/>
      <c r="AP1045" s="11"/>
      <c r="AQ1045" s="11"/>
      <c r="AR1045" s="11"/>
      <c r="AS1045" s="11"/>
      <c r="AT1045" s="11"/>
      <c r="AU1045" s="11"/>
    </row>
    <row r="1046" spans="2:49" ht="16.5" customHeight="1" x14ac:dyDescent="0.4">
      <c r="B1046" s="9" t="str">
        <f>"第22表　地域定着支援　１施設・事業所当たりの収支額，収支等の科目"</f>
        <v>第22表　地域定着支援　１施設・事業所当たりの収支額，収支等の科目</v>
      </c>
      <c r="C1046" s="65"/>
      <c r="D1046" s="54"/>
      <c r="E1046" s="54"/>
      <c r="F1046" s="54"/>
      <c r="G1046" s="54"/>
      <c r="H1046" s="54"/>
      <c r="I1046" s="54"/>
      <c r="J1046" s="54"/>
      <c r="K1046" s="66"/>
      <c r="L1046" s="1"/>
      <c r="M1046" s="43" t="s">
        <v>84</v>
      </c>
      <c r="N1046" s="23">
        <f ca="1">OFFSET($R$23,0,$M1027)</f>
        <v>1.0238907849829351</v>
      </c>
      <c r="O1046" s="23">
        <f ca="1">OFFSET($AV$23,0,$M1027)</f>
        <v>0.68259385665529015</v>
      </c>
      <c r="P1046" s="23"/>
      <c r="AV1046" s="11"/>
      <c r="AW1046" s="11"/>
    </row>
    <row r="1047" spans="2:49" ht="10.35" customHeight="1" x14ac:dyDescent="0.4">
      <c r="C1047" s="7"/>
      <c r="D1047" s="8"/>
      <c r="E1047" s="8"/>
      <c r="F1047" s="8"/>
      <c r="G1047" s="8"/>
      <c r="H1047" s="8"/>
      <c r="I1047" s="8"/>
      <c r="J1047" s="8"/>
      <c r="K1047" s="10" t="s">
        <v>33</v>
      </c>
      <c r="L1047" s="1"/>
      <c r="M1047" s="43" t="s">
        <v>86</v>
      </c>
      <c r="N1047" s="23">
        <f ca="1">OFFSET($R$24,0,$M1027)</f>
        <v>1.0238907849829351</v>
      </c>
      <c r="O1047" s="23">
        <f ca="1">OFFSET($AV$24,0,$M1027)</f>
        <v>0.68259385665529015</v>
      </c>
      <c r="P1047" s="23"/>
      <c r="AV1047" s="11"/>
      <c r="AW1047" s="11"/>
    </row>
    <row r="1048" spans="2:49" ht="10.35" customHeight="1" x14ac:dyDescent="0.4">
      <c r="B1048" s="17"/>
      <c r="C1048" s="18"/>
      <c r="D1048" s="19"/>
      <c r="E1048" s="105" t="s">
        <v>36</v>
      </c>
      <c r="F1048" s="106"/>
      <c r="G1048" s="106"/>
      <c r="H1048" s="107"/>
      <c r="I1048" s="20"/>
      <c r="J1048" s="105" t="s">
        <v>37</v>
      </c>
      <c r="K1048" s="107"/>
      <c r="L1048" s="76"/>
      <c r="M1048" s="2" t="s">
        <v>88</v>
      </c>
      <c r="N1048" s="23">
        <f ca="1">OFFSET($R$25,0,$M1027)</f>
        <v>10.580204778156997</v>
      </c>
      <c r="O1048" s="23">
        <f ca="1">OFFSET($AV$25,0,$M1027)</f>
        <v>3.0716723549488054</v>
      </c>
      <c r="P1048" s="23"/>
    </row>
    <row r="1049" spans="2:49" ht="10.35" customHeight="1" x14ac:dyDescent="0.4">
      <c r="B1049" s="26"/>
      <c r="C1049" s="27"/>
      <c r="D1049" s="28"/>
      <c r="E1049" s="105" t="s">
        <v>39</v>
      </c>
      <c r="F1049" s="107"/>
      <c r="G1049" s="105" t="s">
        <v>40</v>
      </c>
      <c r="H1049" s="107"/>
      <c r="I1049" s="20"/>
      <c r="J1049" s="105" t="s">
        <v>41</v>
      </c>
      <c r="K1049" s="107"/>
      <c r="L1049" s="76"/>
      <c r="M1049" s="4" t="s">
        <v>89</v>
      </c>
      <c r="N1049" s="23">
        <f ca="1">OFFSET($R$26,0,$M1027)</f>
        <v>30.716723549488055</v>
      </c>
      <c r="O1049" s="23">
        <f ca="1">OFFSET($AV$26,0,$M1027)</f>
        <v>20.819112627986346</v>
      </c>
      <c r="P1049" s="23"/>
    </row>
    <row r="1050" spans="2:49" ht="10.35" customHeight="1" x14ac:dyDescent="0.4">
      <c r="B1050" s="31" t="s">
        <v>43</v>
      </c>
      <c r="C1050" s="100" t="s">
        <v>44</v>
      </c>
      <c r="D1050" s="101"/>
      <c r="E1050" s="32">
        <v>3388.8737201365188</v>
      </c>
      <c r="F1050" s="33">
        <f>E1050/E1063</f>
        <v>0.975127348720915</v>
      </c>
      <c r="G1050" s="32">
        <v>3268.6996587030717</v>
      </c>
      <c r="H1050" s="33">
        <f>G1050/G1063</f>
        <v>0.97653013468305283</v>
      </c>
      <c r="I1050" s="34"/>
      <c r="J1050" s="32">
        <v>4076.8296943231439</v>
      </c>
      <c r="K1050" s="33">
        <v>0.94915540282938782</v>
      </c>
      <c r="L1050" s="76"/>
      <c r="M1050" s="43" t="s">
        <v>91</v>
      </c>
      <c r="N1050" s="23">
        <f ca="1">OFFSET($R$27,0,$M1027)</f>
        <v>15.017064846416384</v>
      </c>
      <c r="O1050" s="23">
        <f ca="1">OFFSET($AV$27,0,$M1027)</f>
        <v>30.716723549488055</v>
      </c>
      <c r="P1050" s="23"/>
    </row>
    <row r="1051" spans="2:49" ht="10.35" customHeight="1" x14ac:dyDescent="0.4">
      <c r="B1051" s="36"/>
      <c r="C1051" s="100" t="s">
        <v>46</v>
      </c>
      <c r="D1051" s="101"/>
      <c r="E1051" s="32">
        <v>0</v>
      </c>
      <c r="F1051" s="33">
        <f>E1051/E1063</f>
        <v>0</v>
      </c>
      <c r="G1051" s="32">
        <v>0</v>
      </c>
      <c r="H1051" s="33">
        <f>G1051/G1063</f>
        <v>0</v>
      </c>
      <c r="I1051" s="34"/>
      <c r="J1051" s="32">
        <v>0</v>
      </c>
      <c r="K1051" s="33">
        <v>0</v>
      </c>
      <c r="L1051" s="76"/>
      <c r="M1051" s="43" t="s">
        <v>93</v>
      </c>
      <c r="N1051" s="23">
        <f ca="1">OFFSET($R$28,0,$M1027)</f>
        <v>7.5085324232081918</v>
      </c>
      <c r="O1051" s="23">
        <f ca="1">OFFSET($AV$28,0,$M1027)</f>
        <v>8.8737201365187719</v>
      </c>
      <c r="P1051" s="23"/>
    </row>
    <row r="1052" spans="2:49" ht="10.35" customHeight="1" x14ac:dyDescent="0.4">
      <c r="B1052" s="36"/>
      <c r="C1052" s="100" t="s">
        <v>48</v>
      </c>
      <c r="D1052" s="101"/>
      <c r="E1052" s="32">
        <v>10.034129692832764</v>
      </c>
      <c r="F1052" s="33">
        <f>E1052/E1063</f>
        <v>2.8872584498957541E-3</v>
      </c>
      <c r="G1052" s="32">
        <v>12.296928327645052</v>
      </c>
      <c r="H1052" s="33">
        <f>G1052/G1063</f>
        <v>3.6737303300443439E-3</v>
      </c>
      <c r="I1052" s="34"/>
      <c r="J1052" s="32">
        <v>23.838427947598252</v>
      </c>
      <c r="K1052" s="33">
        <v>5.5499921208208578E-3</v>
      </c>
      <c r="M1052" s="43" t="s">
        <v>95</v>
      </c>
      <c r="N1052" s="23">
        <f ca="1">OFFSET($R$29,0,$M1027)</f>
        <v>4.7781569965870307</v>
      </c>
      <c r="O1052" s="23">
        <f ca="1">OFFSET($AV$29,0,$M1027)</f>
        <v>5.1194539249146755</v>
      </c>
      <c r="P1052" s="23"/>
    </row>
    <row r="1053" spans="2:49" ht="10.35" customHeight="1" x14ac:dyDescent="0.4">
      <c r="B1053" s="38"/>
      <c r="C1053" s="100" t="s">
        <v>50</v>
      </c>
      <c r="D1053" s="101"/>
      <c r="E1053" s="32">
        <v>58.365187713310583</v>
      </c>
      <c r="F1053" s="33">
        <f>E1053/E1063</f>
        <v>1.6794219983560305E-2</v>
      </c>
      <c r="G1053" s="32">
        <v>50.361774744027301</v>
      </c>
      <c r="H1053" s="33">
        <f>G1053/G1063</f>
        <v>1.5045674368619021E-2</v>
      </c>
      <c r="I1053" s="34"/>
      <c r="J1053" s="32">
        <v>65.37117903930131</v>
      </c>
      <c r="K1053" s="33">
        <v>1.5219524097579821E-2</v>
      </c>
      <c r="M1053" s="43" t="s">
        <v>97</v>
      </c>
      <c r="N1053" s="23">
        <f ca="1">OFFSET($R$30,0,$M1027)</f>
        <v>6.8259385665529013</v>
      </c>
      <c r="O1053" s="23">
        <f ca="1">OFFSET($AV$30,0,$M1027)</f>
        <v>7.1672354948805461</v>
      </c>
      <c r="P1053" s="23"/>
    </row>
    <row r="1054" spans="2:49" ht="10.35" customHeight="1" x14ac:dyDescent="0.4">
      <c r="B1054" s="31" t="s">
        <v>52</v>
      </c>
      <c r="C1054" s="100" t="s">
        <v>53</v>
      </c>
      <c r="D1054" s="101"/>
      <c r="E1054" s="32">
        <v>2867.5426621160409</v>
      </c>
      <c r="F1054" s="33">
        <f>E1054/E1063</f>
        <v>0.82511757721697743</v>
      </c>
      <c r="G1054" s="32">
        <v>2749.5529010238906</v>
      </c>
      <c r="H1054" s="33">
        <f>G1054/G1063</f>
        <v>0.82143407015264891</v>
      </c>
      <c r="I1054" s="34"/>
      <c r="J1054" s="32">
        <v>3399.4017467248909</v>
      </c>
      <c r="K1054" s="33">
        <v>0.79143863644450774</v>
      </c>
      <c r="M1054" s="43" t="s">
        <v>99</v>
      </c>
      <c r="N1054" s="23">
        <f ca="1">OFFSET($R$31,0,$M1027)</f>
        <v>4.0955631399317403</v>
      </c>
      <c r="O1054" s="23">
        <f ca="1">OFFSET($AV$31,0,$M1027)</f>
        <v>3.0716723549488054</v>
      </c>
      <c r="P1054" s="23"/>
    </row>
    <row r="1055" spans="2:49" ht="10.35" customHeight="1" x14ac:dyDescent="0.4">
      <c r="B1055" s="36"/>
      <c r="C1055" s="100" t="s">
        <v>55</v>
      </c>
      <c r="D1055" s="101"/>
      <c r="E1055" s="32">
        <v>41.843003412969281</v>
      </c>
      <c r="F1055" s="33">
        <f>E1055/E1063</f>
        <v>1.2040064148204743E-2</v>
      </c>
      <c r="G1055" s="32">
        <v>39.112627986348123</v>
      </c>
      <c r="H1055" s="33">
        <f>G1055/G1063</f>
        <v>1.1684970741689752E-2</v>
      </c>
      <c r="I1055" s="34"/>
      <c r="J1055" s="32">
        <v>66.803493449781655</v>
      </c>
      <c r="K1055" s="33">
        <v>1.5552991292236211E-2</v>
      </c>
      <c r="M1055" s="43" t="s">
        <v>100</v>
      </c>
      <c r="N1055" s="23">
        <f ca="1">OFFSET($R$32,0,$M1027)</f>
        <v>5.802047781569966</v>
      </c>
      <c r="O1055" s="23">
        <f ca="1">OFFSET($AV$32,0,$M1027)</f>
        <v>3.4129692832764507</v>
      </c>
      <c r="P1055" s="23"/>
    </row>
    <row r="1056" spans="2:49" ht="10.35" customHeight="1" x14ac:dyDescent="0.4">
      <c r="B1056" s="36"/>
      <c r="C1056" s="100" t="s">
        <v>57</v>
      </c>
      <c r="D1056" s="101"/>
      <c r="E1056" s="39">
        <v>-6.5529010238907848</v>
      </c>
      <c r="F1056" s="33">
        <f>E1056/E1063</f>
        <v>-1.8855565387074311E-3</v>
      </c>
      <c r="G1056" s="39">
        <v>-6.5870307167235493</v>
      </c>
      <c r="H1056" s="33">
        <f>G1056/G1063</f>
        <v>-1.9678877427104034E-3</v>
      </c>
      <c r="I1056" s="34"/>
      <c r="J1056" s="39">
        <v>-11.454148471615721</v>
      </c>
      <c r="K1056" s="33">
        <v>-2.6667208889747411E-3</v>
      </c>
      <c r="M1056" s="43" t="s">
        <v>101</v>
      </c>
      <c r="N1056" s="23">
        <f ca="1">OFFSET($R$33,0,$M1027)</f>
        <v>2.3890784982935154</v>
      </c>
      <c r="O1056" s="23">
        <f ca="1">OFFSET($AV$33,0,$M1027)</f>
        <v>5.4607508532423212</v>
      </c>
      <c r="P1056" s="23"/>
    </row>
    <row r="1057" spans="2:18" ht="10.35" customHeight="1" x14ac:dyDescent="0.4">
      <c r="B1057" s="36"/>
      <c r="C1057" s="100" t="s">
        <v>59</v>
      </c>
      <c r="D1057" s="101"/>
      <c r="E1057" s="40">
        <v>18.941979522184301</v>
      </c>
      <c r="F1057" s="33">
        <f>E1057/E1063</f>
        <v>5.4504368697011691E-3</v>
      </c>
      <c r="G1057" s="40">
        <v>13.839590443686006</v>
      </c>
      <c r="H1057" s="33">
        <f>G1057/G1063</f>
        <v>4.1346035216013911E-3</v>
      </c>
      <c r="I1057" s="34"/>
      <c r="J1057" s="40">
        <v>127.53711790393012</v>
      </c>
      <c r="K1057" s="33">
        <v>2.9692813680288328E-2</v>
      </c>
      <c r="M1057" s="43" t="s">
        <v>102</v>
      </c>
      <c r="N1057" s="23">
        <f ca="1">OFFSET($R$34,0,$M1027)</f>
        <v>1.0238907849829351</v>
      </c>
      <c r="O1057" s="23">
        <f ca="1">OFFSET($AV$34,0,$M1027)</f>
        <v>2.3890784982935154</v>
      </c>
      <c r="P1057" s="23"/>
    </row>
    <row r="1058" spans="2:18" ht="10.35" customHeight="1" x14ac:dyDescent="0.4">
      <c r="B1058" s="38"/>
      <c r="C1058" s="100" t="s">
        <v>61</v>
      </c>
      <c r="D1058" s="101"/>
      <c r="E1058" s="40">
        <v>357.85324232081911</v>
      </c>
      <c r="F1058" s="33">
        <f>E1058/E1063</f>
        <v>0.10297004616667337</v>
      </c>
      <c r="G1058" s="40">
        <v>313.11604095563138</v>
      </c>
      <c r="H1058" s="33">
        <f>G1058/G1063</f>
        <v>9.3544002683668664E-2</v>
      </c>
      <c r="I1058" s="34"/>
      <c r="J1058" s="40">
        <v>384.09170305676855</v>
      </c>
      <c r="K1058" s="33">
        <v>8.9423091586561684E-2</v>
      </c>
      <c r="M1058" s="2" t="s">
        <v>103</v>
      </c>
      <c r="N1058" s="23">
        <f ca="1">OFFSET($R$35,0,$M1027)</f>
        <v>0</v>
      </c>
      <c r="O1058" s="23">
        <f ca="1">OFFSET($AV$35,0,$M1027)</f>
        <v>0.68259385665529015</v>
      </c>
      <c r="P1058" s="23"/>
    </row>
    <row r="1059" spans="2:18" ht="10.35" customHeight="1" x14ac:dyDescent="0.4">
      <c r="B1059" s="31" t="s">
        <v>63</v>
      </c>
      <c r="C1059" s="100" t="s">
        <v>64</v>
      </c>
      <c r="D1059" s="101"/>
      <c r="E1059" s="40">
        <v>3.4129692832764506E-2</v>
      </c>
      <c r="F1059" s="33">
        <f>E1059/E1063</f>
        <v>9.8206069724345388E-6</v>
      </c>
      <c r="G1059" s="40">
        <v>0.11604095563139932</v>
      </c>
      <c r="H1059" s="33">
        <f>G1059/G1063</f>
        <v>3.4667452462255812E-5</v>
      </c>
      <c r="I1059" s="34"/>
      <c r="J1059" s="40">
        <v>0.75545851528384278</v>
      </c>
      <c r="K1059" s="33">
        <v>1.7588361181571872E-4</v>
      </c>
      <c r="M1059" s="4" t="s">
        <v>104</v>
      </c>
      <c r="N1059" s="23">
        <f ca="1">OFFSET($R$36,0,$M1027)</f>
        <v>0</v>
      </c>
      <c r="O1059" s="23">
        <f ca="1">OFFSET($AV$36,0,$M1027)</f>
        <v>0</v>
      </c>
      <c r="P1059" s="23"/>
      <c r="R1059" s="85"/>
    </row>
    <row r="1060" spans="2:18" ht="10.35" customHeight="1" x14ac:dyDescent="0.4">
      <c r="B1060" s="41" t="s">
        <v>66</v>
      </c>
      <c r="C1060" s="100" t="s">
        <v>67</v>
      </c>
      <c r="D1060" s="101"/>
      <c r="E1060" s="40">
        <v>0.51535836177474403</v>
      </c>
      <c r="F1060" s="33">
        <f>E1060/E1063</f>
        <v>1.4829116528376152E-4</v>
      </c>
      <c r="G1060" s="40">
        <v>0.8191126279863481</v>
      </c>
      <c r="H1060" s="33">
        <f>G1060/G1063</f>
        <v>2.4471142914533515E-4</v>
      </c>
      <c r="I1060" s="34"/>
      <c r="J1060" s="40">
        <v>2.9344978165938866</v>
      </c>
      <c r="K1060" s="33">
        <v>6.8320108173504617E-4</v>
      </c>
      <c r="M1060" s="69" t="s">
        <v>105</v>
      </c>
      <c r="N1060" s="23">
        <f ca="1">OFFSET($R$37,0,$M1027)</f>
        <v>0.34129692832764508</v>
      </c>
      <c r="O1060" s="23">
        <f ca="1">OFFSET($AV$37,0,$M1027)</f>
        <v>0.34129692832764508</v>
      </c>
      <c r="P1060" s="23"/>
    </row>
    <row r="1061" spans="2:18" ht="10.35" customHeight="1" x14ac:dyDescent="0.4">
      <c r="B1061" s="31" t="s">
        <v>69</v>
      </c>
      <c r="C1061" s="100" t="s">
        <v>70</v>
      </c>
      <c r="D1061" s="101"/>
      <c r="E1061" s="40">
        <v>18.006825938566553</v>
      </c>
      <c r="F1061" s="33">
        <f>E1061/E1063</f>
        <v>5.181352238656462E-3</v>
      </c>
      <c r="G1061" s="40">
        <v>15.784982935153584</v>
      </c>
      <c r="H1061" s="33">
        <f>G1061/G1063</f>
        <v>4.7157931658215625E-3</v>
      </c>
      <c r="I1061" s="34"/>
      <c r="J1061" s="40">
        <v>128.42358078602621</v>
      </c>
      <c r="K1061" s="33">
        <v>2.989919734039579E-2</v>
      </c>
      <c r="L1061" s="8"/>
      <c r="M1061" s="69" t="s">
        <v>106</v>
      </c>
      <c r="N1061" s="23">
        <f ca="1">OFFSET($R$38,0,$M1027)</f>
        <v>0</v>
      </c>
      <c r="O1061" s="23">
        <f ca="1">OFFSET($AV$38,0,$M1027)</f>
        <v>0</v>
      </c>
      <c r="P1061" s="23"/>
    </row>
    <row r="1062" spans="2:18" ht="10.35" customHeight="1" x14ac:dyDescent="0.4">
      <c r="B1062" s="41" t="s">
        <v>72</v>
      </c>
      <c r="C1062" s="100" t="s">
        <v>73</v>
      </c>
      <c r="D1062" s="101"/>
      <c r="E1062" s="40">
        <v>26.546075085324233</v>
      </c>
      <c r="F1062" s="33">
        <f>E1062/E1063</f>
        <v>7.638468103159584E-3</v>
      </c>
      <c r="G1062" s="40">
        <v>23.498293515358363</v>
      </c>
      <c r="H1062" s="33">
        <f>G1062/G1063</f>
        <v>7.0201591236068025E-3</v>
      </c>
      <c r="I1062" s="34"/>
      <c r="J1062" s="40">
        <v>103.61135371179039</v>
      </c>
      <c r="K1062" s="33">
        <v>2.412248819393964E-2</v>
      </c>
      <c r="L1062" s="63"/>
      <c r="M1062" s="69" t="s">
        <v>107</v>
      </c>
      <c r="N1062" s="23">
        <f ca="1">OFFSET($R$39,0,$M1027)</f>
        <v>0</v>
      </c>
      <c r="O1062" s="23">
        <f ca="1">OFFSET($AV$39,0,$M1027)</f>
        <v>0</v>
      </c>
      <c r="P1062" s="23"/>
    </row>
    <row r="1063" spans="2:18" ht="10.35" customHeight="1" x14ac:dyDescent="0.4">
      <c r="B1063" s="94" t="s">
        <v>75</v>
      </c>
      <c r="C1063" s="95"/>
      <c r="D1063" s="96"/>
      <c r="E1063" s="42">
        <f>SUM(E1050:E1053,E1059,E1061)</f>
        <v>3475.3139931740616</v>
      </c>
      <c r="F1063" s="33">
        <f>E1063/E1063</f>
        <v>1</v>
      </c>
      <c r="G1063" s="42">
        <f>SUM(G1050:G1053,G1059,G1061)</f>
        <v>3347.259385665529</v>
      </c>
      <c r="H1063" s="33">
        <f>G1063/G1063</f>
        <v>1</v>
      </c>
      <c r="I1063" s="34"/>
      <c r="J1063" s="42">
        <v>4295.2183406113536</v>
      </c>
      <c r="K1063" s="33">
        <v>1</v>
      </c>
      <c r="L1063" s="1"/>
      <c r="M1063" s="69" t="s">
        <v>108</v>
      </c>
      <c r="N1063" s="23">
        <f ca="1">OFFSET($R$40,0,$M1027)</f>
        <v>0</v>
      </c>
      <c r="O1063" s="23">
        <f ca="1">OFFSET($AV$40,0,$M1027)</f>
        <v>0.34129692832764508</v>
      </c>
      <c r="P1063" s="23"/>
      <c r="R1063" s="85"/>
    </row>
    <row r="1064" spans="2:18" ht="10.35" customHeight="1" x14ac:dyDescent="0.4">
      <c r="B1064" s="94" t="s">
        <v>77</v>
      </c>
      <c r="C1064" s="95"/>
      <c r="D1064" s="96"/>
      <c r="E1064" s="42">
        <f>SUM(E1054:E1058,E1060,E1062)</f>
        <v>3306.689419795222</v>
      </c>
      <c r="F1064" s="33">
        <f>E1064/E1063</f>
        <v>0.95147932713129268</v>
      </c>
      <c r="G1064" s="42">
        <f>SUM(G1054:G1058,G1060,G1062)</f>
        <v>3133.3515358361778</v>
      </c>
      <c r="H1064" s="33">
        <f>G1064/G1063</f>
        <v>0.93609462990965064</v>
      </c>
      <c r="I1064" s="34"/>
      <c r="J1064" s="42">
        <v>4072.9257641921404</v>
      </c>
      <c r="K1064" s="33">
        <v>0.94824650139029409</v>
      </c>
      <c r="M1064" s="69" t="s">
        <v>109</v>
      </c>
      <c r="N1064" s="23">
        <f ca="1">OFFSET($R$41,0,$M1027)</f>
        <v>0</v>
      </c>
      <c r="O1064" s="23">
        <f ca="1">OFFSET($AV$41,0,$M1027)</f>
        <v>0</v>
      </c>
      <c r="P1064" s="23"/>
      <c r="R1064" s="85"/>
    </row>
    <row r="1065" spans="2:18" ht="10.35" customHeight="1" x14ac:dyDescent="0.4">
      <c r="B1065" s="94" t="s">
        <v>79</v>
      </c>
      <c r="C1065" s="95"/>
      <c r="D1065" s="96"/>
      <c r="E1065" s="42">
        <f>E1063-E1064</f>
        <v>168.62457337883961</v>
      </c>
      <c r="F1065" s="33">
        <f>E1065/E1063</f>
        <v>4.8520672868707329E-2</v>
      </c>
      <c r="G1065" s="42">
        <f>G1063-G1064</f>
        <v>213.90784982935111</v>
      </c>
      <c r="H1065" s="33">
        <f>G1065/G1063</f>
        <v>6.390537009034937E-2</v>
      </c>
      <c r="I1065" s="34"/>
      <c r="J1065" s="42">
        <v>222.29257641921322</v>
      </c>
      <c r="K1065" s="33">
        <v>5.1753498609705954E-2</v>
      </c>
      <c r="L1065" s="8"/>
      <c r="M1065" s="69" t="s">
        <v>110</v>
      </c>
      <c r="N1065" s="23">
        <f ca="1">OFFSET($R$42,0,$M1027)</f>
        <v>0</v>
      </c>
      <c r="O1065" s="23">
        <f ca="1">OFFSET($AV$42,0,$M1027)</f>
        <v>0</v>
      </c>
      <c r="P1065" s="23"/>
      <c r="Q1065" s="86"/>
    </row>
    <row r="1066" spans="2:18" ht="10.35" customHeight="1" x14ac:dyDescent="0.4">
      <c r="B1066" s="102" t="s">
        <v>81</v>
      </c>
      <c r="C1066" s="103"/>
      <c r="D1066" s="104"/>
      <c r="E1066" s="44">
        <v>7.5085324232081918E-2</v>
      </c>
      <c r="F1066" s="45">
        <f>E1066/E1063</f>
        <v>2.1605335339355985E-5</v>
      </c>
      <c r="G1066" s="44">
        <v>0.40273037542662116</v>
      </c>
      <c r="H1066" s="45">
        <f>G1066/G1063</f>
        <v>1.2031645266312311E-4</v>
      </c>
      <c r="I1066" s="77"/>
      <c r="J1066" s="47" t="s">
        <v>82</v>
      </c>
      <c r="K1066" s="48" t="s">
        <v>83</v>
      </c>
      <c r="L1066" s="8"/>
      <c r="M1066" s="69" t="s">
        <v>111</v>
      </c>
      <c r="N1066" s="23">
        <f ca="1">OFFSET($R$43,0,$M1027)</f>
        <v>0</v>
      </c>
      <c r="O1066" s="23">
        <f ca="1">OFFSET($AV$43,0,$M1027)</f>
        <v>0</v>
      </c>
      <c r="P1066" s="23"/>
      <c r="Q1066" s="70"/>
    </row>
    <row r="1067" spans="2:18" ht="10.35" customHeight="1" x14ac:dyDescent="0.4">
      <c r="B1067" s="102" t="s">
        <v>85</v>
      </c>
      <c r="C1067" s="103"/>
      <c r="D1067" s="104"/>
      <c r="E1067" s="44">
        <f>E1065+E1066</f>
        <v>168.69965870307169</v>
      </c>
      <c r="F1067" s="45">
        <f>E1067/(E1063+E1066)</f>
        <v>4.8541229454506535E-2</v>
      </c>
      <c r="G1067" s="44">
        <f>G1065+G1066</f>
        <v>214.31058020477772</v>
      </c>
      <c r="H1067" s="45">
        <f>G1067/(G1063+G1066)</f>
        <v>6.4017984126255784E-2</v>
      </c>
      <c r="I1067" s="77"/>
      <c r="J1067" s="47" t="s">
        <v>83</v>
      </c>
      <c r="K1067" s="48" t="s">
        <v>83</v>
      </c>
      <c r="L1067" s="67"/>
      <c r="M1067" s="69" t="s">
        <v>112</v>
      </c>
      <c r="N1067" s="23">
        <f ca="1">OFFSET($R$44,0,$M1027)</f>
        <v>0</v>
      </c>
      <c r="O1067" s="23">
        <f ca="1">OFFSET($AV$44,0,$M1027)</f>
        <v>0</v>
      </c>
      <c r="P1067" s="23"/>
      <c r="Q1067" s="70"/>
    </row>
    <row r="1068" spans="2:18" ht="10.35" customHeight="1" x14ac:dyDescent="0.4">
      <c r="B1068" s="94" t="s">
        <v>87</v>
      </c>
      <c r="C1068" s="95"/>
      <c r="D1068" s="96"/>
      <c r="E1068" s="49">
        <v>293</v>
      </c>
      <c r="F1068" s="50"/>
      <c r="G1068" s="49">
        <v>293</v>
      </c>
      <c r="H1068" s="50"/>
      <c r="I1068" s="51"/>
      <c r="J1068" s="49">
        <v>229</v>
      </c>
      <c r="K1068" s="50"/>
      <c r="L1068" s="68"/>
      <c r="Q1068" s="70"/>
    </row>
    <row r="1069" spans="2:18" ht="10.35" customHeight="1" x14ac:dyDescent="0.4">
      <c r="B1069" s="52"/>
      <c r="C1069" s="53"/>
      <c r="D1069" s="54"/>
      <c r="E1069" s="55"/>
      <c r="F1069" s="55"/>
      <c r="G1069" s="55"/>
      <c r="H1069" s="55"/>
      <c r="I1069" s="51"/>
      <c r="J1069" s="55"/>
      <c r="K1069" s="55"/>
      <c r="L1069" s="68"/>
      <c r="Q1069" s="70"/>
    </row>
    <row r="1070" spans="2:18" ht="10.35" customHeight="1" x14ac:dyDescent="0.4">
      <c r="B1070" s="56" t="s">
        <v>90</v>
      </c>
      <c r="C1070" s="57"/>
      <c r="D1070" s="58"/>
      <c r="E1070" s="49">
        <v>0.3651877133105802</v>
      </c>
      <c r="F1070" s="50"/>
      <c r="G1070" s="49">
        <v>0.25255972696245732</v>
      </c>
      <c r="H1070" s="50"/>
      <c r="I1070" s="51"/>
      <c r="J1070" s="49">
        <v>0.41222722995541849</v>
      </c>
      <c r="K1070" s="50"/>
      <c r="L1070" s="68"/>
      <c r="M1070" s="69"/>
      <c r="N1070" s="87"/>
      <c r="O1070" s="87"/>
      <c r="P1070" s="87"/>
      <c r="Q1070" s="70"/>
    </row>
    <row r="1071" spans="2:18" ht="10.35" customHeight="1" x14ac:dyDescent="0.4">
      <c r="B1071" s="59" t="s">
        <v>92</v>
      </c>
      <c r="C1071" s="60"/>
      <c r="D1071" s="61"/>
      <c r="E1071" s="49">
        <v>0.52559726962457343</v>
      </c>
      <c r="F1071" s="50"/>
      <c r="G1071" s="49">
        <v>1.1433447098976108</v>
      </c>
      <c r="H1071" s="50"/>
      <c r="I1071" s="51"/>
      <c r="J1071" s="49">
        <v>3.9936308061166339</v>
      </c>
      <c r="K1071" s="50"/>
      <c r="L1071" s="68"/>
      <c r="M1071" s="69"/>
      <c r="N1071" s="87"/>
      <c r="O1071" s="87"/>
      <c r="P1071" s="87"/>
      <c r="Q1071" s="70"/>
    </row>
    <row r="1072" spans="2:18" ht="10.35" customHeight="1" x14ac:dyDescent="0.4">
      <c r="B1072" s="56" t="s">
        <v>94</v>
      </c>
      <c r="C1072" s="57"/>
      <c r="D1072" s="58"/>
      <c r="E1072" s="49">
        <v>0.67235494880546076</v>
      </c>
      <c r="F1072" s="50"/>
      <c r="G1072" s="49">
        <v>0.46757679180887374</v>
      </c>
      <c r="H1072" s="50"/>
      <c r="I1072" s="51"/>
      <c r="J1072" s="49">
        <v>0.97449805083572993</v>
      </c>
      <c r="K1072" s="50"/>
      <c r="L1072" s="68"/>
      <c r="M1072" s="69"/>
      <c r="N1072" s="87"/>
      <c r="O1072" s="87"/>
      <c r="P1072" s="87"/>
      <c r="Q1072" s="70"/>
    </row>
    <row r="1073" spans="2:18" ht="10.35" customHeight="1" x14ac:dyDescent="0.4">
      <c r="B1073" s="56" t="s">
        <v>96</v>
      </c>
      <c r="C1073" s="57"/>
      <c r="D1073" s="58"/>
      <c r="E1073" s="49">
        <f>E1065+E1055+E1056-SUM(E1070:E1072)</f>
        <v>202.35153583617748</v>
      </c>
      <c r="F1073" s="50"/>
      <c r="G1073" s="49">
        <f>G1065+G1055+G1056-SUM(G1070:G1072)</f>
        <v>244.56996587030673</v>
      </c>
      <c r="H1073" s="50"/>
      <c r="I1073" s="51"/>
      <c r="J1073" s="49">
        <v>272.26156531047133</v>
      </c>
      <c r="K1073" s="50"/>
      <c r="L1073" s="68"/>
      <c r="M1073" s="69"/>
      <c r="N1073" s="87"/>
      <c r="O1073" s="87"/>
      <c r="P1073" s="87"/>
      <c r="Q1073" s="70"/>
    </row>
    <row r="1074" spans="2:18" ht="10.35" customHeight="1" x14ac:dyDescent="0.4">
      <c r="C1074" s="65"/>
      <c r="D1074" s="54"/>
      <c r="E1074" s="54"/>
      <c r="F1074" s="54"/>
      <c r="G1074" s="54"/>
      <c r="H1074" s="54"/>
      <c r="I1074" s="54"/>
      <c r="J1074" s="54"/>
      <c r="K1074" s="66"/>
      <c r="L1074" s="68"/>
      <c r="M1074" s="69"/>
      <c r="N1074" s="87"/>
      <c r="O1074" s="87"/>
      <c r="P1074" s="87"/>
      <c r="Q1074" s="70"/>
    </row>
    <row r="1075" spans="2:18" ht="10.35" customHeight="1" x14ac:dyDescent="0.4">
      <c r="B1075" s="56" t="s">
        <v>128</v>
      </c>
      <c r="C1075" s="57"/>
      <c r="D1075" s="58"/>
      <c r="E1075" s="78">
        <v>8.1023890784982928</v>
      </c>
      <c r="F1075" s="50"/>
      <c r="G1075" s="78" t="s">
        <v>116</v>
      </c>
      <c r="H1075" s="50"/>
      <c r="I1075" s="51"/>
      <c r="J1075" s="79">
        <v>10.759036144578314</v>
      </c>
      <c r="K1075" s="80"/>
      <c r="L1075" s="68"/>
      <c r="M1075" s="70"/>
      <c r="N1075" s="70"/>
      <c r="O1075" s="70"/>
      <c r="P1075" s="70"/>
      <c r="Q1075" s="70"/>
    </row>
    <row r="1076" spans="2:18" ht="10.35" customHeight="1" x14ac:dyDescent="0.4">
      <c r="B1076" s="56" t="s">
        <v>129</v>
      </c>
      <c r="C1076" s="57"/>
      <c r="D1076" s="58"/>
      <c r="E1076" s="78">
        <f>E1063/E1075</f>
        <v>428.92459983150803</v>
      </c>
      <c r="F1076" s="50"/>
      <c r="G1076" s="78" t="s">
        <v>116</v>
      </c>
      <c r="H1076" s="50"/>
      <c r="I1076" s="51"/>
      <c r="J1076" s="78">
        <v>399.21962180374283</v>
      </c>
      <c r="K1076" s="80"/>
      <c r="L1076" s="68"/>
      <c r="M1076" s="4">
        <v>22</v>
      </c>
      <c r="N1076" s="4" t="s">
        <v>113</v>
      </c>
      <c r="O1076" s="4" t="s">
        <v>114</v>
      </c>
      <c r="Q1076" s="70"/>
    </row>
    <row r="1077" spans="2:18" ht="10.35" customHeight="1" x14ac:dyDescent="0.4">
      <c r="B1077" s="97" t="s">
        <v>130</v>
      </c>
      <c r="C1077" s="98"/>
      <c r="D1077" s="99"/>
      <c r="E1077" s="81">
        <f>(E1063+E1066)/E1075</f>
        <v>428.93386689132274</v>
      </c>
      <c r="F1077" s="82"/>
      <c r="G1077" s="81" t="s">
        <v>119</v>
      </c>
      <c r="H1077" s="82"/>
      <c r="I1077" s="83"/>
      <c r="J1077" s="81" t="s">
        <v>119</v>
      </c>
      <c r="K1077" s="84"/>
      <c r="L1077" s="68"/>
      <c r="M1077" s="22" t="s">
        <v>38</v>
      </c>
      <c r="N1077" s="23">
        <f ca="1">OFFSET($R$5,0,$M1076)</f>
        <v>0</v>
      </c>
      <c r="O1077" s="23">
        <f ca="1">OFFSET($AV$5,0,$M1076)</f>
        <v>0</v>
      </c>
      <c r="P1077" s="23"/>
      <c r="Q1077" s="70"/>
    </row>
    <row r="1078" spans="2:18" ht="10.35" customHeight="1" x14ac:dyDescent="0.4">
      <c r="B1078" s="56" t="s">
        <v>131</v>
      </c>
      <c r="C1078" s="57"/>
      <c r="D1078" s="58"/>
      <c r="E1078" s="78">
        <f>E1064/E1075</f>
        <v>408.11288963774228</v>
      </c>
      <c r="F1078" s="50"/>
      <c r="G1078" s="78" t="s">
        <v>116</v>
      </c>
      <c r="H1078" s="50"/>
      <c r="I1078" s="51"/>
      <c r="J1078" s="78">
        <v>378.5586096617555</v>
      </c>
      <c r="K1078" s="80"/>
      <c r="L1078" s="68"/>
      <c r="M1078" s="29" t="s">
        <v>42</v>
      </c>
      <c r="N1078" s="23">
        <f ca="1">OFFSET($R$6,0,$M1076)</f>
        <v>0</v>
      </c>
      <c r="O1078" s="23">
        <f ca="1">OFFSET($AV$6,0,$M1076)</f>
        <v>0</v>
      </c>
      <c r="P1078" s="23"/>
      <c r="Q1078" s="70"/>
    </row>
    <row r="1079" spans="2:18" ht="10.35" customHeight="1" x14ac:dyDescent="0.4">
      <c r="B1079" s="56" t="s">
        <v>121</v>
      </c>
      <c r="C1079" s="57"/>
      <c r="D1079" s="58"/>
      <c r="E1079" s="78">
        <v>2.0930522088353416</v>
      </c>
      <c r="F1079" s="50"/>
      <c r="G1079" s="78" t="s">
        <v>116</v>
      </c>
      <c r="H1079" s="50"/>
      <c r="I1079" s="51"/>
      <c r="J1079" s="78">
        <v>2.1590308370044053</v>
      </c>
      <c r="K1079" s="80"/>
      <c r="L1079" s="68"/>
      <c r="M1079" s="35" t="s">
        <v>45</v>
      </c>
      <c r="N1079" s="23">
        <f ca="1">OFFSET($R$7,0,$M1076)</f>
        <v>0</v>
      </c>
      <c r="O1079" s="23">
        <f ca="1">OFFSET($AV$7,0,$M1076)</f>
        <v>0</v>
      </c>
      <c r="P1079" s="23"/>
      <c r="Q1079" s="70"/>
    </row>
    <row r="1080" spans="2:18" ht="10.35" customHeight="1" x14ac:dyDescent="0.4">
      <c r="B1080" s="56" t="s">
        <v>122</v>
      </c>
      <c r="C1080" s="57"/>
      <c r="D1080" s="58"/>
      <c r="E1080" s="78">
        <f>E1054/E1079</f>
        <v>1370.0292090237238</v>
      </c>
      <c r="F1080" s="50"/>
      <c r="G1080" s="78" t="s">
        <v>116</v>
      </c>
      <c r="H1080" s="50"/>
      <c r="I1080" s="51"/>
      <c r="J1080" s="78">
        <v>1574.5035635718225</v>
      </c>
      <c r="K1080" s="80"/>
      <c r="L1080" s="68"/>
      <c r="M1080" s="35" t="s">
        <v>47</v>
      </c>
      <c r="N1080" s="23">
        <f ca="1">OFFSET($R$8,0,$M1076)</f>
        <v>0</v>
      </c>
      <c r="O1080" s="23">
        <f ca="1">OFFSET($AV$8,0,$M1076)</f>
        <v>0</v>
      </c>
      <c r="P1080" s="23"/>
      <c r="Q1080" s="70"/>
    </row>
    <row r="1081" spans="2:18" ht="9" customHeight="1" x14ac:dyDescent="0.4">
      <c r="B1081" s="64" t="s">
        <v>98</v>
      </c>
      <c r="C1081" s="65"/>
      <c r="D1081" s="54"/>
      <c r="E1081" s="54"/>
      <c r="F1081" s="54"/>
      <c r="G1081" s="54"/>
      <c r="H1081" s="54"/>
      <c r="I1081" s="54"/>
      <c r="J1081" s="54"/>
      <c r="K1081" s="66"/>
      <c r="L1081" s="68"/>
      <c r="M1081" s="35" t="s">
        <v>49</v>
      </c>
      <c r="N1081" s="23">
        <f ca="1">OFFSET($R$9,0,$M1076)</f>
        <v>0</v>
      </c>
      <c r="O1081" s="23">
        <f ca="1">OFFSET($AV$9,0,$M1076)</f>
        <v>0</v>
      </c>
      <c r="P1081" s="23"/>
      <c r="Q1081" s="70"/>
    </row>
    <row r="1082" spans="2:18" ht="9" customHeight="1" x14ac:dyDescent="0.4">
      <c r="B1082" s="64" t="s">
        <v>132</v>
      </c>
      <c r="C1082" s="65"/>
      <c r="D1082" s="54"/>
      <c r="E1082" s="54"/>
      <c r="F1082" s="54"/>
      <c r="G1082" s="54"/>
      <c r="H1082" s="54"/>
      <c r="I1082" s="54"/>
      <c r="J1082" s="54"/>
      <c r="K1082" s="66"/>
      <c r="L1082" s="66"/>
      <c r="M1082" s="35" t="s">
        <v>51</v>
      </c>
      <c r="N1082" s="23">
        <f ca="1">OFFSET($R$10,0,$M1076)</f>
        <v>0</v>
      </c>
      <c r="O1082" s="23">
        <f ca="1">OFFSET($AV$10,0,$M1076)</f>
        <v>0</v>
      </c>
      <c r="P1082" s="23"/>
      <c r="Q1082" s="70"/>
    </row>
    <row r="1083" spans="2:18" ht="10.35" customHeight="1" x14ac:dyDescent="0.4">
      <c r="B1083" s="64"/>
      <c r="C1083" s="65"/>
      <c r="D1083" s="54"/>
      <c r="E1083" s="54"/>
      <c r="F1083" s="54"/>
      <c r="G1083" s="54"/>
      <c r="H1083" s="54"/>
      <c r="I1083" s="54"/>
      <c r="J1083" s="54"/>
      <c r="K1083" s="66"/>
      <c r="L1083" s="66"/>
      <c r="M1083" s="35" t="s">
        <v>54</v>
      </c>
      <c r="N1083" s="23">
        <f ca="1">OFFSET($R$11,0,$M1076)</f>
        <v>0</v>
      </c>
      <c r="O1083" s="23">
        <f ca="1">OFFSET($AV$11,0,$M1076)</f>
        <v>0</v>
      </c>
      <c r="P1083" s="23"/>
      <c r="Q1083" s="70"/>
    </row>
    <row r="1084" spans="2:18" ht="10.35" customHeight="1" x14ac:dyDescent="0.4">
      <c r="B1084" s="64"/>
      <c r="C1084" s="65"/>
      <c r="D1084" s="54"/>
      <c r="E1084" s="54"/>
      <c r="F1084" s="54"/>
      <c r="G1084" s="54"/>
      <c r="H1084" s="54"/>
      <c r="I1084" s="54"/>
      <c r="J1084" s="54"/>
      <c r="K1084" s="66"/>
      <c r="L1084" s="66"/>
      <c r="M1084" s="35" t="s">
        <v>56</v>
      </c>
      <c r="N1084" s="23">
        <f ca="1">OFFSET($R$12,0,$M1076)</f>
        <v>1.1194029850746268</v>
      </c>
      <c r="O1084" s="23">
        <f ca="1">OFFSET($AV$12,0,$M1076)</f>
        <v>0</v>
      </c>
      <c r="P1084" s="23"/>
      <c r="Q1084" s="70"/>
    </row>
    <row r="1085" spans="2:18" ht="10.35" customHeight="1" x14ac:dyDescent="0.4">
      <c r="B1085" s="64"/>
      <c r="C1085" s="65"/>
      <c r="D1085" s="54"/>
      <c r="E1085" s="54"/>
      <c r="F1085" s="54"/>
      <c r="G1085" s="54"/>
      <c r="H1085" s="54"/>
      <c r="I1085" s="54"/>
      <c r="J1085" s="54"/>
      <c r="K1085" s="66"/>
      <c r="L1085" s="66"/>
      <c r="M1085" s="35" t="s">
        <v>58</v>
      </c>
      <c r="N1085" s="23">
        <f ca="1">OFFSET($R$13,0,$M1076)</f>
        <v>1.8656716417910446</v>
      </c>
      <c r="O1085" s="23">
        <f ca="1">OFFSET($AV$13,0,$M1076)</f>
        <v>0</v>
      </c>
      <c r="P1085" s="23"/>
      <c r="Q1085" s="70"/>
    </row>
    <row r="1086" spans="2:18" ht="10.35" customHeight="1" x14ac:dyDescent="0.4">
      <c r="B1086" s="64"/>
      <c r="C1086" s="65"/>
      <c r="D1086" s="54"/>
      <c r="E1086" s="54"/>
      <c r="F1086" s="54"/>
      <c r="G1086" s="54"/>
      <c r="H1086" s="54"/>
      <c r="I1086" s="54"/>
      <c r="J1086" s="54"/>
      <c r="K1086" s="66"/>
      <c r="L1086" s="66"/>
      <c r="M1086" s="35" t="s">
        <v>60</v>
      </c>
      <c r="N1086" s="23">
        <f ca="1">OFFSET($R$14,0,$M1076)</f>
        <v>0</v>
      </c>
      <c r="O1086" s="23">
        <f ca="1">OFFSET($AV$14,0,$M1076)</f>
        <v>0</v>
      </c>
      <c r="P1086" s="23"/>
      <c r="Q1086" s="70"/>
    </row>
    <row r="1087" spans="2:18" ht="10.35" customHeight="1" x14ac:dyDescent="0.4">
      <c r="B1087" s="64"/>
      <c r="C1087" s="65"/>
      <c r="D1087" s="54"/>
      <c r="E1087" s="54"/>
      <c r="F1087" s="54"/>
      <c r="G1087" s="54"/>
      <c r="H1087" s="54"/>
      <c r="I1087" s="54"/>
      <c r="J1087" s="54"/>
      <c r="K1087" s="66"/>
      <c r="L1087" s="66"/>
      <c r="M1087" s="35" t="s">
        <v>62</v>
      </c>
      <c r="N1087" s="23">
        <f ca="1">OFFSET($R$15,0,$M1076)</f>
        <v>0.37313432835820892</v>
      </c>
      <c r="O1087" s="23">
        <f ca="1">OFFSET($AV$15,0,$M1076)</f>
        <v>0</v>
      </c>
      <c r="P1087" s="23"/>
      <c r="R1087" s="85"/>
    </row>
    <row r="1088" spans="2:18" ht="10.35" customHeight="1" x14ac:dyDescent="0.4">
      <c r="B1088" s="64"/>
      <c r="C1088" s="65"/>
      <c r="D1088" s="54"/>
      <c r="E1088" s="54"/>
      <c r="F1088" s="54"/>
      <c r="G1088" s="54"/>
      <c r="H1088" s="54"/>
      <c r="I1088" s="54"/>
      <c r="J1088" s="54"/>
      <c r="K1088" s="66"/>
      <c r="L1088" s="68"/>
      <c r="M1088" s="35" t="s">
        <v>65</v>
      </c>
      <c r="N1088" s="23">
        <f ca="1">OFFSET($R$16,0,$M1076)</f>
        <v>1.1194029850746268</v>
      </c>
      <c r="O1088" s="23">
        <f ca="1">OFFSET($AV$16,0,$M1076)</f>
        <v>0.74626865671641784</v>
      </c>
      <c r="P1088" s="23"/>
      <c r="Q1088" s="86"/>
    </row>
    <row r="1089" spans="2:49" ht="10.35" customHeight="1" x14ac:dyDescent="0.4">
      <c r="B1089" s="64"/>
      <c r="C1089" s="65"/>
      <c r="D1089" s="54"/>
      <c r="E1089" s="54"/>
      <c r="F1089" s="54"/>
      <c r="G1089" s="54"/>
      <c r="H1089" s="54"/>
      <c r="I1089" s="54"/>
      <c r="J1089" s="54"/>
      <c r="K1089" s="66"/>
      <c r="L1089" s="8"/>
      <c r="M1089" s="35" t="s">
        <v>68</v>
      </c>
      <c r="N1089" s="23">
        <f ca="1">OFFSET($R$17,0,$M1076)</f>
        <v>1.1194029850746268</v>
      </c>
      <c r="O1089" s="23">
        <f ca="1">OFFSET($AV$17,0,$M1076)</f>
        <v>0.74626865671641784</v>
      </c>
      <c r="P1089" s="23"/>
      <c r="Q1089" s="70"/>
    </row>
    <row r="1090" spans="2:49" ht="10.35" customHeight="1" x14ac:dyDescent="0.4">
      <c r="B1090" s="64"/>
      <c r="C1090" s="65"/>
      <c r="D1090" s="54"/>
      <c r="E1090" s="54"/>
      <c r="F1090" s="54"/>
      <c r="G1090" s="54"/>
      <c r="H1090" s="54"/>
      <c r="I1090" s="54"/>
      <c r="J1090" s="54"/>
      <c r="K1090" s="66"/>
      <c r="L1090" s="67"/>
      <c r="M1090" s="35" t="s">
        <v>71</v>
      </c>
      <c r="N1090" s="23">
        <f ca="1">OFFSET($R$18,0,$M1076)</f>
        <v>1.8656716417910446</v>
      </c>
      <c r="O1090" s="23">
        <f ca="1">OFFSET($AV$18,0,$M1076)</f>
        <v>1.8656716417910446</v>
      </c>
      <c r="P1090" s="23"/>
      <c r="Q1090" s="70"/>
    </row>
    <row r="1091" spans="2:49" ht="10.35" customHeight="1" x14ac:dyDescent="0.4">
      <c r="B1091" s="64"/>
      <c r="C1091" s="65"/>
      <c r="D1091" s="54"/>
      <c r="E1091" s="54"/>
      <c r="F1091" s="54"/>
      <c r="G1091" s="54"/>
      <c r="H1091" s="54"/>
      <c r="I1091" s="54"/>
      <c r="J1091" s="54"/>
      <c r="K1091" s="66"/>
      <c r="L1091" s="68"/>
      <c r="M1091" s="35" t="s">
        <v>74</v>
      </c>
      <c r="N1091" s="23">
        <f ca="1">OFFSET($R$19,0,$M1076)</f>
        <v>1.8656716417910446</v>
      </c>
      <c r="O1091" s="23">
        <f ca="1">OFFSET($AV$19,0,$M1076)</f>
        <v>0</v>
      </c>
      <c r="P1091" s="23"/>
    </row>
    <row r="1092" spans="2:49" ht="10.35" customHeight="1" x14ac:dyDescent="0.4">
      <c r="B1092" s="64"/>
      <c r="C1092" s="65"/>
      <c r="D1092" s="54"/>
      <c r="E1092" s="54"/>
      <c r="F1092" s="54"/>
      <c r="G1092" s="54"/>
      <c r="H1092" s="54"/>
      <c r="I1092" s="54"/>
      <c r="J1092" s="54"/>
      <c r="K1092" s="66"/>
      <c r="L1092" s="68"/>
      <c r="M1092" s="35" t="s">
        <v>76</v>
      </c>
      <c r="N1092" s="23">
        <f ca="1">OFFSET($R$20,0,$M1076)</f>
        <v>0.74626865671641784</v>
      </c>
      <c r="O1092" s="23">
        <f ca="1">OFFSET($AV$20,0,$M1076)</f>
        <v>0.37313432835820892</v>
      </c>
      <c r="P1092" s="23"/>
    </row>
    <row r="1093" spans="2:49" ht="10.35" customHeight="1" x14ac:dyDescent="0.4">
      <c r="B1093" s="64"/>
      <c r="C1093" s="65"/>
      <c r="D1093" s="54"/>
      <c r="E1093" s="54"/>
      <c r="F1093" s="54"/>
      <c r="G1093" s="54"/>
      <c r="H1093" s="54"/>
      <c r="I1093" s="54"/>
      <c r="J1093" s="54"/>
      <c r="K1093" s="66"/>
      <c r="L1093" s="76"/>
      <c r="M1093" s="43" t="s">
        <v>78</v>
      </c>
      <c r="N1093" s="23">
        <f ca="1">OFFSET($R$21,0,$M1076)</f>
        <v>2.2388059701492535</v>
      </c>
      <c r="O1093" s="23">
        <f ca="1">OFFSET($AV$21,0,$M1076)</f>
        <v>1.4925373134328357</v>
      </c>
      <c r="P1093" s="23"/>
      <c r="Q1093" s="30"/>
      <c r="R1093" s="30"/>
      <c r="S1093" s="30"/>
      <c r="T1093" s="30"/>
      <c r="U1093" s="30"/>
      <c r="V1093" s="11"/>
      <c r="W1093" s="11"/>
      <c r="X1093" s="11"/>
      <c r="Y1093" s="11"/>
      <c r="Z1093" s="11"/>
      <c r="AA1093" s="11"/>
      <c r="AB1093" s="11"/>
      <c r="AC1093" s="11"/>
      <c r="AD1093" s="11"/>
      <c r="AE1093" s="11"/>
      <c r="AF1093" s="11"/>
      <c r="AG1093" s="11"/>
      <c r="AH1093" s="11"/>
      <c r="AI1093" s="11"/>
      <c r="AJ1093" s="11"/>
      <c r="AK1093" s="11"/>
      <c r="AL1093" s="11"/>
      <c r="AM1093" s="11"/>
      <c r="AN1093" s="11"/>
      <c r="AO1093" s="11"/>
      <c r="AP1093" s="11"/>
      <c r="AQ1093" s="11"/>
      <c r="AR1093" s="11"/>
      <c r="AS1093" s="11"/>
      <c r="AT1093" s="11"/>
      <c r="AU1093" s="11"/>
    </row>
    <row r="1094" spans="2:49" ht="10.35" customHeight="1" x14ac:dyDescent="0.4">
      <c r="B1094" s="64"/>
      <c r="C1094" s="65"/>
      <c r="D1094" s="54"/>
      <c r="E1094" s="54"/>
      <c r="F1094" s="54"/>
      <c r="G1094" s="54"/>
      <c r="H1094" s="54"/>
      <c r="I1094" s="54"/>
      <c r="J1094" s="54"/>
      <c r="K1094" s="66"/>
      <c r="L1094" s="76"/>
      <c r="M1094" s="43" t="s">
        <v>80</v>
      </c>
      <c r="N1094" s="23">
        <f ca="1">OFFSET($R$22,0,$M1076)</f>
        <v>1.8656716417910446</v>
      </c>
      <c r="O1094" s="23">
        <f ca="1">OFFSET($AV$22,0,$M1076)</f>
        <v>1.8656716417910446</v>
      </c>
      <c r="P1094" s="23"/>
      <c r="Q1094" s="30"/>
      <c r="R1094" s="30"/>
      <c r="S1094" s="30"/>
      <c r="T1094" s="30"/>
      <c r="U1094" s="30"/>
      <c r="V1094" s="11"/>
      <c r="W1094" s="11"/>
      <c r="X1094" s="11"/>
      <c r="Y1094" s="11"/>
      <c r="Z1094" s="11"/>
      <c r="AA1094" s="11"/>
      <c r="AB1094" s="11"/>
      <c r="AC1094" s="11"/>
      <c r="AD1094" s="11"/>
      <c r="AE1094" s="11"/>
      <c r="AF1094" s="11"/>
      <c r="AG1094" s="11"/>
      <c r="AH1094" s="11"/>
      <c r="AI1094" s="11"/>
      <c r="AJ1094" s="11"/>
      <c r="AK1094" s="11"/>
      <c r="AL1094" s="11"/>
      <c r="AM1094" s="11"/>
      <c r="AN1094" s="11"/>
      <c r="AO1094" s="11"/>
      <c r="AP1094" s="11"/>
      <c r="AQ1094" s="11"/>
      <c r="AR1094" s="11"/>
      <c r="AS1094" s="11"/>
      <c r="AT1094" s="11"/>
      <c r="AU1094" s="11"/>
    </row>
    <row r="1095" spans="2:49" ht="4.9000000000000004" customHeight="1" x14ac:dyDescent="0.4">
      <c r="B1095" s="64"/>
      <c r="C1095" s="65"/>
      <c r="D1095" s="54"/>
      <c r="E1095" s="54"/>
      <c r="F1095" s="54"/>
      <c r="G1095" s="54"/>
      <c r="H1095" s="54"/>
      <c r="I1095" s="54"/>
      <c r="J1095" s="54"/>
      <c r="K1095" s="66"/>
      <c r="L1095" s="1"/>
      <c r="M1095" s="43" t="s">
        <v>84</v>
      </c>
      <c r="N1095" s="23">
        <f ca="1">OFFSET($R$23,0,$M1076)</f>
        <v>2.2388059701492535</v>
      </c>
      <c r="O1095" s="23">
        <f ca="1">OFFSET($AV$23,0,$M1076)</f>
        <v>1.8656716417910446</v>
      </c>
      <c r="P1095" s="23"/>
      <c r="AV1095" s="11"/>
      <c r="AW1095" s="11"/>
    </row>
    <row r="1096" spans="2:49" ht="16.5" customHeight="1" x14ac:dyDescent="0.4">
      <c r="B1096" s="9" t="str">
        <f>"第23表　障害児相談支援　１施設・事業所当たりの収支額，収支等の科目"</f>
        <v>第23表　障害児相談支援　１施設・事業所当たりの収支額，収支等の科目</v>
      </c>
      <c r="C1096" s="65"/>
      <c r="D1096" s="54"/>
      <c r="E1096" s="54"/>
      <c r="F1096" s="54"/>
      <c r="G1096" s="54"/>
      <c r="H1096" s="54"/>
      <c r="I1096" s="54"/>
      <c r="J1096" s="54"/>
      <c r="K1096" s="66"/>
      <c r="L1096" s="1"/>
      <c r="M1096" s="43" t="s">
        <v>86</v>
      </c>
      <c r="N1096" s="23">
        <f ca="1">OFFSET($R$24,0,$M1076)</f>
        <v>2.9850746268656714</v>
      </c>
      <c r="O1096" s="23">
        <f ca="1">OFFSET($AV$24,0,$M1076)</f>
        <v>1.1194029850746268</v>
      </c>
      <c r="P1096" s="23"/>
      <c r="AV1096" s="11"/>
      <c r="AW1096" s="11"/>
    </row>
    <row r="1097" spans="2:49" ht="10.35" customHeight="1" x14ac:dyDescent="0.4">
      <c r="C1097" s="7"/>
      <c r="D1097" s="8"/>
      <c r="E1097" s="8"/>
      <c r="F1097" s="8"/>
      <c r="G1097" s="8"/>
      <c r="H1097" s="8"/>
      <c r="I1097" s="8"/>
      <c r="J1097" s="8"/>
      <c r="K1097" s="10" t="s">
        <v>33</v>
      </c>
      <c r="L1097" s="76"/>
      <c r="M1097" s="2" t="s">
        <v>88</v>
      </c>
      <c r="N1097" s="23">
        <f ca="1">OFFSET($R$25,0,$M1076)</f>
        <v>15.298507462686567</v>
      </c>
      <c r="O1097" s="23">
        <f ca="1">OFFSET($AV$25,0,$M1076)</f>
        <v>8.9552238805970141</v>
      </c>
      <c r="P1097" s="23"/>
    </row>
    <row r="1098" spans="2:49" ht="10.35" customHeight="1" x14ac:dyDescent="0.4">
      <c r="B1098" s="17"/>
      <c r="C1098" s="18"/>
      <c r="D1098" s="19"/>
      <c r="E1098" s="105" t="s">
        <v>36</v>
      </c>
      <c r="F1098" s="106"/>
      <c r="G1098" s="106"/>
      <c r="H1098" s="107"/>
      <c r="I1098" s="20"/>
      <c r="J1098" s="105" t="s">
        <v>37</v>
      </c>
      <c r="K1098" s="107"/>
      <c r="L1098" s="76"/>
      <c r="M1098" s="4" t="s">
        <v>89</v>
      </c>
      <c r="N1098" s="23">
        <f ca="1">OFFSET($R$26,0,$M1076)</f>
        <v>23.507462686567166</v>
      </c>
      <c r="O1098" s="23">
        <f ca="1">OFFSET($AV$26,0,$M1076)</f>
        <v>30.597014925373134</v>
      </c>
      <c r="P1098" s="23"/>
    </row>
    <row r="1099" spans="2:49" ht="10.35" customHeight="1" x14ac:dyDescent="0.4">
      <c r="B1099" s="26"/>
      <c r="C1099" s="27"/>
      <c r="D1099" s="28"/>
      <c r="E1099" s="105" t="s">
        <v>39</v>
      </c>
      <c r="F1099" s="107"/>
      <c r="G1099" s="105" t="s">
        <v>40</v>
      </c>
      <c r="H1099" s="107"/>
      <c r="I1099" s="20"/>
      <c r="J1099" s="105" t="s">
        <v>41</v>
      </c>
      <c r="K1099" s="107"/>
      <c r="L1099" s="76"/>
      <c r="M1099" s="43" t="s">
        <v>91</v>
      </c>
      <c r="N1099" s="23">
        <f ca="1">OFFSET($R$27,0,$M1076)</f>
        <v>8.2089552238805972</v>
      </c>
      <c r="O1099" s="23">
        <f ca="1">OFFSET($AV$27,0,$M1076)</f>
        <v>27.985074626865668</v>
      </c>
      <c r="P1099" s="23"/>
    </row>
    <row r="1100" spans="2:49" ht="10.35" customHeight="1" x14ac:dyDescent="0.4">
      <c r="B1100" s="31" t="s">
        <v>43</v>
      </c>
      <c r="C1100" s="100" t="s">
        <v>44</v>
      </c>
      <c r="D1100" s="101"/>
      <c r="E1100" s="32">
        <v>5556.9179104477616</v>
      </c>
      <c r="F1100" s="33">
        <f>E1100/E1113</f>
        <v>0.96248686419810547</v>
      </c>
      <c r="G1100" s="32">
        <v>4849.25</v>
      </c>
      <c r="H1100" s="33">
        <f>G1100/G1113</f>
        <v>0.95910374357755712</v>
      </c>
      <c r="I1100" s="34"/>
      <c r="J1100" s="32">
        <v>5644.4084821428569</v>
      </c>
      <c r="K1100" s="33">
        <v>0.9458309036374184</v>
      </c>
      <c r="L1100" s="76"/>
      <c r="M1100" s="43" t="s">
        <v>93</v>
      </c>
      <c r="N1100" s="23">
        <f ca="1">OFFSET($R$28,0,$M1076)</f>
        <v>12.313432835820896</v>
      </c>
      <c r="O1100" s="23">
        <f ca="1">OFFSET($AV$28,0,$M1076)</f>
        <v>10.074626865671641</v>
      </c>
      <c r="P1100" s="23"/>
    </row>
    <row r="1101" spans="2:49" ht="10.35" customHeight="1" x14ac:dyDescent="0.4">
      <c r="B1101" s="36"/>
      <c r="C1101" s="100" t="s">
        <v>46</v>
      </c>
      <c r="D1101" s="101"/>
      <c r="E1101" s="32">
        <v>0</v>
      </c>
      <c r="F1101" s="33">
        <f>E1101/E1113</f>
        <v>0</v>
      </c>
      <c r="G1101" s="32">
        <v>0</v>
      </c>
      <c r="H1101" s="33">
        <f>G1101/G1113</f>
        <v>0</v>
      </c>
      <c r="I1101" s="34"/>
      <c r="J1101" s="32">
        <v>0</v>
      </c>
      <c r="K1101" s="33">
        <v>0</v>
      </c>
      <c r="M1101" s="43" t="s">
        <v>95</v>
      </c>
      <c r="N1101" s="23">
        <f ca="1">OFFSET($R$29,0,$M1076)</f>
        <v>7.08955223880597</v>
      </c>
      <c r="O1101" s="23">
        <f ca="1">OFFSET($AV$29,0,$M1076)</f>
        <v>4.1044776119402986</v>
      </c>
      <c r="P1101" s="23"/>
    </row>
    <row r="1102" spans="2:49" ht="10.35" customHeight="1" x14ac:dyDescent="0.4">
      <c r="B1102" s="36"/>
      <c r="C1102" s="100" t="s">
        <v>48</v>
      </c>
      <c r="D1102" s="101"/>
      <c r="E1102" s="32">
        <v>7.0746268656716422</v>
      </c>
      <c r="F1102" s="33">
        <f>E1102/E1113</f>
        <v>1.2253618889186183E-3</v>
      </c>
      <c r="G1102" s="32">
        <v>15.186567164179104</v>
      </c>
      <c r="H1102" s="33">
        <f>G1102/G1113</f>
        <v>3.003659002785211E-3</v>
      </c>
      <c r="I1102" s="34"/>
      <c r="J1102" s="32">
        <v>25.40625</v>
      </c>
      <c r="K1102" s="33">
        <v>4.2573134937986179E-3</v>
      </c>
      <c r="M1102" s="43" t="s">
        <v>97</v>
      </c>
      <c r="N1102" s="23">
        <f ca="1">OFFSET($R$30,0,$M1076)</f>
        <v>2.6119402985074625</v>
      </c>
      <c r="O1102" s="23">
        <f ca="1">OFFSET($AV$30,0,$M1076)</f>
        <v>5.2238805970149249</v>
      </c>
      <c r="P1102" s="23"/>
    </row>
    <row r="1103" spans="2:49" ht="10.35" customHeight="1" x14ac:dyDescent="0.4">
      <c r="B1103" s="38"/>
      <c r="C1103" s="100" t="s">
        <v>50</v>
      </c>
      <c r="D1103" s="101"/>
      <c r="E1103" s="32">
        <v>176.57835820895522</v>
      </c>
      <c r="F1103" s="33">
        <f>E1103/E1113</f>
        <v>3.0584283053426038E-2</v>
      </c>
      <c r="G1103" s="32">
        <v>121.5223880597015</v>
      </c>
      <c r="H1103" s="33">
        <f>G1103/G1113</f>
        <v>2.4035176020321562E-2</v>
      </c>
      <c r="I1103" s="34"/>
      <c r="J1103" s="32">
        <v>149.890625</v>
      </c>
      <c r="K1103" s="33">
        <v>2.5117102303819278E-2</v>
      </c>
      <c r="M1103" s="43" t="s">
        <v>99</v>
      </c>
      <c r="N1103" s="23">
        <f ca="1">OFFSET($R$31,0,$M1076)</f>
        <v>4.8507462686567164</v>
      </c>
      <c r="O1103" s="23">
        <f ca="1">OFFSET($AV$31,0,$M1076)</f>
        <v>0.37313432835820892</v>
      </c>
      <c r="P1103" s="23"/>
    </row>
    <row r="1104" spans="2:49" ht="10.35" customHeight="1" x14ac:dyDescent="0.4">
      <c r="B1104" s="31" t="s">
        <v>52</v>
      </c>
      <c r="C1104" s="100" t="s">
        <v>53</v>
      </c>
      <c r="D1104" s="101"/>
      <c r="E1104" s="32">
        <v>4714.2126865671644</v>
      </c>
      <c r="F1104" s="33">
        <f>E1104/E1113</f>
        <v>0.8165259697873325</v>
      </c>
      <c r="G1104" s="32">
        <v>4203.8432835820895</v>
      </c>
      <c r="H1104" s="33">
        <f>G1104/G1113</f>
        <v>0.83145266395771555</v>
      </c>
      <c r="I1104" s="34"/>
      <c r="J1104" s="32">
        <v>4670.5535714285716</v>
      </c>
      <c r="K1104" s="33">
        <v>0.78264248927536273</v>
      </c>
      <c r="M1104" s="43" t="s">
        <v>100</v>
      </c>
      <c r="N1104" s="23">
        <f ca="1">OFFSET($R$32,0,$M1076)</f>
        <v>1.8656716417910446</v>
      </c>
      <c r="O1104" s="23">
        <f ca="1">OFFSET($AV$32,0,$M1076)</f>
        <v>0.37313432835820892</v>
      </c>
      <c r="P1104" s="23"/>
    </row>
    <row r="1105" spans="2:18" ht="10.35" customHeight="1" x14ac:dyDescent="0.4">
      <c r="B1105" s="36"/>
      <c r="C1105" s="100" t="s">
        <v>55</v>
      </c>
      <c r="D1105" s="101"/>
      <c r="E1105" s="32">
        <v>107.54104477611941</v>
      </c>
      <c r="F1105" s="33">
        <f>E1105/E1113</f>
        <v>1.862666402981197E-2</v>
      </c>
      <c r="G1105" s="32">
        <v>87.955223880597018</v>
      </c>
      <c r="H1105" s="33">
        <f>G1105/G1113</f>
        <v>1.7396130224484767E-2</v>
      </c>
      <c r="I1105" s="34"/>
      <c r="J1105" s="32">
        <v>145.8125</v>
      </c>
      <c r="K1105" s="33">
        <v>2.4433732794667099E-2</v>
      </c>
      <c r="M1105" s="43" t="s">
        <v>101</v>
      </c>
      <c r="N1105" s="23">
        <f ca="1">OFFSET($R$33,0,$M1076)</f>
        <v>2.6119402985074625</v>
      </c>
      <c r="O1105" s="23">
        <f ca="1">OFFSET($AV$33,0,$M1076)</f>
        <v>1.1194029850746268</v>
      </c>
      <c r="P1105" s="23"/>
    </row>
    <row r="1106" spans="2:18" ht="10.35" customHeight="1" x14ac:dyDescent="0.4">
      <c r="B1106" s="36"/>
      <c r="C1106" s="100" t="s">
        <v>57</v>
      </c>
      <c r="D1106" s="101"/>
      <c r="E1106" s="39">
        <v>-11.216417910447761</v>
      </c>
      <c r="F1106" s="33">
        <f>E1106/E1113</f>
        <v>-1.9427414757855308E-3</v>
      </c>
      <c r="G1106" s="39">
        <v>-7.4440298507462686</v>
      </c>
      <c r="H1106" s="33">
        <f>G1106/G1113</f>
        <v>-1.4723095111932422E-3</v>
      </c>
      <c r="I1106" s="34"/>
      <c r="J1106" s="39">
        <v>-19.037946428571427</v>
      </c>
      <c r="K1106" s="33">
        <v>-3.1901798267974357E-3</v>
      </c>
      <c r="M1106" s="43" t="s">
        <v>102</v>
      </c>
      <c r="N1106" s="23">
        <f ca="1">OFFSET($R$34,0,$M1076)</f>
        <v>0</v>
      </c>
      <c r="O1106" s="23">
        <f ca="1">OFFSET($AV$34,0,$M1076)</f>
        <v>0</v>
      </c>
      <c r="P1106" s="23"/>
    </row>
    <row r="1107" spans="2:18" ht="10.35" customHeight="1" x14ac:dyDescent="0.4">
      <c r="B1107" s="36"/>
      <c r="C1107" s="100" t="s">
        <v>59</v>
      </c>
      <c r="D1107" s="101"/>
      <c r="E1107" s="40">
        <v>75.026119402985074</v>
      </c>
      <c r="F1107" s="33">
        <f>E1107/E1113</f>
        <v>1.2994911128948657E-2</v>
      </c>
      <c r="G1107" s="40">
        <v>55.660447761194028</v>
      </c>
      <c r="H1107" s="33">
        <f>G1107/G1113</f>
        <v>1.1008742345097541E-2</v>
      </c>
      <c r="I1107" s="34"/>
      <c r="J1107" s="40">
        <v>123.04910714285714</v>
      </c>
      <c r="K1107" s="33">
        <v>2.0619281642869674E-2</v>
      </c>
      <c r="M1107" s="2" t="s">
        <v>103</v>
      </c>
      <c r="N1107" s="23">
        <f ca="1">OFFSET($R$35,0,$M1076)</f>
        <v>0.37313432835820892</v>
      </c>
      <c r="O1107" s="23">
        <f ca="1">OFFSET($AV$35,0,$M1076)</f>
        <v>0</v>
      </c>
      <c r="P1107" s="23"/>
    </row>
    <row r="1108" spans="2:18" ht="10.35" customHeight="1" x14ac:dyDescent="0.4">
      <c r="B1108" s="38"/>
      <c r="C1108" s="100" t="s">
        <v>61</v>
      </c>
      <c r="D1108" s="101"/>
      <c r="E1108" s="40">
        <v>696.03731343283584</v>
      </c>
      <c r="F1108" s="33">
        <f>E1108/E1113</f>
        <v>0.12055725529277489</v>
      </c>
      <c r="G1108" s="40">
        <v>610.5</v>
      </c>
      <c r="H1108" s="33">
        <f>G1108/G1113</f>
        <v>0.12074709191196549</v>
      </c>
      <c r="I1108" s="34"/>
      <c r="J1108" s="40">
        <v>875.43303571428567</v>
      </c>
      <c r="K1108" s="33">
        <v>0.14669590655305351</v>
      </c>
      <c r="M1108" s="4" t="s">
        <v>104</v>
      </c>
      <c r="N1108" s="23">
        <f ca="1">OFFSET($R$36,0,$M1076)</f>
        <v>0</v>
      </c>
      <c r="O1108" s="23">
        <f ca="1">OFFSET($AV$36,0,$M1076)</f>
        <v>0</v>
      </c>
      <c r="P1108" s="23"/>
      <c r="R1108" s="85"/>
    </row>
    <row r="1109" spans="2:18" ht="10.35" customHeight="1" x14ac:dyDescent="0.4">
      <c r="B1109" s="31" t="s">
        <v>63</v>
      </c>
      <c r="C1109" s="100" t="s">
        <v>64</v>
      </c>
      <c r="D1109" s="101"/>
      <c r="E1109" s="40">
        <v>1.3171641791044777</v>
      </c>
      <c r="F1109" s="33">
        <f>E1109/E1113</f>
        <v>2.2813963438200012E-4</v>
      </c>
      <c r="G1109" s="40">
        <v>0.53731343283582089</v>
      </c>
      <c r="H1109" s="33">
        <f>G1109/G1113</f>
        <v>1.0627196471770771E-4</v>
      </c>
      <c r="I1109" s="34"/>
      <c r="J1109" s="40">
        <v>1.2388392857142858</v>
      </c>
      <c r="K1109" s="33">
        <v>2.0759172281305862E-4</v>
      </c>
      <c r="M1109" s="69" t="s">
        <v>105</v>
      </c>
      <c r="N1109" s="23">
        <f ca="1">OFFSET($R$37,0,$M1076)</f>
        <v>0.37313432835820892</v>
      </c>
      <c r="O1109" s="23">
        <f ca="1">OFFSET($AV$37,0,$M1076)</f>
        <v>0</v>
      </c>
      <c r="P1109" s="23"/>
    </row>
    <row r="1110" spans="2:18" ht="10.35" customHeight="1" x14ac:dyDescent="0.4">
      <c r="B1110" s="41" t="s">
        <v>66</v>
      </c>
      <c r="C1110" s="100" t="s">
        <v>67</v>
      </c>
      <c r="D1110" s="101"/>
      <c r="E1110" s="40">
        <v>2.9291044776119404</v>
      </c>
      <c r="F1110" s="33">
        <f>E1110/E1113</f>
        <v>5.0733601413560929E-4</v>
      </c>
      <c r="G1110" s="40">
        <v>3.1492537313432836</v>
      </c>
      <c r="H1110" s="33">
        <f>G1110/G1113</f>
        <v>6.2287179320656466E-4</v>
      </c>
      <c r="I1110" s="34"/>
      <c r="J1110" s="40">
        <v>17.345982142857142</v>
      </c>
      <c r="K1110" s="33">
        <v>2.906658158523024E-3</v>
      </c>
      <c r="L1110" s="8"/>
      <c r="M1110" s="69" t="s">
        <v>106</v>
      </c>
      <c r="N1110" s="23">
        <f ca="1">OFFSET($R$38,0,$M1076)</f>
        <v>0.37313432835820892</v>
      </c>
      <c r="O1110" s="23">
        <f ca="1">OFFSET($AV$38,0,$M1076)</f>
        <v>0.74626865671641784</v>
      </c>
      <c r="P1110" s="23"/>
    </row>
    <row r="1111" spans="2:18" ht="10.35" customHeight="1" x14ac:dyDescent="0.4">
      <c r="B1111" s="31" t="s">
        <v>69</v>
      </c>
      <c r="C1111" s="100" t="s">
        <v>70</v>
      </c>
      <c r="D1111" s="101"/>
      <c r="E1111" s="40">
        <v>31.611940298507463</v>
      </c>
      <c r="F1111" s="33">
        <f>E1111/E1113</f>
        <v>5.475351225168003E-3</v>
      </c>
      <c r="G1111" s="40">
        <v>69.526119402985074</v>
      </c>
      <c r="H1111" s="33">
        <f>G1111/G1113</f>
        <v>1.3751149434618387E-2</v>
      </c>
      <c r="I1111" s="34"/>
      <c r="J1111" s="40">
        <v>146.72767857142858</v>
      </c>
      <c r="K1111" s="33">
        <v>2.4587088842150624E-2</v>
      </c>
      <c r="L1111" s="63"/>
      <c r="M1111" s="69" t="s">
        <v>107</v>
      </c>
      <c r="N1111" s="23">
        <f ca="1">OFFSET($R$39,0,$M1076)</f>
        <v>0.37313432835820892</v>
      </c>
      <c r="O1111" s="23">
        <f ca="1">OFFSET($AV$39,0,$M1076)</f>
        <v>0.37313432835820892</v>
      </c>
      <c r="P1111" s="23"/>
    </row>
    <row r="1112" spans="2:18" ht="10.35" customHeight="1" x14ac:dyDescent="0.4">
      <c r="B1112" s="41" t="s">
        <v>72</v>
      </c>
      <c r="C1112" s="100" t="s">
        <v>73</v>
      </c>
      <c r="D1112" s="101"/>
      <c r="E1112" s="40">
        <v>24.07089552238806</v>
      </c>
      <c r="F1112" s="33">
        <f>E1112/E1113</f>
        <v>4.1692033467373444E-3</v>
      </c>
      <c r="G1112" s="40">
        <v>22.861940298507463</v>
      </c>
      <c r="H1112" s="33">
        <f>G1112/G1113</f>
        <v>4.5217244987874666E-3</v>
      </c>
      <c r="I1112" s="34"/>
      <c r="J1112" s="40">
        <v>67.569196428571431</v>
      </c>
      <c r="K1112" s="33">
        <v>1.1322538813106481E-2</v>
      </c>
      <c r="L1112" s="1"/>
      <c r="M1112" s="69" t="s">
        <v>108</v>
      </c>
      <c r="N1112" s="23">
        <f ca="1">OFFSET($R$40,0,$M1076)</f>
        <v>0.74626865671641784</v>
      </c>
      <c r="O1112" s="23">
        <f ca="1">OFFSET($AV$40,0,$M1076)</f>
        <v>0</v>
      </c>
      <c r="P1112" s="23"/>
      <c r="R1112" s="85"/>
    </row>
    <row r="1113" spans="2:18" ht="10.35" customHeight="1" x14ac:dyDescent="0.4">
      <c r="B1113" s="94" t="s">
        <v>75</v>
      </c>
      <c r="C1113" s="95"/>
      <c r="D1113" s="96"/>
      <c r="E1113" s="42">
        <f>SUM(E1100:E1103,E1109,E1111)</f>
        <v>5773.5</v>
      </c>
      <c r="F1113" s="33">
        <f>E1113/E1113</f>
        <v>1</v>
      </c>
      <c r="G1113" s="42">
        <f>SUM(G1100:G1103,G1109,G1111)</f>
        <v>5056.0223880597014</v>
      </c>
      <c r="H1113" s="33">
        <f>G1113/G1113</f>
        <v>1</v>
      </c>
      <c r="I1113" s="34"/>
      <c r="J1113" s="42">
        <v>5967.671875</v>
      </c>
      <c r="K1113" s="33">
        <v>1</v>
      </c>
      <c r="M1113" s="69" t="s">
        <v>109</v>
      </c>
      <c r="N1113" s="23">
        <f ca="1">OFFSET($R$41,0,$M1076)</f>
        <v>0</v>
      </c>
      <c r="O1113" s="23">
        <f ca="1">OFFSET($AV$41,0,$M1076)</f>
        <v>0</v>
      </c>
      <c r="P1113" s="23"/>
      <c r="R1113" s="85"/>
    </row>
    <row r="1114" spans="2:18" ht="10.35" customHeight="1" x14ac:dyDescent="0.4">
      <c r="B1114" s="94" t="s">
        <v>77</v>
      </c>
      <c r="C1114" s="95"/>
      <c r="D1114" s="96"/>
      <c r="E1114" s="42">
        <f>SUM(E1104:E1108,E1110,E1112)</f>
        <v>5608.6007462686575</v>
      </c>
      <c r="F1114" s="33">
        <f>E1114/E1113</f>
        <v>0.97143859812395561</v>
      </c>
      <c r="G1114" s="42">
        <f>SUM(G1104:G1108,G1110,G1112)</f>
        <v>4976.5261194029854</v>
      </c>
      <c r="H1114" s="33">
        <f>G1114/G1113</f>
        <v>0.98427691522006422</v>
      </c>
      <c r="I1114" s="34"/>
      <c r="J1114" s="42">
        <v>5880.7254464285706</v>
      </c>
      <c r="K1114" s="33">
        <v>0.98543042741078501</v>
      </c>
      <c r="L1114" s="8"/>
      <c r="M1114" s="69" t="s">
        <v>110</v>
      </c>
      <c r="N1114" s="23">
        <f ca="1">OFFSET($R$42,0,$M1076)</f>
        <v>0</v>
      </c>
      <c r="O1114" s="23">
        <f ca="1">OFFSET($AV$42,0,$M1076)</f>
        <v>0</v>
      </c>
      <c r="P1114" s="23"/>
      <c r="Q1114" s="86"/>
    </row>
    <row r="1115" spans="2:18" ht="10.35" customHeight="1" x14ac:dyDescent="0.4">
      <c r="B1115" s="94" t="s">
        <v>79</v>
      </c>
      <c r="C1115" s="95"/>
      <c r="D1115" s="96"/>
      <c r="E1115" s="42">
        <f>E1113-E1114</f>
        <v>164.89925373134247</v>
      </c>
      <c r="F1115" s="33">
        <f>E1115/E1113</f>
        <v>2.8561401876044421E-2</v>
      </c>
      <c r="G1115" s="42">
        <f>G1113-G1114</f>
        <v>79.496268656715984</v>
      </c>
      <c r="H1115" s="33">
        <f>G1115/G1113</f>
        <v>1.5723084779935767E-2</v>
      </c>
      <c r="I1115" s="34"/>
      <c r="J1115" s="42">
        <v>86.946428571429351</v>
      </c>
      <c r="K1115" s="33">
        <v>1.4569572589215011E-2</v>
      </c>
      <c r="L1115" s="8"/>
      <c r="M1115" s="69" t="s">
        <v>111</v>
      </c>
      <c r="N1115" s="23">
        <f ca="1">OFFSET($R$43,0,$M1076)</f>
        <v>0</v>
      </c>
      <c r="O1115" s="23">
        <f ca="1">OFFSET($AV$43,0,$M1076)</f>
        <v>0</v>
      </c>
      <c r="P1115" s="23"/>
      <c r="Q1115" s="70"/>
    </row>
    <row r="1116" spans="2:18" ht="10.35" customHeight="1" x14ac:dyDescent="0.4">
      <c r="B1116" s="102" t="s">
        <v>81</v>
      </c>
      <c r="C1116" s="103"/>
      <c r="D1116" s="104"/>
      <c r="E1116" s="44">
        <v>0.81716417910447758</v>
      </c>
      <c r="F1116" s="45">
        <f>E1116/E1113</f>
        <v>1.4153705362509355E-4</v>
      </c>
      <c r="G1116" s="44">
        <v>2.8320895522388061</v>
      </c>
      <c r="H1116" s="45">
        <f>G1116/G1113</f>
        <v>5.6014181403291779E-4</v>
      </c>
      <c r="I1116" s="77"/>
      <c r="J1116" s="47" t="s">
        <v>82</v>
      </c>
      <c r="K1116" s="48" t="s">
        <v>83</v>
      </c>
      <c r="L1116" s="67"/>
      <c r="M1116" s="69" t="s">
        <v>112</v>
      </c>
      <c r="N1116" s="23">
        <f ca="1">OFFSET($R$44,0,$M1076)</f>
        <v>0</v>
      </c>
      <c r="O1116" s="23">
        <f ca="1">OFFSET($AV$44,0,$M1076)</f>
        <v>0</v>
      </c>
      <c r="P1116" s="23"/>
      <c r="Q1116" s="70"/>
    </row>
    <row r="1117" spans="2:18" ht="10.35" customHeight="1" x14ac:dyDescent="0.4">
      <c r="B1117" s="102" t="s">
        <v>85</v>
      </c>
      <c r="C1117" s="103"/>
      <c r="D1117" s="104"/>
      <c r="E1117" s="44">
        <f>E1115+E1116</f>
        <v>165.71641791044695</v>
      </c>
      <c r="F1117" s="45">
        <f>E1117/(E1113+E1116)</f>
        <v>2.8698876975180102E-2</v>
      </c>
      <c r="G1117" s="44">
        <f>G1115+G1116</f>
        <v>82.328358208954796</v>
      </c>
      <c r="H1117" s="45">
        <f>G1117/(G1113+G1116)</f>
        <v>1.6274110784032347E-2</v>
      </c>
      <c r="I1117" s="77"/>
      <c r="J1117" s="47" t="s">
        <v>83</v>
      </c>
      <c r="K1117" s="48" t="s">
        <v>83</v>
      </c>
      <c r="L1117" s="68"/>
      <c r="Q1117" s="70"/>
    </row>
    <row r="1118" spans="2:18" ht="10.35" customHeight="1" x14ac:dyDescent="0.4">
      <c r="B1118" s="94" t="s">
        <v>87</v>
      </c>
      <c r="C1118" s="95"/>
      <c r="D1118" s="96"/>
      <c r="E1118" s="49">
        <v>268</v>
      </c>
      <c r="F1118" s="50"/>
      <c r="G1118" s="49">
        <v>268</v>
      </c>
      <c r="H1118" s="50"/>
      <c r="I1118" s="51"/>
      <c r="J1118" s="49">
        <v>448</v>
      </c>
      <c r="K1118" s="50"/>
      <c r="L1118" s="68"/>
      <c r="Q1118" s="70"/>
    </row>
    <row r="1119" spans="2:18" ht="10.35" customHeight="1" x14ac:dyDescent="0.4">
      <c r="B1119" s="52"/>
      <c r="C1119" s="53"/>
      <c r="D1119" s="54"/>
      <c r="E1119" s="55"/>
      <c r="F1119" s="55"/>
      <c r="G1119" s="55"/>
      <c r="H1119" s="55"/>
      <c r="I1119" s="51"/>
      <c r="J1119" s="55"/>
      <c r="K1119" s="55"/>
      <c r="L1119" s="68"/>
      <c r="M1119" s="69"/>
      <c r="N1119" s="87"/>
      <c r="O1119" s="87"/>
      <c r="P1119" s="87"/>
      <c r="Q1119" s="70"/>
    </row>
    <row r="1120" spans="2:18" ht="10.35" customHeight="1" x14ac:dyDescent="0.4">
      <c r="B1120" s="56" t="s">
        <v>90</v>
      </c>
      <c r="C1120" s="57"/>
      <c r="D1120" s="58"/>
      <c r="E1120" s="49">
        <v>1.4514925373134329</v>
      </c>
      <c r="F1120" s="50"/>
      <c r="G1120" s="49">
        <v>1.3880597014925373</v>
      </c>
      <c r="H1120" s="50"/>
      <c r="I1120" s="51"/>
      <c r="J1120" s="49">
        <v>42.096670615111982</v>
      </c>
      <c r="K1120" s="50"/>
      <c r="L1120" s="68"/>
      <c r="M1120" s="69"/>
      <c r="N1120" s="87"/>
      <c r="O1120" s="87"/>
      <c r="P1120" s="87"/>
      <c r="Q1120" s="70"/>
    </row>
    <row r="1121" spans="2:17" ht="10.35" customHeight="1" x14ac:dyDescent="0.4">
      <c r="B1121" s="59" t="s">
        <v>92</v>
      </c>
      <c r="C1121" s="60"/>
      <c r="D1121" s="61"/>
      <c r="E1121" s="49">
        <v>4.3171641791044779</v>
      </c>
      <c r="F1121" s="50"/>
      <c r="G1121" s="49">
        <v>2.5746268656716418</v>
      </c>
      <c r="H1121" s="50"/>
      <c r="I1121" s="51"/>
      <c r="J1121" s="49">
        <v>46.186258637158588</v>
      </c>
      <c r="K1121" s="50"/>
      <c r="L1121" s="68"/>
      <c r="M1121" s="69"/>
      <c r="N1121" s="87"/>
      <c r="O1121" s="87"/>
      <c r="P1121" s="87"/>
      <c r="Q1121" s="70"/>
    </row>
    <row r="1122" spans="2:17" ht="10.35" customHeight="1" x14ac:dyDescent="0.4">
      <c r="B1122" s="56" t="s">
        <v>94</v>
      </c>
      <c r="C1122" s="57"/>
      <c r="D1122" s="58"/>
      <c r="E1122" s="49">
        <v>0.88805970149253732</v>
      </c>
      <c r="F1122" s="50"/>
      <c r="G1122" s="49">
        <v>0.5074626865671642</v>
      </c>
      <c r="H1122" s="50"/>
      <c r="I1122" s="51"/>
      <c r="J1122" s="49">
        <v>9.3080224222811268</v>
      </c>
      <c r="K1122" s="50"/>
      <c r="L1122" s="68"/>
      <c r="M1122" s="69"/>
      <c r="N1122" s="87"/>
      <c r="O1122" s="87"/>
      <c r="P1122" s="87"/>
      <c r="Q1122" s="70"/>
    </row>
    <row r="1123" spans="2:17" ht="10.35" customHeight="1" x14ac:dyDescent="0.4">
      <c r="B1123" s="56" t="s">
        <v>96</v>
      </c>
      <c r="C1123" s="57"/>
      <c r="D1123" s="58"/>
      <c r="E1123" s="49">
        <f>E1115+E1105+E1106-SUM(E1120:E1122)</f>
        <v>254.56716417910366</v>
      </c>
      <c r="F1123" s="50"/>
      <c r="G1123" s="49">
        <f>G1115+G1105+G1106-SUM(G1120:G1122)</f>
        <v>155.53731343283542</v>
      </c>
      <c r="H1123" s="50"/>
      <c r="I1123" s="51"/>
      <c r="J1123" s="49">
        <v>116.13003046830624</v>
      </c>
      <c r="K1123" s="50"/>
      <c r="L1123" s="68"/>
      <c r="M1123" s="69"/>
      <c r="N1123" s="87"/>
      <c r="O1123" s="87"/>
      <c r="P1123" s="87"/>
      <c r="Q1123" s="70"/>
    </row>
    <row r="1124" spans="2:17" ht="10.35" customHeight="1" x14ac:dyDescent="0.4">
      <c r="C1124" s="65"/>
      <c r="D1124" s="54"/>
      <c r="E1124" s="54"/>
      <c r="F1124" s="54"/>
      <c r="G1124" s="54"/>
      <c r="H1124" s="54"/>
      <c r="I1124" s="54"/>
      <c r="J1124" s="54"/>
      <c r="K1124" s="66"/>
      <c r="L1124" s="68"/>
      <c r="M1124" s="70"/>
      <c r="N1124" s="70"/>
      <c r="O1124" s="70"/>
      <c r="P1124" s="70"/>
      <c r="Q1124" s="70"/>
    </row>
    <row r="1125" spans="2:17" ht="10.35" customHeight="1" x14ac:dyDescent="0.4">
      <c r="B1125" s="56" t="s">
        <v>128</v>
      </c>
      <c r="C1125" s="57"/>
      <c r="D1125" s="58"/>
      <c r="E1125" s="78">
        <v>16.150375939849624</v>
      </c>
      <c r="F1125" s="50"/>
      <c r="G1125" s="78" t="s">
        <v>116</v>
      </c>
      <c r="H1125" s="50"/>
      <c r="I1125" s="51"/>
      <c r="J1125" s="79">
        <v>19.868902439024389</v>
      </c>
      <c r="K1125" s="80"/>
      <c r="L1125" s="68"/>
      <c r="M1125" s="4">
        <v>23</v>
      </c>
      <c r="N1125" s="4" t="s">
        <v>113</v>
      </c>
      <c r="O1125" s="4" t="s">
        <v>114</v>
      </c>
      <c r="Q1125" s="70"/>
    </row>
    <row r="1126" spans="2:17" ht="10.35" customHeight="1" x14ac:dyDescent="0.4">
      <c r="B1126" s="56" t="s">
        <v>129</v>
      </c>
      <c r="C1126" s="57"/>
      <c r="D1126" s="58"/>
      <c r="E1126" s="78">
        <f>E1113/E1125</f>
        <v>357.48393854748605</v>
      </c>
      <c r="F1126" s="50"/>
      <c r="G1126" s="78" t="s">
        <v>116</v>
      </c>
      <c r="H1126" s="50"/>
      <c r="I1126" s="51"/>
      <c r="J1126" s="78">
        <v>300.35236688660427</v>
      </c>
      <c r="K1126" s="80"/>
      <c r="L1126" s="68"/>
      <c r="M1126" s="22" t="s">
        <v>38</v>
      </c>
      <c r="N1126" s="23">
        <f ca="1">OFFSET($R$5,0,$M1125)</f>
        <v>0</v>
      </c>
      <c r="O1126" s="23">
        <f ca="1">OFFSET($AV$5,0,$M1125)</f>
        <v>0</v>
      </c>
      <c r="P1126" s="23"/>
      <c r="Q1126" s="70"/>
    </row>
    <row r="1127" spans="2:17" ht="10.35" customHeight="1" x14ac:dyDescent="0.4">
      <c r="B1127" s="97" t="s">
        <v>130</v>
      </c>
      <c r="C1127" s="98"/>
      <c r="D1127" s="99"/>
      <c r="E1127" s="81">
        <f>(E1113+E1116)/E1125</f>
        <v>357.53453577086628</v>
      </c>
      <c r="F1127" s="82"/>
      <c r="G1127" s="81" t="s">
        <v>119</v>
      </c>
      <c r="H1127" s="82"/>
      <c r="I1127" s="83"/>
      <c r="J1127" s="81" t="s">
        <v>119</v>
      </c>
      <c r="K1127" s="84"/>
      <c r="L1127" s="68"/>
      <c r="M1127" s="29" t="s">
        <v>42</v>
      </c>
      <c r="N1127" s="23">
        <f ca="1">OFFSET($R$6,0,$M1125)</f>
        <v>0</v>
      </c>
      <c r="O1127" s="23">
        <f ca="1">OFFSET($AV$6,0,$M1125)</f>
        <v>0</v>
      </c>
      <c r="P1127" s="23"/>
      <c r="Q1127" s="70"/>
    </row>
    <row r="1128" spans="2:17" ht="10.35" customHeight="1" x14ac:dyDescent="0.4">
      <c r="B1128" s="56" t="s">
        <v>131</v>
      </c>
      <c r="C1128" s="57"/>
      <c r="D1128" s="58"/>
      <c r="E1128" s="78">
        <f>E1114/E1125</f>
        <v>347.27369611440014</v>
      </c>
      <c r="F1128" s="50"/>
      <c r="G1128" s="78" t="s">
        <v>116</v>
      </c>
      <c r="H1128" s="50"/>
      <c r="I1128" s="51"/>
      <c r="J1128" s="78">
        <v>295.97636127490739</v>
      </c>
      <c r="K1128" s="80"/>
      <c r="L1128" s="68"/>
      <c r="M1128" s="35" t="s">
        <v>45</v>
      </c>
      <c r="N1128" s="23">
        <f ca="1">OFFSET($R$7,0,$M1125)</f>
        <v>0</v>
      </c>
      <c r="O1128" s="23">
        <f ca="1">OFFSET($AV$7,0,$M1125)</f>
        <v>0</v>
      </c>
      <c r="P1128" s="23"/>
      <c r="Q1128" s="70"/>
    </row>
    <row r="1129" spans="2:17" ht="10.35" customHeight="1" x14ac:dyDescent="0.4">
      <c r="B1129" s="56" t="s">
        <v>121</v>
      </c>
      <c r="C1129" s="57"/>
      <c r="D1129" s="58"/>
      <c r="E1129" s="78">
        <v>1.5411160714291665</v>
      </c>
      <c r="F1129" s="50"/>
      <c r="G1129" s="78" t="s">
        <v>116</v>
      </c>
      <c r="H1129" s="50"/>
      <c r="I1129" s="51"/>
      <c r="J1129" s="78">
        <v>1.7576233183856522</v>
      </c>
      <c r="K1129" s="80"/>
      <c r="L1129" s="68"/>
      <c r="M1129" s="35" t="s">
        <v>47</v>
      </c>
      <c r="N1129" s="23">
        <f ca="1">OFFSET($R$8,0,$M1125)</f>
        <v>0</v>
      </c>
      <c r="O1129" s="23">
        <f ca="1">OFFSET($AV$8,0,$M1125)</f>
        <v>0</v>
      </c>
      <c r="P1129" s="23"/>
      <c r="Q1129" s="70"/>
    </row>
    <row r="1130" spans="2:17" ht="10.35" customHeight="1" x14ac:dyDescent="0.4">
      <c r="B1130" s="56" t="s">
        <v>122</v>
      </c>
      <c r="C1130" s="57"/>
      <c r="D1130" s="58"/>
      <c r="E1130" s="78">
        <f>E1104/E1129</f>
        <v>3058.9601743594826</v>
      </c>
      <c r="F1130" s="50"/>
      <c r="G1130" s="78" t="s">
        <v>116</v>
      </c>
      <c r="H1130" s="50"/>
      <c r="I1130" s="51"/>
      <c r="J1130" s="78">
        <v>2657.3120204836591</v>
      </c>
      <c r="K1130" s="80"/>
      <c r="L1130" s="68"/>
      <c r="M1130" s="35" t="s">
        <v>49</v>
      </c>
      <c r="N1130" s="23">
        <f ca="1">OFFSET($R$9,0,$M1125)</f>
        <v>1.1730205278592376</v>
      </c>
      <c r="O1130" s="23">
        <f ca="1">OFFSET($AV$9,0,$M1125)</f>
        <v>0.2932551319648094</v>
      </c>
      <c r="P1130" s="23"/>
      <c r="Q1130" s="70"/>
    </row>
    <row r="1131" spans="2:17" ht="9" customHeight="1" x14ac:dyDescent="0.4">
      <c r="B1131" s="64" t="s">
        <v>98</v>
      </c>
      <c r="C1131" s="65"/>
      <c r="D1131" s="54"/>
      <c r="E1131" s="54"/>
      <c r="F1131" s="54"/>
      <c r="G1131" s="54"/>
      <c r="H1131" s="54"/>
      <c r="I1131" s="54"/>
      <c r="J1131" s="54"/>
      <c r="K1131" s="66"/>
      <c r="L1131" s="66"/>
      <c r="M1131" s="35" t="s">
        <v>51</v>
      </c>
      <c r="N1131" s="23">
        <f ca="1">OFFSET($R$10,0,$M1125)</f>
        <v>0.2932551319648094</v>
      </c>
      <c r="O1131" s="23">
        <f ca="1">OFFSET($AV$10,0,$M1125)</f>
        <v>0.5865102639296188</v>
      </c>
      <c r="P1131" s="23"/>
      <c r="Q1131" s="70"/>
    </row>
    <row r="1132" spans="2:17" ht="9" customHeight="1" x14ac:dyDescent="0.4">
      <c r="B1132" s="64" t="s">
        <v>132</v>
      </c>
      <c r="C1132" s="65"/>
      <c r="D1132" s="54"/>
      <c r="E1132" s="54"/>
      <c r="F1132" s="54"/>
      <c r="G1132" s="54"/>
      <c r="H1132" s="54"/>
      <c r="I1132" s="54"/>
      <c r="J1132" s="54"/>
      <c r="K1132" s="66"/>
      <c r="L1132" s="66"/>
      <c r="M1132" s="35" t="s">
        <v>54</v>
      </c>
      <c r="N1132" s="23">
        <f ca="1">OFFSET($R$11,0,$M1125)</f>
        <v>0.5865102639296188</v>
      </c>
      <c r="O1132" s="23">
        <f ca="1">OFFSET($AV$11,0,$M1125)</f>
        <v>1.466275659824047</v>
      </c>
      <c r="P1132" s="23"/>
      <c r="Q1132" s="70"/>
    </row>
    <row r="1133" spans="2:17" ht="10.35" customHeight="1" x14ac:dyDescent="0.4">
      <c r="B1133" s="64"/>
      <c r="C1133" s="65"/>
      <c r="D1133" s="54"/>
      <c r="E1133" s="54"/>
      <c r="F1133" s="54"/>
      <c r="G1133" s="54"/>
      <c r="H1133" s="54"/>
      <c r="I1133" s="54"/>
      <c r="J1133" s="54"/>
      <c r="K1133" s="66"/>
      <c r="L1133" s="66"/>
      <c r="M1133" s="35" t="s">
        <v>56</v>
      </c>
      <c r="N1133" s="23">
        <f ca="1">OFFSET($R$12,0,$M1125)</f>
        <v>1.7595307917888565</v>
      </c>
      <c r="O1133" s="23">
        <f ca="1">OFFSET($AV$12,0,$M1125)</f>
        <v>0.2932551319648094</v>
      </c>
      <c r="P1133" s="23"/>
      <c r="Q1133" s="70"/>
    </row>
    <row r="1134" spans="2:17" ht="10.35" customHeight="1" x14ac:dyDescent="0.4">
      <c r="B1134" s="64"/>
      <c r="C1134" s="65"/>
      <c r="D1134" s="54"/>
      <c r="E1134" s="54"/>
      <c r="F1134" s="54"/>
      <c r="G1134" s="54"/>
      <c r="H1134" s="54"/>
      <c r="I1134" s="54"/>
      <c r="J1134" s="54"/>
      <c r="K1134" s="66"/>
      <c r="L1134" s="66"/>
      <c r="M1134" s="35" t="s">
        <v>58</v>
      </c>
      <c r="N1134" s="23">
        <f ca="1">OFFSET($R$13,0,$M1125)</f>
        <v>0.87976539589442826</v>
      </c>
      <c r="O1134" s="23">
        <f ca="1">OFFSET($AV$13,0,$M1125)</f>
        <v>0.5865102639296188</v>
      </c>
      <c r="P1134" s="23"/>
      <c r="Q1134" s="70"/>
    </row>
    <row r="1135" spans="2:17" ht="10.35" customHeight="1" x14ac:dyDescent="0.4">
      <c r="B1135" s="64"/>
      <c r="C1135" s="65"/>
      <c r="D1135" s="54"/>
      <c r="E1135" s="54"/>
      <c r="F1135" s="54"/>
      <c r="G1135" s="54"/>
      <c r="H1135" s="54"/>
      <c r="I1135" s="54"/>
      <c r="J1135" s="54"/>
      <c r="K1135" s="66"/>
      <c r="L1135" s="66"/>
      <c r="M1135" s="35" t="s">
        <v>60</v>
      </c>
      <c r="N1135" s="23">
        <f ca="1">OFFSET($R$14,0,$M1125)</f>
        <v>1.1730205278592376</v>
      </c>
      <c r="O1135" s="23">
        <f ca="1">OFFSET($AV$14,0,$M1125)</f>
        <v>0.2932551319648094</v>
      </c>
      <c r="P1135" s="23"/>
      <c r="Q1135" s="70"/>
    </row>
    <row r="1136" spans="2:17" ht="10.35" customHeight="1" x14ac:dyDescent="0.4">
      <c r="B1136" s="64"/>
      <c r="C1136" s="65"/>
      <c r="D1136" s="54"/>
      <c r="E1136" s="54"/>
      <c r="F1136" s="54"/>
      <c r="G1136" s="54"/>
      <c r="H1136" s="54"/>
      <c r="I1136" s="54"/>
      <c r="J1136" s="54"/>
      <c r="K1136" s="66"/>
      <c r="L1136" s="66"/>
      <c r="M1136" s="35" t="s">
        <v>62</v>
      </c>
      <c r="N1136" s="23">
        <f ca="1">OFFSET($R$15,0,$M1125)</f>
        <v>1.1730205278592376</v>
      </c>
      <c r="O1136" s="23">
        <f ca="1">OFFSET($AV$15,0,$M1125)</f>
        <v>0.5865102639296188</v>
      </c>
      <c r="P1136" s="23"/>
      <c r="Q1136" s="70"/>
    </row>
    <row r="1137" spans="2:49" ht="10.35" customHeight="1" x14ac:dyDescent="0.4">
      <c r="B1137" s="64"/>
      <c r="C1137" s="65"/>
      <c r="D1137" s="54"/>
      <c r="E1137" s="54"/>
      <c r="F1137" s="54"/>
      <c r="G1137" s="54"/>
      <c r="H1137" s="54"/>
      <c r="I1137" s="54"/>
      <c r="J1137" s="54"/>
      <c r="K1137" s="66"/>
      <c r="L1137" s="68"/>
      <c r="M1137" s="35" t="s">
        <v>65</v>
      </c>
      <c r="N1137" s="23">
        <f ca="1">OFFSET($R$16,0,$M1125)</f>
        <v>0.5865102639296188</v>
      </c>
      <c r="O1137" s="23">
        <f ca="1">OFFSET($AV$16,0,$M1125)</f>
        <v>0.5865102639296188</v>
      </c>
      <c r="P1137" s="23"/>
      <c r="Q1137" s="70"/>
    </row>
    <row r="1138" spans="2:49" ht="10.35" customHeight="1" x14ac:dyDescent="0.4">
      <c r="B1138" s="64"/>
      <c r="C1138" s="65"/>
      <c r="D1138" s="54"/>
      <c r="E1138" s="54"/>
      <c r="F1138" s="54"/>
      <c r="G1138" s="54"/>
      <c r="H1138" s="54"/>
      <c r="I1138" s="54"/>
      <c r="J1138" s="54"/>
      <c r="K1138" s="66"/>
      <c r="L1138" s="68"/>
      <c r="M1138" s="35" t="s">
        <v>68</v>
      </c>
      <c r="N1138" s="23">
        <f ca="1">OFFSET($R$17,0,$M1125)</f>
        <v>0.87976539589442826</v>
      </c>
      <c r="O1138" s="23">
        <f ca="1">OFFSET($AV$17,0,$M1125)</f>
        <v>2.9325513196480939</v>
      </c>
      <c r="P1138" s="23"/>
      <c r="Q1138" s="74"/>
    </row>
    <row r="1139" spans="2:49" ht="10.35" customHeight="1" x14ac:dyDescent="0.4">
      <c r="B1139" s="64"/>
      <c r="C1139" s="65"/>
      <c r="D1139" s="54"/>
      <c r="E1139" s="54"/>
      <c r="F1139" s="54"/>
      <c r="G1139" s="54"/>
      <c r="H1139" s="54"/>
      <c r="I1139" s="54"/>
      <c r="J1139" s="54"/>
      <c r="K1139" s="66"/>
      <c r="L1139" s="68"/>
      <c r="M1139" s="35" t="s">
        <v>71</v>
      </c>
      <c r="N1139" s="23">
        <f ca="1">OFFSET($R$18,0,$M1125)</f>
        <v>0.5865102639296188</v>
      </c>
      <c r="O1139" s="23">
        <f ca="1">OFFSET($AV$18,0,$M1125)</f>
        <v>0.5865102639296188</v>
      </c>
      <c r="P1139" s="23"/>
    </row>
    <row r="1140" spans="2:49" ht="10.35" customHeight="1" x14ac:dyDescent="0.4">
      <c r="B1140" s="64"/>
      <c r="C1140" s="65"/>
      <c r="D1140" s="54"/>
      <c r="E1140" s="54"/>
      <c r="F1140" s="54"/>
      <c r="G1140" s="54"/>
      <c r="H1140" s="54"/>
      <c r="I1140" s="54"/>
      <c r="J1140" s="54"/>
      <c r="K1140" s="66"/>
      <c r="L1140" s="75"/>
      <c r="M1140" s="35" t="s">
        <v>74</v>
      </c>
      <c r="N1140" s="23">
        <f ca="1">OFFSET($R$19,0,$M1125)</f>
        <v>1.466275659824047</v>
      </c>
      <c r="O1140" s="23">
        <f ca="1">OFFSET($AV$19,0,$M1125)</f>
        <v>0.87976539589442826</v>
      </c>
      <c r="P1140" s="23"/>
    </row>
    <row r="1141" spans="2:49" ht="10.35" customHeight="1" x14ac:dyDescent="0.4">
      <c r="B1141" s="64"/>
      <c r="C1141" s="65"/>
      <c r="D1141" s="54"/>
      <c r="E1141" s="54"/>
      <c r="F1141" s="54"/>
      <c r="G1141" s="54"/>
      <c r="H1141" s="54"/>
      <c r="I1141" s="54"/>
      <c r="J1141" s="54"/>
      <c r="K1141" s="66"/>
      <c r="L1141" s="76"/>
      <c r="M1141" s="35" t="s">
        <v>76</v>
      </c>
      <c r="N1141" s="23">
        <f ca="1">OFFSET($R$20,0,$M1125)</f>
        <v>2.6392961876832843</v>
      </c>
      <c r="O1141" s="23">
        <f ca="1">OFFSET($AV$20,0,$M1125)</f>
        <v>0.87976539589442826</v>
      </c>
      <c r="P1141" s="23"/>
    </row>
    <row r="1142" spans="2:49" ht="10.35" customHeight="1" x14ac:dyDescent="0.4">
      <c r="B1142" s="64"/>
      <c r="C1142" s="65"/>
      <c r="D1142" s="54"/>
      <c r="E1142" s="54"/>
      <c r="F1142" s="54"/>
      <c r="G1142" s="54"/>
      <c r="H1142" s="54"/>
      <c r="I1142" s="54"/>
      <c r="J1142" s="54"/>
      <c r="K1142" s="66"/>
      <c r="L1142" s="76"/>
      <c r="M1142" s="43" t="s">
        <v>78</v>
      </c>
      <c r="N1142" s="23">
        <f ca="1">OFFSET($R$21,0,$M1125)</f>
        <v>2.0527859237536656</v>
      </c>
      <c r="O1142" s="23">
        <f ca="1">OFFSET($AV$21,0,$M1125)</f>
        <v>1.466275659824047</v>
      </c>
      <c r="P1142" s="23"/>
      <c r="Q1142" s="30"/>
      <c r="R1142" s="30"/>
      <c r="S1142" s="30"/>
      <c r="T1142" s="30"/>
      <c r="U1142" s="30"/>
      <c r="V1142" s="11"/>
      <c r="W1142" s="11"/>
      <c r="X1142" s="11"/>
      <c r="Y1142" s="11"/>
      <c r="Z1142" s="11"/>
      <c r="AA1142" s="11"/>
      <c r="AB1142" s="11"/>
      <c r="AC1142" s="11"/>
      <c r="AD1142" s="11"/>
      <c r="AE1142" s="11"/>
      <c r="AF1142" s="11"/>
      <c r="AG1142" s="11"/>
      <c r="AH1142" s="11"/>
      <c r="AI1142" s="11"/>
      <c r="AJ1142" s="11"/>
      <c r="AK1142" s="11"/>
      <c r="AL1142" s="11"/>
      <c r="AM1142" s="11"/>
      <c r="AN1142" s="11"/>
      <c r="AO1142" s="11"/>
      <c r="AP1142" s="11"/>
      <c r="AQ1142" s="11"/>
      <c r="AR1142" s="11"/>
      <c r="AS1142" s="11"/>
      <c r="AT1142" s="11"/>
      <c r="AU1142" s="11"/>
    </row>
    <row r="1143" spans="2:49" ht="10.35" customHeight="1" x14ac:dyDescent="0.4">
      <c r="B1143" s="64"/>
      <c r="C1143" s="65"/>
      <c r="D1143" s="54"/>
      <c r="E1143" s="54"/>
      <c r="F1143" s="54"/>
      <c r="G1143" s="54"/>
      <c r="H1143" s="54"/>
      <c r="I1143" s="54"/>
      <c r="J1143" s="54"/>
      <c r="K1143" s="66"/>
      <c r="L1143" s="76"/>
      <c r="M1143" s="43" t="s">
        <v>80</v>
      </c>
      <c r="N1143" s="23">
        <f ca="1">OFFSET($R$22,0,$M1125)</f>
        <v>0.87976539589442826</v>
      </c>
      <c r="O1143" s="23">
        <f ca="1">OFFSET($AV$22,0,$M1125)</f>
        <v>4.3988269794721413</v>
      </c>
      <c r="P1143" s="23"/>
      <c r="Q1143" s="30"/>
      <c r="R1143" s="30"/>
      <c r="S1143" s="30"/>
      <c r="T1143" s="30"/>
      <c r="U1143" s="30"/>
      <c r="V1143" s="11"/>
      <c r="W1143" s="11"/>
      <c r="X1143" s="11"/>
      <c r="Y1143" s="11"/>
      <c r="Z1143" s="11"/>
      <c r="AA1143" s="11"/>
      <c r="AB1143" s="11"/>
      <c r="AC1143" s="11"/>
      <c r="AD1143" s="11"/>
      <c r="AE1143" s="11"/>
      <c r="AF1143" s="11"/>
      <c r="AG1143" s="11"/>
      <c r="AH1143" s="11"/>
      <c r="AI1143" s="11"/>
      <c r="AJ1143" s="11"/>
      <c r="AK1143" s="11"/>
      <c r="AL1143" s="11"/>
      <c r="AM1143" s="11"/>
      <c r="AN1143" s="11"/>
      <c r="AO1143" s="11"/>
      <c r="AP1143" s="11"/>
      <c r="AQ1143" s="11"/>
      <c r="AR1143" s="11"/>
      <c r="AS1143" s="11"/>
      <c r="AT1143" s="11"/>
      <c r="AU1143" s="11"/>
    </row>
    <row r="1144" spans="2:49" ht="10.35" customHeight="1" x14ac:dyDescent="0.4">
      <c r="B1144" s="64"/>
      <c r="C1144" s="65"/>
      <c r="D1144" s="54"/>
      <c r="E1144" s="54"/>
      <c r="F1144" s="54"/>
      <c r="G1144" s="54"/>
      <c r="H1144" s="54"/>
      <c r="I1144" s="54"/>
      <c r="J1144" s="54"/>
      <c r="K1144" s="66"/>
      <c r="L1144" s="1"/>
      <c r="M1144" s="43" t="s">
        <v>84</v>
      </c>
      <c r="N1144" s="23">
        <f ca="1">OFFSET($R$23,0,$M1125)</f>
        <v>3.519061583577713</v>
      </c>
      <c r="O1144" s="23">
        <f ca="1">OFFSET($AV$23,0,$M1125)</f>
        <v>9.3841642228739008</v>
      </c>
      <c r="P1144" s="23"/>
      <c r="AV1144" s="11"/>
      <c r="AW1144" s="11"/>
    </row>
    <row r="1145" spans="2:49" ht="7.5" customHeight="1" x14ac:dyDescent="0.4">
      <c r="B1145" s="64"/>
      <c r="C1145" s="65"/>
      <c r="D1145" s="54"/>
      <c r="E1145" s="54"/>
      <c r="F1145" s="54"/>
      <c r="G1145" s="54"/>
      <c r="H1145" s="54"/>
      <c r="I1145" s="54"/>
      <c r="J1145" s="54"/>
      <c r="K1145" s="66"/>
      <c r="L1145" s="1"/>
      <c r="M1145" s="43" t="s">
        <v>86</v>
      </c>
      <c r="N1145" s="23">
        <f ca="1">OFFSET($R$24,0,$M1125)</f>
        <v>3.519061583577713</v>
      </c>
      <c r="O1145" s="23">
        <f ca="1">OFFSET($AV$24,0,$M1125)</f>
        <v>6.1583577712609969</v>
      </c>
      <c r="P1145" s="23"/>
      <c r="AV1145" s="11"/>
      <c r="AW1145" s="11"/>
    </row>
    <row r="1146" spans="2:49" ht="16.5" customHeight="1" x14ac:dyDescent="0.4">
      <c r="B1146" s="9" t="str">
        <f>"第24表　児童発達支援　１施設・事業所当たりの収支額，収支等の科目"</f>
        <v>第24表　児童発達支援　１施設・事業所当たりの収支額，収支等の科目</v>
      </c>
      <c r="C1146" s="65"/>
      <c r="D1146" s="54"/>
      <c r="E1146" s="54"/>
      <c r="F1146" s="54"/>
      <c r="G1146" s="54"/>
      <c r="H1146" s="54"/>
      <c r="I1146" s="54"/>
      <c r="J1146" s="54"/>
      <c r="K1146" s="66"/>
      <c r="L1146" s="76"/>
      <c r="M1146" s="2" t="s">
        <v>88</v>
      </c>
      <c r="N1146" s="23">
        <f ca="1">OFFSET($R$25,0,$M1125)</f>
        <v>14.369501466275661</v>
      </c>
      <c r="O1146" s="23">
        <f ca="1">OFFSET($AV$25,0,$M1125)</f>
        <v>8.5043988269794717</v>
      </c>
      <c r="P1146" s="23"/>
    </row>
    <row r="1147" spans="2:49" ht="10.35" customHeight="1" x14ac:dyDescent="0.4">
      <c r="C1147" s="7"/>
      <c r="D1147" s="8"/>
      <c r="E1147" s="8"/>
      <c r="F1147" s="8"/>
      <c r="G1147" s="8"/>
      <c r="H1147" s="8"/>
      <c r="I1147" s="8"/>
      <c r="J1147" s="8"/>
      <c r="K1147" s="10" t="s">
        <v>33</v>
      </c>
      <c r="L1147" s="76"/>
      <c r="M1147" s="4" t="s">
        <v>89</v>
      </c>
      <c r="N1147" s="23">
        <f ca="1">OFFSET($R$26,0,$M1125)</f>
        <v>14.076246334310852</v>
      </c>
      <c r="O1147" s="23">
        <f ca="1">OFFSET($AV$26,0,$M1125)</f>
        <v>8.7976539589442826</v>
      </c>
      <c r="P1147" s="23"/>
    </row>
    <row r="1148" spans="2:49" ht="10.35" customHeight="1" x14ac:dyDescent="0.4">
      <c r="B1148" s="17"/>
      <c r="C1148" s="18"/>
      <c r="D1148" s="19"/>
      <c r="E1148" s="105" t="s">
        <v>36</v>
      </c>
      <c r="F1148" s="106"/>
      <c r="G1148" s="106"/>
      <c r="H1148" s="107"/>
      <c r="I1148" s="20"/>
      <c r="J1148" s="105" t="s">
        <v>37</v>
      </c>
      <c r="K1148" s="107"/>
      <c r="L1148" s="76"/>
      <c r="M1148" s="43" t="s">
        <v>91</v>
      </c>
      <c r="N1148" s="23">
        <f ca="1">OFFSET($R$27,0,$M1125)</f>
        <v>8.5043988269794717</v>
      </c>
      <c r="O1148" s="23">
        <f ca="1">OFFSET($AV$27,0,$M1125)</f>
        <v>13.196480938416421</v>
      </c>
      <c r="P1148" s="23"/>
    </row>
    <row r="1149" spans="2:49" ht="10.35" customHeight="1" x14ac:dyDescent="0.4">
      <c r="B1149" s="26"/>
      <c r="C1149" s="27"/>
      <c r="D1149" s="28"/>
      <c r="E1149" s="105" t="s">
        <v>39</v>
      </c>
      <c r="F1149" s="107"/>
      <c r="G1149" s="105" t="s">
        <v>40</v>
      </c>
      <c r="H1149" s="107"/>
      <c r="I1149" s="20"/>
      <c r="J1149" s="105" t="s">
        <v>41</v>
      </c>
      <c r="K1149" s="107"/>
      <c r="L1149" s="76"/>
      <c r="M1149" s="43" t="s">
        <v>93</v>
      </c>
      <c r="N1149" s="23">
        <f ca="1">OFFSET($R$28,0,$M1125)</f>
        <v>7.3313782991202352</v>
      </c>
      <c r="O1149" s="23">
        <f ca="1">OFFSET($AV$28,0,$M1125)</f>
        <v>8.2111436950146626</v>
      </c>
      <c r="P1149" s="23"/>
    </row>
    <row r="1150" spans="2:49" ht="10.35" customHeight="1" x14ac:dyDescent="0.4">
      <c r="B1150" s="31" t="s">
        <v>43</v>
      </c>
      <c r="C1150" s="100" t="s">
        <v>44</v>
      </c>
      <c r="D1150" s="101"/>
      <c r="E1150" s="32">
        <v>35463.266862170087</v>
      </c>
      <c r="F1150" s="33">
        <f>E1150/E1163</f>
        <v>0.91839943132475577</v>
      </c>
      <c r="G1150" s="32">
        <v>33073.096774193546</v>
      </c>
      <c r="H1150" s="33">
        <f>G1150/G1163</f>
        <v>0.93609068269911622</v>
      </c>
      <c r="I1150" s="34"/>
      <c r="J1150" s="32">
        <v>33436.491712707182</v>
      </c>
      <c r="K1150" s="33">
        <v>0.93179696789021349</v>
      </c>
      <c r="M1150" s="43" t="s">
        <v>95</v>
      </c>
      <c r="N1150" s="23">
        <f ca="1">OFFSET($R$29,0,$M1125)</f>
        <v>7.0381231671554261</v>
      </c>
      <c r="O1150" s="23">
        <f ca="1">OFFSET($AV$29,0,$M1125)</f>
        <v>4.6920821114369504</v>
      </c>
      <c r="P1150" s="23"/>
    </row>
    <row r="1151" spans="2:49" ht="10.35" customHeight="1" x14ac:dyDescent="0.4">
      <c r="B1151" s="36"/>
      <c r="C1151" s="100" t="s">
        <v>46</v>
      </c>
      <c r="D1151" s="101"/>
      <c r="E1151" s="32">
        <v>1518.3548387096773</v>
      </c>
      <c r="F1151" s="33">
        <f>E1151/E1163</f>
        <v>3.9321143927314672E-2</v>
      </c>
      <c r="G1151" s="32">
        <v>1073.2961876832844</v>
      </c>
      <c r="H1151" s="33">
        <f>G1151/G1163</f>
        <v>3.0378242712692065E-2</v>
      </c>
      <c r="I1151" s="34"/>
      <c r="J1151" s="32">
        <v>1013.060773480663</v>
      </c>
      <c r="K1151" s="33">
        <v>2.8231638807340892E-2</v>
      </c>
      <c r="M1151" s="43" t="s">
        <v>97</v>
      </c>
      <c r="N1151" s="23">
        <f ca="1">OFFSET($R$30,0,$M1125)</f>
        <v>7.0381231671554261</v>
      </c>
      <c r="O1151" s="23">
        <f ca="1">OFFSET($AV$30,0,$M1125)</f>
        <v>5.8651026392961878</v>
      </c>
      <c r="P1151" s="23"/>
    </row>
    <row r="1152" spans="2:49" ht="10.35" customHeight="1" x14ac:dyDescent="0.4">
      <c r="B1152" s="36"/>
      <c r="C1152" s="100" t="s">
        <v>48</v>
      </c>
      <c r="D1152" s="101"/>
      <c r="E1152" s="32">
        <v>167.62756598240469</v>
      </c>
      <c r="F1152" s="33">
        <f>E1152/E1163</f>
        <v>4.3410851535738331E-3</v>
      </c>
      <c r="G1152" s="32">
        <v>169.09384164222874</v>
      </c>
      <c r="H1152" s="33">
        <f>G1152/G1163</f>
        <v>4.7859796965429415E-3</v>
      </c>
      <c r="I1152" s="34"/>
      <c r="J1152" s="32">
        <v>115.32872928176796</v>
      </c>
      <c r="K1152" s="33">
        <v>3.2139424548103088E-3</v>
      </c>
      <c r="M1152" s="43" t="s">
        <v>99</v>
      </c>
      <c r="N1152" s="23">
        <f ca="1">OFFSET($R$31,0,$M1125)</f>
        <v>4.1055718475073313</v>
      </c>
      <c r="O1152" s="23">
        <f ca="1">OFFSET($AV$31,0,$M1125)</f>
        <v>3.8123167155425222</v>
      </c>
      <c r="P1152" s="23"/>
    </row>
    <row r="1153" spans="2:18" ht="10.35" customHeight="1" x14ac:dyDescent="0.4">
      <c r="B1153" s="38"/>
      <c r="C1153" s="100" t="s">
        <v>50</v>
      </c>
      <c r="D1153" s="101"/>
      <c r="E1153" s="32">
        <v>993.52785923753663</v>
      </c>
      <c r="F1153" s="33">
        <f>E1153/E1163</f>
        <v>2.5729592946847318E-2</v>
      </c>
      <c r="G1153" s="32">
        <v>868.44281524926691</v>
      </c>
      <c r="H1153" s="33">
        <f>G1153/G1163</f>
        <v>2.4580136337464319E-2</v>
      </c>
      <c r="I1153" s="34"/>
      <c r="J1153" s="32">
        <v>873.76795580110502</v>
      </c>
      <c r="K1153" s="33">
        <v>2.4349873152083163E-2</v>
      </c>
      <c r="M1153" s="43" t="s">
        <v>100</v>
      </c>
      <c r="N1153" s="23">
        <f ca="1">OFFSET($R$32,0,$M1125)</f>
        <v>3.225806451612903</v>
      </c>
      <c r="O1153" s="23">
        <f ca="1">OFFSET($AV$32,0,$M1125)</f>
        <v>4.6920821114369504</v>
      </c>
      <c r="P1153" s="23"/>
    </row>
    <row r="1154" spans="2:18" ht="10.35" customHeight="1" x14ac:dyDescent="0.4">
      <c r="B1154" s="31" t="s">
        <v>52</v>
      </c>
      <c r="C1154" s="100" t="s">
        <v>53</v>
      </c>
      <c r="D1154" s="101"/>
      <c r="E1154" s="32">
        <v>28164.24633431085</v>
      </c>
      <c r="F1154" s="33">
        <f>E1154/E1163</f>
        <v>0.72937521288298524</v>
      </c>
      <c r="G1154" s="32">
        <v>26018.809384164222</v>
      </c>
      <c r="H1154" s="33">
        <f>G1154/G1163</f>
        <v>0.73642831833168598</v>
      </c>
      <c r="I1154" s="34"/>
      <c r="J1154" s="32">
        <v>26296.320441988952</v>
      </c>
      <c r="K1154" s="33">
        <v>0.73281706301749072</v>
      </c>
      <c r="M1154" s="43" t="s">
        <v>101</v>
      </c>
      <c r="N1154" s="23">
        <f ca="1">OFFSET($R$33,0,$M1125)</f>
        <v>4.3988269794721413</v>
      </c>
      <c r="O1154" s="23">
        <f ca="1">OFFSET($AV$33,0,$M1125)</f>
        <v>3.225806451612903</v>
      </c>
      <c r="P1154" s="23"/>
    </row>
    <row r="1155" spans="2:18" ht="10.35" customHeight="1" x14ac:dyDescent="0.4">
      <c r="B1155" s="36"/>
      <c r="C1155" s="100" t="s">
        <v>55</v>
      </c>
      <c r="D1155" s="101"/>
      <c r="E1155" s="32">
        <v>1355.3137829912023</v>
      </c>
      <c r="F1155" s="33">
        <f>E1155/E1163</f>
        <v>3.5098836562446244E-2</v>
      </c>
      <c r="G1155" s="32">
        <v>1239.7478005865103</v>
      </c>
      <c r="H1155" s="33">
        <f>G1155/G1163</f>
        <v>3.508943758575666E-2</v>
      </c>
      <c r="I1155" s="34"/>
      <c r="J1155" s="32">
        <v>1103.0220994475137</v>
      </c>
      <c r="K1155" s="33">
        <v>3.0738650950945585E-2</v>
      </c>
      <c r="M1155" s="43" t="s">
        <v>102</v>
      </c>
      <c r="N1155" s="23">
        <f ca="1">OFFSET($R$34,0,$M1125)</f>
        <v>2.9325513196480939</v>
      </c>
      <c r="O1155" s="23">
        <f ca="1">OFFSET($AV$34,0,$M1125)</f>
        <v>4.3988269794721413</v>
      </c>
      <c r="P1155" s="23"/>
    </row>
    <row r="1156" spans="2:18" ht="10.35" customHeight="1" x14ac:dyDescent="0.4">
      <c r="B1156" s="36"/>
      <c r="C1156" s="100" t="s">
        <v>57</v>
      </c>
      <c r="D1156" s="101"/>
      <c r="E1156" s="39">
        <v>-193.99120234604106</v>
      </c>
      <c r="F1156" s="33">
        <f>E1156/E1163</f>
        <v>-5.023829603996827E-3</v>
      </c>
      <c r="G1156" s="39">
        <v>-180.95014662756597</v>
      </c>
      <c r="H1156" s="33">
        <f>G1156/G1163</f>
        <v>-5.1215568789213786E-3</v>
      </c>
      <c r="I1156" s="34"/>
      <c r="J1156" s="39">
        <v>-163.93093922651934</v>
      </c>
      <c r="K1156" s="33">
        <v>-4.5683725860693226E-3</v>
      </c>
      <c r="M1156" s="2" t="s">
        <v>103</v>
      </c>
      <c r="N1156" s="23">
        <f ca="1">OFFSET($R$35,0,$M1125)</f>
        <v>1.1730205278592376</v>
      </c>
      <c r="O1156" s="23">
        <f ca="1">OFFSET($AV$35,0,$M1125)</f>
        <v>2.3460410557184752</v>
      </c>
      <c r="P1156" s="23"/>
    </row>
    <row r="1157" spans="2:18" ht="10.35" customHeight="1" x14ac:dyDescent="0.4">
      <c r="B1157" s="36"/>
      <c r="C1157" s="100" t="s">
        <v>59</v>
      </c>
      <c r="D1157" s="101"/>
      <c r="E1157" s="40">
        <v>1244.7507331378299</v>
      </c>
      <c r="F1157" s="33">
        <f>E1157/E1163</f>
        <v>3.2235562783820247E-2</v>
      </c>
      <c r="G1157" s="40">
        <v>1144.1114369501465</v>
      </c>
      <c r="H1157" s="33">
        <f>G1157/G1163</f>
        <v>3.2382575584340476E-2</v>
      </c>
      <c r="I1157" s="34"/>
      <c r="J1157" s="40">
        <v>1149.3342541436464</v>
      </c>
      <c r="K1157" s="33">
        <v>3.2029262588467319E-2</v>
      </c>
      <c r="M1157" s="4" t="s">
        <v>104</v>
      </c>
      <c r="N1157" s="23">
        <f ca="1">OFFSET($R$36,0,$M1125)</f>
        <v>1.7595307917888565</v>
      </c>
      <c r="O1157" s="23">
        <f ca="1">OFFSET($AV$36,0,$M1125)</f>
        <v>0</v>
      </c>
      <c r="P1157" s="23"/>
    </row>
    <row r="1158" spans="2:18" ht="10.35" customHeight="1" x14ac:dyDescent="0.4">
      <c r="B1158" s="38"/>
      <c r="C1158" s="100" t="s">
        <v>61</v>
      </c>
      <c r="D1158" s="101"/>
      <c r="E1158" s="40">
        <v>5292.9736070381232</v>
      </c>
      <c r="F1158" s="33">
        <f>E1158/E1163</f>
        <v>0.13707321352016277</v>
      </c>
      <c r="G1158" s="40">
        <v>4800.6334310850443</v>
      </c>
      <c r="H1158" s="33">
        <f>G1158/G1163</f>
        <v>0.13587564105575589</v>
      </c>
      <c r="I1158" s="34"/>
      <c r="J1158" s="40">
        <v>5867.8121546961329</v>
      </c>
      <c r="K1158" s="33">
        <v>0.16352222658028714</v>
      </c>
      <c r="M1158" s="69" t="s">
        <v>105</v>
      </c>
      <c r="N1158" s="23">
        <f ca="1">OFFSET($R$37,0,$M1125)</f>
        <v>0.5865102639296188</v>
      </c>
      <c r="O1158" s="23">
        <f ca="1">OFFSET($AV$37,0,$M1125)</f>
        <v>0.5865102639296188</v>
      </c>
      <c r="P1158" s="23"/>
    </row>
    <row r="1159" spans="2:18" ht="10.35" customHeight="1" x14ac:dyDescent="0.4">
      <c r="B1159" s="31" t="s">
        <v>63</v>
      </c>
      <c r="C1159" s="100" t="s">
        <v>64</v>
      </c>
      <c r="D1159" s="101"/>
      <c r="E1159" s="40">
        <v>2.7390029325513194</v>
      </c>
      <c r="F1159" s="33">
        <f>E1159/E1163</f>
        <v>7.0932515761410039E-5</v>
      </c>
      <c r="G1159" s="40">
        <v>2.1906158357771259</v>
      </c>
      <c r="H1159" s="33">
        <f>G1159/G1163</f>
        <v>6.2002511807245395E-5</v>
      </c>
      <c r="I1159" s="34"/>
      <c r="J1159" s="40">
        <v>3.8093922651933703</v>
      </c>
      <c r="K1159" s="33">
        <v>1.0615886955815506E-4</v>
      </c>
      <c r="L1159" s="63"/>
      <c r="M1159" s="69" t="s">
        <v>106</v>
      </c>
      <c r="N1159" s="23">
        <f ca="1">OFFSET($R$38,0,$M1125)</f>
        <v>0.2932551319648094</v>
      </c>
      <c r="O1159" s="23">
        <f ca="1">OFFSET($AV$38,0,$M1125)</f>
        <v>0</v>
      </c>
      <c r="P1159" s="23"/>
    </row>
    <row r="1160" spans="2:18" ht="10.35" customHeight="1" x14ac:dyDescent="0.4">
      <c r="B1160" s="41" t="s">
        <v>66</v>
      </c>
      <c r="C1160" s="100" t="s">
        <v>67</v>
      </c>
      <c r="D1160" s="101"/>
      <c r="E1160" s="40">
        <v>30.211143695014663</v>
      </c>
      <c r="F1160" s="33">
        <f>E1160/E1163</f>
        <v>7.8238412995079905E-4</v>
      </c>
      <c r="G1160" s="40">
        <v>31.894428152492669</v>
      </c>
      <c r="H1160" s="33">
        <f>G1160/G1163</f>
        <v>9.0273001126586479E-4</v>
      </c>
      <c r="I1160" s="34"/>
      <c r="J1160" s="40">
        <v>66.204419889502759</v>
      </c>
      <c r="K1160" s="33">
        <v>1.8449626307692126E-3</v>
      </c>
      <c r="L1160" s="1"/>
      <c r="M1160" s="69" t="s">
        <v>107</v>
      </c>
      <c r="N1160" s="23">
        <f ca="1">OFFSET($R$39,0,$M1125)</f>
        <v>0</v>
      </c>
      <c r="O1160" s="23">
        <f ca="1">OFFSET($AV$39,0,$M1125)</f>
        <v>0</v>
      </c>
      <c r="P1160" s="23"/>
      <c r="R1160" s="85"/>
    </row>
    <row r="1161" spans="2:18" ht="10.35" customHeight="1" x14ac:dyDescent="0.4">
      <c r="B1161" s="31" t="s">
        <v>69</v>
      </c>
      <c r="C1161" s="100" t="s">
        <v>70</v>
      </c>
      <c r="D1161" s="101"/>
      <c r="E1161" s="40">
        <v>468.69208211143695</v>
      </c>
      <c r="F1161" s="33">
        <f>E1161/E1163</f>
        <v>1.2137814131746895E-2</v>
      </c>
      <c r="G1161" s="40">
        <v>144.96187683284458</v>
      </c>
      <c r="H1161" s="33">
        <f>G1161/G1163</f>
        <v>4.1029560423771821E-3</v>
      </c>
      <c r="I1161" s="34"/>
      <c r="J1161" s="40">
        <v>441.42265193370167</v>
      </c>
      <c r="K1161" s="33">
        <v>1.2301418825993756E-2</v>
      </c>
      <c r="M1161" s="69" t="s">
        <v>108</v>
      </c>
      <c r="N1161" s="23">
        <f ca="1">OFFSET($R$40,0,$M1125)</f>
        <v>0</v>
      </c>
      <c r="O1161" s="23">
        <f ca="1">OFFSET($AV$40,0,$M1125)</f>
        <v>0</v>
      </c>
      <c r="P1161" s="23"/>
      <c r="R1161" s="85"/>
    </row>
    <row r="1162" spans="2:18" ht="10.35" customHeight="1" x14ac:dyDescent="0.4">
      <c r="B1162" s="41" t="s">
        <v>72</v>
      </c>
      <c r="C1162" s="100" t="s">
        <v>73</v>
      </c>
      <c r="D1162" s="101"/>
      <c r="E1162" s="40">
        <v>852.84164222873903</v>
      </c>
      <c r="F1162" s="33">
        <f>E1162/E1163</f>
        <v>2.2086213384601188E-2</v>
      </c>
      <c r="G1162" s="40">
        <v>1102.958944281525</v>
      </c>
      <c r="H1162" s="33">
        <f>G1162/G1163</f>
        <v>3.1217808183816951E-2</v>
      </c>
      <c r="I1162" s="34"/>
      <c r="J1162" s="40">
        <v>1120.7983425414366</v>
      </c>
      <c r="K1162" s="33">
        <v>3.1234033348049819E-2</v>
      </c>
      <c r="L1162" s="8"/>
      <c r="M1162" s="69" t="s">
        <v>109</v>
      </c>
      <c r="N1162" s="23">
        <f ca="1">OFFSET($R$41,0,$M1125)</f>
        <v>0</v>
      </c>
      <c r="O1162" s="23">
        <f ca="1">OFFSET($AV$41,0,$M1125)</f>
        <v>0.2932551319648094</v>
      </c>
      <c r="P1162" s="23"/>
      <c r="Q1162" s="86"/>
    </row>
    <row r="1163" spans="2:18" ht="10.35" customHeight="1" x14ac:dyDescent="0.4">
      <c r="B1163" s="94" t="s">
        <v>75</v>
      </c>
      <c r="C1163" s="95"/>
      <c r="D1163" s="96"/>
      <c r="E1163" s="42">
        <f>SUM(E1150:E1153,E1159,E1161)</f>
        <v>38614.208211143698</v>
      </c>
      <c r="F1163" s="33">
        <f>E1163/E1163</f>
        <v>1</v>
      </c>
      <c r="G1163" s="42">
        <f>SUM(G1150:G1153,G1159,G1161)</f>
        <v>35331.082111436946</v>
      </c>
      <c r="H1163" s="33">
        <f>G1163/G1163</f>
        <v>1</v>
      </c>
      <c r="I1163" s="34"/>
      <c r="J1163" s="42">
        <v>35883.881215469621</v>
      </c>
      <c r="K1163" s="33">
        <v>1</v>
      </c>
      <c r="L1163" s="8"/>
      <c r="M1163" s="69" t="s">
        <v>110</v>
      </c>
      <c r="N1163" s="23">
        <f ca="1">OFFSET($R$42,0,$M1125)</f>
        <v>0</v>
      </c>
      <c r="O1163" s="23">
        <f ca="1">OFFSET($AV$42,0,$M1125)</f>
        <v>0</v>
      </c>
      <c r="P1163" s="23"/>
      <c r="Q1163" s="70"/>
    </row>
    <row r="1164" spans="2:18" ht="10.35" customHeight="1" x14ac:dyDescent="0.4">
      <c r="B1164" s="94" t="s">
        <v>77</v>
      </c>
      <c r="C1164" s="95"/>
      <c r="D1164" s="96"/>
      <c r="E1164" s="42">
        <f>SUM(E1154:E1158,E1160,E1162)</f>
        <v>36746.346041055716</v>
      </c>
      <c r="F1164" s="33">
        <f>E1164/E1163</f>
        <v>0.95162759365996963</v>
      </c>
      <c r="G1164" s="42">
        <f>SUM(G1154:G1158,G1160,G1162)</f>
        <v>34157.205278592373</v>
      </c>
      <c r="H1164" s="33">
        <f>G1164/G1163</f>
        <v>0.96677495387370038</v>
      </c>
      <c r="I1164" s="34"/>
      <c r="J1164" s="42">
        <v>35439.560773480662</v>
      </c>
      <c r="K1164" s="33">
        <v>0.98761782652994035</v>
      </c>
      <c r="L1164" s="67"/>
      <c r="M1164" s="69" t="s">
        <v>111</v>
      </c>
      <c r="N1164" s="23">
        <f ca="1">OFFSET($R$43,0,$M1125)</f>
        <v>0</v>
      </c>
      <c r="O1164" s="23">
        <f ca="1">OFFSET($AV$43,0,$M1125)</f>
        <v>0</v>
      </c>
      <c r="P1164" s="23"/>
      <c r="Q1164" s="70"/>
    </row>
    <row r="1165" spans="2:18" ht="10.35" customHeight="1" x14ac:dyDescent="0.4">
      <c r="B1165" s="94" t="s">
        <v>79</v>
      </c>
      <c r="C1165" s="95"/>
      <c r="D1165" s="96"/>
      <c r="E1165" s="42">
        <f>E1163-E1164</f>
        <v>1867.8621700879812</v>
      </c>
      <c r="F1165" s="33">
        <f>E1165/E1163</f>
        <v>4.8372406340030399E-2</v>
      </c>
      <c r="G1165" s="42">
        <f>G1163-G1164</f>
        <v>1173.8768328445731</v>
      </c>
      <c r="H1165" s="33">
        <f>G1165/G1163</f>
        <v>3.3225046126299652E-2</v>
      </c>
      <c r="I1165" s="34"/>
      <c r="J1165" s="42">
        <v>444.32044198895892</v>
      </c>
      <c r="K1165" s="33">
        <v>1.2382173470059626E-2</v>
      </c>
      <c r="L1165" s="68"/>
      <c r="M1165" s="69" t="s">
        <v>112</v>
      </c>
      <c r="N1165" s="23">
        <f ca="1">OFFSET($R$44,0,$M1125)</f>
        <v>0</v>
      </c>
      <c r="O1165" s="23">
        <f ca="1">OFFSET($AV$44,0,$M1125)</f>
        <v>0</v>
      </c>
      <c r="P1165" s="23"/>
      <c r="Q1165" s="70"/>
    </row>
    <row r="1166" spans="2:18" ht="10.35" customHeight="1" x14ac:dyDescent="0.4">
      <c r="B1166" s="102" t="s">
        <v>81</v>
      </c>
      <c r="C1166" s="103"/>
      <c r="D1166" s="104"/>
      <c r="E1166" s="44">
        <v>20.149560117302052</v>
      </c>
      <c r="F1166" s="45">
        <f>E1166/E1163</f>
        <v>5.2181725460026594E-4</v>
      </c>
      <c r="G1166" s="44">
        <v>38.478005865102638</v>
      </c>
      <c r="H1166" s="45">
        <f>G1166/G1163</f>
        <v>1.0890695547829544E-3</v>
      </c>
      <c r="I1166" s="77"/>
      <c r="J1166" s="47" t="s">
        <v>82</v>
      </c>
      <c r="K1166" s="48" t="s">
        <v>83</v>
      </c>
      <c r="L1166" s="68"/>
      <c r="Q1166" s="70"/>
    </row>
    <row r="1167" spans="2:18" ht="10.35" customHeight="1" x14ac:dyDescent="0.4">
      <c r="B1167" s="102" t="s">
        <v>85</v>
      </c>
      <c r="C1167" s="103"/>
      <c r="D1167" s="104"/>
      <c r="E1167" s="44">
        <f>E1165+E1166</f>
        <v>1888.0117302052834</v>
      </c>
      <c r="F1167" s="45">
        <f>E1167/(E1163+E1166)</f>
        <v>4.886872305173199E-2</v>
      </c>
      <c r="G1167" s="44">
        <f>G1165+G1166</f>
        <v>1212.3548387096757</v>
      </c>
      <c r="H1167" s="45">
        <f>G1167/(G1163+G1166)</f>
        <v>3.427678587714799E-2</v>
      </c>
      <c r="I1167" s="77"/>
      <c r="J1167" s="47" t="s">
        <v>83</v>
      </c>
      <c r="K1167" s="48" t="s">
        <v>83</v>
      </c>
      <c r="L1167" s="68"/>
      <c r="Q1167" s="70"/>
    </row>
    <row r="1168" spans="2:18" ht="10.35" customHeight="1" x14ac:dyDescent="0.4">
      <c r="B1168" s="94" t="s">
        <v>87</v>
      </c>
      <c r="C1168" s="95"/>
      <c r="D1168" s="96"/>
      <c r="E1168" s="49">
        <v>341</v>
      </c>
      <c r="F1168" s="50"/>
      <c r="G1168" s="49">
        <v>341</v>
      </c>
      <c r="H1168" s="50"/>
      <c r="I1168" s="51"/>
      <c r="J1168" s="49">
        <v>362</v>
      </c>
      <c r="K1168" s="50"/>
      <c r="L1168" s="68"/>
      <c r="M1168" s="69"/>
      <c r="N1168" s="87"/>
      <c r="O1168" s="87"/>
      <c r="P1168" s="87"/>
      <c r="Q1168" s="70"/>
    </row>
    <row r="1169" spans="2:18" ht="10.35" customHeight="1" x14ac:dyDescent="0.4">
      <c r="B1169" s="52"/>
      <c r="C1169" s="53"/>
      <c r="D1169" s="54"/>
      <c r="E1169" s="55"/>
      <c r="F1169" s="55"/>
      <c r="G1169" s="55"/>
      <c r="H1169" s="55"/>
      <c r="I1169" s="51"/>
      <c r="J1169" s="55"/>
      <c r="K1169" s="55"/>
      <c r="L1169" s="68"/>
      <c r="M1169" s="69"/>
      <c r="N1169" s="87"/>
      <c r="O1169" s="87"/>
      <c r="P1169" s="87"/>
      <c r="Q1169" s="70"/>
    </row>
    <row r="1170" spans="2:18" ht="10.35" customHeight="1" x14ac:dyDescent="0.4">
      <c r="B1170" s="56" t="s">
        <v>90</v>
      </c>
      <c r="C1170" s="57"/>
      <c r="D1170" s="58"/>
      <c r="E1170" s="49">
        <v>114.07624633431085</v>
      </c>
      <c r="F1170" s="50"/>
      <c r="G1170" s="49">
        <v>94.366568914956005</v>
      </c>
      <c r="H1170" s="50"/>
      <c r="I1170" s="51"/>
      <c r="J1170" s="49">
        <v>143.80068867702116</v>
      </c>
      <c r="K1170" s="50"/>
      <c r="L1170" s="68"/>
      <c r="M1170" s="69"/>
      <c r="N1170" s="87"/>
      <c r="O1170" s="87"/>
      <c r="P1170" s="87"/>
      <c r="R1170" s="85"/>
    </row>
    <row r="1171" spans="2:18" ht="10.35" customHeight="1" x14ac:dyDescent="0.4">
      <c r="B1171" s="59" t="s">
        <v>92</v>
      </c>
      <c r="C1171" s="60"/>
      <c r="D1171" s="61"/>
      <c r="E1171" s="49">
        <v>69.143695014662754</v>
      </c>
      <c r="F1171" s="50"/>
      <c r="G1171" s="49">
        <v>47.087976539589441</v>
      </c>
      <c r="H1171" s="50"/>
      <c r="I1171" s="51"/>
      <c r="J1171" s="49">
        <v>81.022506951795307</v>
      </c>
      <c r="K1171" s="50"/>
      <c r="L1171" s="68"/>
      <c r="M1171" s="69"/>
      <c r="N1171" s="87"/>
      <c r="O1171" s="87"/>
      <c r="P1171" s="87"/>
      <c r="Q1171" s="70"/>
    </row>
    <row r="1172" spans="2:18" ht="10.35" customHeight="1" x14ac:dyDescent="0.4">
      <c r="B1172" s="56" t="s">
        <v>94</v>
      </c>
      <c r="C1172" s="57"/>
      <c r="D1172" s="58"/>
      <c r="E1172" s="49">
        <v>26.073313782991203</v>
      </c>
      <c r="F1172" s="50"/>
      <c r="G1172" s="49">
        <v>13.252199413489736</v>
      </c>
      <c r="H1172" s="50"/>
      <c r="I1172" s="51"/>
      <c r="J1172" s="49">
        <v>29.062877882365619</v>
      </c>
      <c r="K1172" s="50"/>
      <c r="L1172" s="8"/>
      <c r="Q1172" s="70"/>
    </row>
    <row r="1173" spans="2:18" ht="10.35" customHeight="1" x14ac:dyDescent="0.4">
      <c r="B1173" s="56" t="s">
        <v>96</v>
      </c>
      <c r="C1173" s="57"/>
      <c r="D1173" s="58"/>
      <c r="E1173" s="49">
        <f>E1165+E1155+E1156-SUM(E1170:E1172)</f>
        <v>2819.8914956011772</v>
      </c>
      <c r="F1173" s="50"/>
      <c r="G1173" s="49">
        <f>G1165+G1155+G1156-SUM(G1170:G1172)</f>
        <v>2077.9677419354825</v>
      </c>
      <c r="H1173" s="50"/>
      <c r="I1173" s="51"/>
      <c r="J1173" s="49">
        <v>1129.5255286987713</v>
      </c>
      <c r="K1173" s="50"/>
      <c r="L1173" s="68"/>
      <c r="M1173" s="70"/>
      <c r="N1173" s="70"/>
      <c r="O1173" s="70"/>
      <c r="P1173" s="70"/>
      <c r="Q1173" s="70"/>
    </row>
    <row r="1174" spans="2:18" ht="10.35" customHeight="1" x14ac:dyDescent="0.4">
      <c r="C1174" s="65"/>
      <c r="D1174" s="54"/>
      <c r="E1174" s="54"/>
      <c r="F1174" s="54"/>
      <c r="G1174" s="54"/>
      <c r="H1174" s="54"/>
      <c r="I1174" s="54"/>
      <c r="J1174" s="54"/>
      <c r="K1174" s="66"/>
      <c r="L1174" s="68"/>
      <c r="M1174" s="4">
        <v>24</v>
      </c>
      <c r="N1174" s="4" t="s">
        <v>113</v>
      </c>
      <c r="O1174" s="4" t="s">
        <v>114</v>
      </c>
      <c r="Q1174" s="70"/>
    </row>
    <row r="1175" spans="2:18" ht="10.35" customHeight="1" x14ac:dyDescent="0.4">
      <c r="B1175" s="56" t="s">
        <v>124</v>
      </c>
      <c r="C1175" s="57"/>
      <c r="D1175" s="58"/>
      <c r="E1175" s="78">
        <v>23.855882352941176</v>
      </c>
      <c r="F1175" s="50"/>
      <c r="G1175" s="78" t="s">
        <v>116</v>
      </c>
      <c r="H1175" s="50"/>
      <c r="I1175" s="51"/>
      <c r="J1175" s="79">
        <v>15.724431818181818</v>
      </c>
      <c r="K1175" s="80"/>
      <c r="L1175" s="68"/>
      <c r="M1175" s="22" t="s">
        <v>38</v>
      </c>
      <c r="N1175" s="23">
        <f ca="1">OFFSET($R$5,0,$M1174)</f>
        <v>0</v>
      </c>
      <c r="O1175" s="23">
        <f ca="1">OFFSET($AV$5,0,$M1174)</f>
        <v>0</v>
      </c>
      <c r="P1175" s="23"/>
      <c r="Q1175" s="70"/>
    </row>
    <row r="1176" spans="2:18" ht="10.35" customHeight="1" x14ac:dyDescent="0.4">
      <c r="B1176" s="56" t="s">
        <v>125</v>
      </c>
      <c r="C1176" s="57"/>
      <c r="D1176" s="58"/>
      <c r="E1176" s="78">
        <f>E1163/E1175</f>
        <v>1618.6451475513325</v>
      </c>
      <c r="F1176" s="50"/>
      <c r="G1176" s="78" t="s">
        <v>116</v>
      </c>
      <c r="H1176" s="50"/>
      <c r="I1176" s="51"/>
      <c r="J1176" s="78">
        <v>2282.0462850669028</v>
      </c>
      <c r="K1176" s="80"/>
      <c r="L1176" s="68"/>
      <c r="M1176" s="29" t="s">
        <v>42</v>
      </c>
      <c r="N1176" s="23">
        <f ca="1">OFFSET($R$6,0,$M1174)</f>
        <v>0</v>
      </c>
      <c r="O1176" s="23">
        <f ca="1">OFFSET($AV$6,0,$M1174)</f>
        <v>0</v>
      </c>
      <c r="P1176" s="23"/>
      <c r="Q1176" s="70"/>
    </row>
    <row r="1177" spans="2:18" ht="10.35" customHeight="1" x14ac:dyDescent="0.4">
      <c r="B1177" s="97" t="s">
        <v>126</v>
      </c>
      <c r="C1177" s="98"/>
      <c r="D1177" s="99"/>
      <c r="E1177" s="81">
        <f>(E1163+E1166)/E1175</f>
        <v>1619.4897845183996</v>
      </c>
      <c r="F1177" s="82"/>
      <c r="G1177" s="81" t="s">
        <v>119</v>
      </c>
      <c r="H1177" s="82"/>
      <c r="I1177" s="83"/>
      <c r="J1177" s="81" t="s">
        <v>119</v>
      </c>
      <c r="K1177" s="84"/>
      <c r="L1177" s="68"/>
      <c r="M1177" s="35" t="s">
        <v>45</v>
      </c>
      <c r="N1177" s="23">
        <f ca="1">OFFSET($R$7,0,$M1174)</f>
        <v>0</v>
      </c>
      <c r="O1177" s="23">
        <f ca="1">OFFSET($AV$7,0,$M1174)</f>
        <v>0</v>
      </c>
      <c r="P1177" s="23"/>
      <c r="Q1177" s="70"/>
    </row>
    <row r="1178" spans="2:18" ht="10.35" customHeight="1" x14ac:dyDescent="0.4">
      <c r="B1178" s="56" t="s">
        <v>127</v>
      </c>
      <c r="C1178" s="57"/>
      <c r="D1178" s="58"/>
      <c r="E1178" s="78">
        <f>E1164/E1175</f>
        <v>1540.3473867536609</v>
      </c>
      <c r="F1178" s="50"/>
      <c r="G1178" s="78" t="s">
        <v>116</v>
      </c>
      <c r="H1178" s="50"/>
      <c r="I1178" s="51"/>
      <c r="J1178" s="78">
        <v>2253.7895920984993</v>
      </c>
      <c r="K1178" s="80"/>
      <c r="L1178" s="68"/>
      <c r="M1178" s="35" t="s">
        <v>47</v>
      </c>
      <c r="N1178" s="23">
        <f ca="1">OFFSET($R$8,0,$M1174)</f>
        <v>0</v>
      </c>
      <c r="O1178" s="23">
        <f ca="1">OFFSET($AV$8,0,$M1174)</f>
        <v>0</v>
      </c>
      <c r="P1178" s="23"/>
      <c r="Q1178" s="70"/>
    </row>
    <row r="1179" spans="2:18" ht="10.35" customHeight="1" x14ac:dyDescent="0.4">
      <c r="B1179" s="56" t="s">
        <v>121</v>
      </c>
      <c r="C1179" s="57"/>
      <c r="D1179" s="58"/>
      <c r="E1179" s="78">
        <v>7.8681730769230827</v>
      </c>
      <c r="F1179" s="50"/>
      <c r="G1179" s="78" t="s">
        <v>116</v>
      </c>
      <c r="H1179" s="50"/>
      <c r="I1179" s="51"/>
      <c r="J1179" s="78">
        <v>6.9210526315789478</v>
      </c>
      <c r="K1179" s="80"/>
      <c r="L1179" s="68"/>
      <c r="M1179" s="35" t="s">
        <v>49</v>
      </c>
      <c r="N1179" s="23">
        <f ca="1">OFFSET($R$9,0,$M1174)</f>
        <v>0</v>
      </c>
      <c r="O1179" s="23">
        <f ca="1">OFFSET($AV$9,0,$M1174)</f>
        <v>0</v>
      </c>
      <c r="P1179" s="23"/>
      <c r="Q1179" s="70"/>
    </row>
    <row r="1180" spans="2:18" ht="10.35" customHeight="1" x14ac:dyDescent="0.4">
      <c r="B1180" s="56" t="s">
        <v>122</v>
      </c>
      <c r="C1180" s="57"/>
      <c r="D1180" s="58"/>
      <c r="E1180" s="78">
        <f>E1154/E1179</f>
        <v>3579.5153536867447</v>
      </c>
      <c r="F1180" s="50"/>
      <c r="G1180" s="78" t="s">
        <v>116</v>
      </c>
      <c r="H1180" s="50"/>
      <c r="I1180" s="51"/>
      <c r="J1180" s="78">
        <v>3799.4683528349055</v>
      </c>
      <c r="K1180" s="80"/>
      <c r="L1180" s="66"/>
      <c r="M1180" s="35" t="s">
        <v>51</v>
      </c>
      <c r="N1180" s="23">
        <f ca="1">OFFSET($R$10,0,$M1174)</f>
        <v>0</v>
      </c>
      <c r="O1180" s="23">
        <f ca="1">OFFSET($AV$10,0,$M1174)</f>
        <v>0</v>
      </c>
      <c r="P1180" s="23"/>
      <c r="Q1180" s="70"/>
    </row>
    <row r="1181" spans="2:18" ht="10.35" customHeight="1" x14ac:dyDescent="0.4">
      <c r="B1181" s="64" t="s">
        <v>98</v>
      </c>
      <c r="C1181" s="65"/>
      <c r="D1181" s="54"/>
      <c r="E1181" s="54"/>
      <c r="F1181" s="54"/>
      <c r="G1181" s="54"/>
      <c r="H1181" s="54"/>
      <c r="I1181" s="54"/>
      <c r="J1181" s="54"/>
      <c r="K1181" s="66"/>
      <c r="L1181" s="66"/>
      <c r="M1181" s="35" t="s">
        <v>54</v>
      </c>
      <c r="N1181" s="23">
        <f ca="1">OFFSET($R$11,0,$M1174)</f>
        <v>1.6666666666666667</v>
      </c>
      <c r="O1181" s="23">
        <f ca="1">OFFSET($AV$11,0,$M1174)</f>
        <v>1.6666666666666667</v>
      </c>
      <c r="P1181" s="23"/>
      <c r="Q1181" s="70"/>
    </row>
    <row r="1182" spans="2:18" ht="10.35" customHeight="1" x14ac:dyDescent="0.4">
      <c r="B1182" s="64"/>
      <c r="C1182" s="65"/>
      <c r="D1182" s="54"/>
      <c r="E1182" s="54"/>
      <c r="F1182" s="54"/>
      <c r="G1182" s="54"/>
      <c r="H1182" s="54"/>
      <c r="I1182" s="54"/>
      <c r="J1182" s="54"/>
      <c r="K1182" s="66"/>
      <c r="L1182" s="66"/>
      <c r="M1182" s="35" t="s">
        <v>56</v>
      </c>
      <c r="N1182" s="23">
        <f ca="1">OFFSET($R$12,0,$M1174)</f>
        <v>1.6666666666666667</v>
      </c>
      <c r="O1182" s="23">
        <f ca="1">OFFSET($AV$12,0,$M1174)</f>
        <v>3.3333333333333335</v>
      </c>
      <c r="P1182" s="23"/>
      <c r="Q1182" s="70"/>
    </row>
    <row r="1183" spans="2:18" ht="10.35" customHeight="1" x14ac:dyDescent="0.4">
      <c r="B1183" s="64"/>
      <c r="C1183" s="65"/>
      <c r="D1183" s="54"/>
      <c r="E1183" s="54"/>
      <c r="F1183" s="54"/>
      <c r="G1183" s="54"/>
      <c r="H1183" s="54"/>
      <c r="I1183" s="54"/>
      <c r="J1183" s="54"/>
      <c r="K1183" s="66"/>
      <c r="L1183" s="66"/>
      <c r="M1183" s="35" t="s">
        <v>58</v>
      </c>
      <c r="N1183" s="23">
        <f ca="1">OFFSET($R$13,0,$M1174)</f>
        <v>3.3333333333333335</v>
      </c>
      <c r="O1183" s="23">
        <f ca="1">OFFSET($AV$13,0,$M1174)</f>
        <v>0</v>
      </c>
      <c r="P1183" s="23"/>
      <c r="Q1183" s="70"/>
    </row>
    <row r="1184" spans="2:18" ht="10.35" customHeight="1" x14ac:dyDescent="0.4">
      <c r="B1184" s="64"/>
      <c r="C1184" s="65"/>
      <c r="D1184" s="54"/>
      <c r="E1184" s="54"/>
      <c r="F1184" s="54"/>
      <c r="G1184" s="54"/>
      <c r="H1184" s="54"/>
      <c r="I1184" s="54"/>
      <c r="J1184" s="54"/>
      <c r="K1184" s="66"/>
      <c r="L1184" s="66"/>
      <c r="M1184" s="35" t="s">
        <v>60</v>
      </c>
      <c r="N1184" s="23">
        <f ca="1">OFFSET($R$14,0,$M1174)</f>
        <v>6.666666666666667</v>
      </c>
      <c r="O1184" s="23">
        <f ca="1">OFFSET($AV$14,0,$M1174)</f>
        <v>6.666666666666667</v>
      </c>
      <c r="P1184" s="23"/>
      <c r="Q1184" s="70"/>
    </row>
    <row r="1185" spans="2:49" ht="10.35" customHeight="1" x14ac:dyDescent="0.4">
      <c r="B1185" s="64"/>
      <c r="C1185" s="65"/>
      <c r="D1185" s="54"/>
      <c r="E1185" s="54"/>
      <c r="F1185" s="54"/>
      <c r="G1185" s="54"/>
      <c r="H1185" s="54"/>
      <c r="I1185" s="54"/>
      <c r="J1185" s="54"/>
      <c r="K1185" s="66"/>
      <c r="L1185" s="66"/>
      <c r="M1185" s="35" t="s">
        <v>62</v>
      </c>
      <c r="N1185" s="23">
        <f ca="1">OFFSET($R$15,0,$M1174)</f>
        <v>1.6666666666666667</v>
      </c>
      <c r="O1185" s="23">
        <f ca="1">OFFSET($AV$15,0,$M1174)</f>
        <v>6.666666666666667</v>
      </c>
      <c r="P1185" s="23"/>
      <c r="Q1185" s="70"/>
    </row>
    <row r="1186" spans="2:49" ht="10.35" customHeight="1" x14ac:dyDescent="0.4">
      <c r="B1186" s="64"/>
      <c r="C1186" s="65"/>
      <c r="D1186" s="54"/>
      <c r="E1186" s="54"/>
      <c r="F1186" s="54"/>
      <c r="G1186" s="54"/>
      <c r="H1186" s="54"/>
      <c r="I1186" s="54"/>
      <c r="J1186" s="54"/>
      <c r="K1186" s="66"/>
      <c r="L1186" s="68"/>
      <c r="M1186" s="35" t="s">
        <v>65</v>
      </c>
      <c r="N1186" s="23">
        <f ca="1">OFFSET($R$16,0,$M1174)</f>
        <v>3.3333333333333335</v>
      </c>
      <c r="O1186" s="23">
        <f ca="1">OFFSET($AV$16,0,$M1174)</f>
        <v>0</v>
      </c>
      <c r="P1186" s="23"/>
      <c r="Q1186" s="70"/>
    </row>
    <row r="1187" spans="2:49" ht="10.35" customHeight="1" x14ac:dyDescent="0.4">
      <c r="B1187" s="64"/>
      <c r="C1187" s="65"/>
      <c r="D1187" s="54"/>
      <c r="E1187" s="54"/>
      <c r="F1187" s="54"/>
      <c r="G1187" s="54"/>
      <c r="H1187" s="54"/>
      <c r="I1187" s="54"/>
      <c r="J1187" s="54"/>
      <c r="K1187" s="66"/>
      <c r="L1187" s="68"/>
      <c r="M1187" s="35" t="s">
        <v>68</v>
      </c>
      <c r="N1187" s="23">
        <f ca="1">OFFSET($R$17,0,$M1174)</f>
        <v>3.3333333333333335</v>
      </c>
      <c r="O1187" s="23">
        <f ca="1">OFFSET($AV$17,0,$M1174)</f>
        <v>1.6666666666666667</v>
      </c>
      <c r="P1187" s="23"/>
      <c r="Q1187" s="74"/>
    </row>
    <row r="1188" spans="2:49" ht="10.35" customHeight="1" x14ac:dyDescent="0.4">
      <c r="B1188" s="64"/>
      <c r="C1188" s="65"/>
      <c r="D1188" s="54"/>
      <c r="E1188" s="54"/>
      <c r="F1188" s="54"/>
      <c r="G1188" s="54"/>
      <c r="H1188" s="54"/>
      <c r="I1188" s="54"/>
      <c r="J1188" s="54"/>
      <c r="K1188" s="66"/>
      <c r="L1188" s="68"/>
      <c r="M1188" s="35" t="s">
        <v>71</v>
      </c>
      <c r="N1188" s="23">
        <f ca="1">OFFSET($R$18,0,$M1174)</f>
        <v>1.6666666666666667</v>
      </c>
      <c r="O1188" s="23">
        <f ca="1">OFFSET($AV$18,0,$M1174)</f>
        <v>3.3333333333333335</v>
      </c>
      <c r="P1188" s="23"/>
      <c r="Q1188" s="70"/>
    </row>
    <row r="1189" spans="2:49" ht="10.35" customHeight="1" x14ac:dyDescent="0.4">
      <c r="B1189" s="64"/>
      <c r="C1189" s="65"/>
      <c r="D1189" s="54"/>
      <c r="E1189" s="54"/>
      <c r="F1189" s="54"/>
      <c r="G1189" s="54"/>
      <c r="H1189" s="54"/>
      <c r="I1189" s="54"/>
      <c r="J1189" s="54"/>
      <c r="K1189" s="66"/>
      <c r="L1189" s="75"/>
      <c r="M1189" s="35" t="s">
        <v>74</v>
      </c>
      <c r="N1189" s="23">
        <f ca="1">OFFSET($R$19,0,$M1174)</f>
        <v>3.3333333333333335</v>
      </c>
      <c r="O1189" s="23">
        <f ca="1">OFFSET($AV$19,0,$M1174)</f>
        <v>1.6666666666666667</v>
      </c>
      <c r="P1189" s="23"/>
    </row>
    <row r="1190" spans="2:49" ht="10.35" customHeight="1" x14ac:dyDescent="0.4">
      <c r="B1190" s="64"/>
      <c r="C1190" s="65"/>
      <c r="D1190" s="54"/>
      <c r="E1190" s="54"/>
      <c r="F1190" s="54"/>
      <c r="G1190" s="54"/>
      <c r="H1190" s="54"/>
      <c r="I1190" s="54"/>
      <c r="J1190" s="54"/>
      <c r="K1190" s="66"/>
      <c r="L1190" s="68"/>
      <c r="M1190" s="35" t="s">
        <v>76</v>
      </c>
      <c r="N1190" s="23">
        <f ca="1">OFFSET($R$20,0,$M1174)</f>
        <v>1.6666666666666667</v>
      </c>
      <c r="O1190" s="23">
        <f ca="1">OFFSET($AV$20,0,$M1174)</f>
        <v>3.3333333333333335</v>
      </c>
      <c r="P1190" s="23"/>
    </row>
    <row r="1191" spans="2:49" ht="10.35" customHeight="1" x14ac:dyDescent="0.4">
      <c r="B1191" s="64"/>
      <c r="C1191" s="65"/>
      <c r="D1191" s="54"/>
      <c r="E1191" s="54"/>
      <c r="F1191" s="54"/>
      <c r="G1191" s="54"/>
      <c r="H1191" s="54"/>
      <c r="I1191" s="54"/>
      <c r="J1191" s="54"/>
      <c r="K1191" s="66"/>
      <c r="L1191" s="76"/>
      <c r="M1191" s="43" t="s">
        <v>78</v>
      </c>
      <c r="N1191" s="23">
        <f ca="1">OFFSET($R$21,0,$M1174)</f>
        <v>5</v>
      </c>
      <c r="O1191" s="23">
        <f ca="1">OFFSET($AV$21,0,$M1174)</f>
        <v>0</v>
      </c>
      <c r="P1191" s="23"/>
      <c r="Q1191" s="30"/>
      <c r="R1191" s="30"/>
      <c r="S1191" s="30"/>
      <c r="T1191" s="30"/>
      <c r="U1191" s="30"/>
      <c r="V1191" s="11"/>
      <c r="W1191" s="11"/>
      <c r="X1191" s="11"/>
      <c r="Y1191" s="11"/>
      <c r="Z1191" s="11"/>
      <c r="AA1191" s="11"/>
      <c r="AB1191" s="11"/>
      <c r="AC1191" s="11"/>
      <c r="AD1191" s="11"/>
      <c r="AE1191" s="11"/>
      <c r="AF1191" s="11"/>
      <c r="AG1191" s="11"/>
      <c r="AH1191" s="11"/>
      <c r="AI1191" s="11"/>
      <c r="AJ1191" s="11"/>
      <c r="AK1191" s="11"/>
      <c r="AL1191" s="11"/>
      <c r="AM1191" s="11"/>
      <c r="AN1191" s="11"/>
      <c r="AO1191" s="11"/>
      <c r="AP1191" s="11"/>
      <c r="AQ1191" s="11"/>
      <c r="AR1191" s="11"/>
      <c r="AS1191" s="11"/>
      <c r="AT1191" s="11"/>
      <c r="AU1191" s="11"/>
    </row>
    <row r="1192" spans="2:49" ht="10.35" customHeight="1" x14ac:dyDescent="0.4">
      <c r="B1192" s="64"/>
      <c r="C1192" s="65"/>
      <c r="D1192" s="54"/>
      <c r="E1192" s="54"/>
      <c r="F1192" s="54"/>
      <c r="G1192" s="54"/>
      <c r="H1192" s="54"/>
      <c r="I1192" s="54"/>
      <c r="J1192" s="54"/>
      <c r="K1192" s="66"/>
      <c r="L1192" s="76"/>
      <c r="M1192" s="43" t="s">
        <v>80</v>
      </c>
      <c r="N1192" s="23">
        <f ca="1">OFFSET($R$22,0,$M1174)</f>
        <v>1.6666666666666667</v>
      </c>
      <c r="O1192" s="23">
        <f ca="1">OFFSET($AV$22,0,$M1174)</f>
        <v>1.6666666666666667</v>
      </c>
      <c r="P1192" s="23"/>
      <c r="Q1192" s="30"/>
      <c r="R1192" s="30"/>
      <c r="S1192" s="30"/>
      <c r="T1192" s="30"/>
      <c r="U1192" s="30"/>
      <c r="V1192" s="11"/>
      <c r="W1192" s="11"/>
      <c r="X1192" s="11"/>
      <c r="Y1192" s="11"/>
      <c r="Z1192" s="11"/>
      <c r="AA1192" s="11"/>
      <c r="AB1192" s="11"/>
      <c r="AC1192" s="11"/>
      <c r="AD1192" s="11"/>
      <c r="AE1192" s="11"/>
      <c r="AF1192" s="11"/>
      <c r="AG1192" s="11"/>
      <c r="AH1192" s="11"/>
      <c r="AI1192" s="11"/>
      <c r="AJ1192" s="11"/>
      <c r="AK1192" s="11"/>
      <c r="AL1192" s="11"/>
      <c r="AM1192" s="11"/>
      <c r="AN1192" s="11"/>
      <c r="AO1192" s="11"/>
      <c r="AP1192" s="11"/>
      <c r="AQ1192" s="11"/>
      <c r="AR1192" s="11"/>
      <c r="AS1192" s="11"/>
      <c r="AT1192" s="11"/>
      <c r="AU1192" s="11"/>
    </row>
    <row r="1193" spans="2:49" ht="10.35" customHeight="1" x14ac:dyDescent="0.4">
      <c r="B1193" s="64"/>
      <c r="C1193" s="65"/>
      <c r="D1193" s="54"/>
      <c r="E1193" s="54"/>
      <c r="F1193" s="54"/>
      <c r="G1193" s="54"/>
      <c r="H1193" s="54"/>
      <c r="I1193" s="54"/>
      <c r="J1193" s="54"/>
      <c r="K1193" s="66"/>
      <c r="L1193" s="1"/>
      <c r="M1193" s="43" t="s">
        <v>84</v>
      </c>
      <c r="N1193" s="23">
        <f ca="1">OFFSET($R$23,0,$M1174)</f>
        <v>1.6666666666666667</v>
      </c>
      <c r="O1193" s="23">
        <f ca="1">OFFSET($AV$23,0,$M1174)</f>
        <v>3.3333333333333335</v>
      </c>
      <c r="P1193" s="23"/>
      <c r="AV1193" s="11"/>
      <c r="AW1193" s="11"/>
    </row>
    <row r="1194" spans="2:49" ht="7.5" customHeight="1" x14ac:dyDescent="0.4">
      <c r="B1194" s="64"/>
      <c r="C1194" s="65"/>
      <c r="D1194" s="54"/>
      <c r="E1194" s="54"/>
      <c r="F1194" s="54"/>
      <c r="G1194" s="54"/>
      <c r="H1194" s="54"/>
      <c r="I1194" s="54"/>
      <c r="J1194" s="54"/>
      <c r="K1194" s="66"/>
      <c r="L1194" s="1"/>
      <c r="M1194" s="43" t="s">
        <v>86</v>
      </c>
      <c r="N1194" s="23">
        <f ca="1">OFFSET($R$24,0,$M1174)</f>
        <v>0</v>
      </c>
      <c r="O1194" s="23">
        <f ca="1">OFFSET($AV$24,0,$M1174)</f>
        <v>0</v>
      </c>
      <c r="P1194" s="23"/>
      <c r="AV1194" s="11"/>
      <c r="AW1194" s="11"/>
    </row>
    <row r="1195" spans="2:49" ht="7.5" customHeight="1" x14ac:dyDescent="0.4">
      <c r="B1195" s="64"/>
      <c r="C1195" s="65"/>
      <c r="D1195" s="54"/>
      <c r="E1195" s="54"/>
      <c r="F1195" s="54"/>
      <c r="G1195" s="54"/>
      <c r="H1195" s="54"/>
      <c r="I1195" s="54"/>
      <c r="J1195" s="54"/>
      <c r="K1195" s="66"/>
      <c r="L1195" s="76"/>
      <c r="M1195" s="2" t="s">
        <v>88</v>
      </c>
      <c r="N1195" s="23">
        <f ca="1">OFFSET($R$25,0,$M1174)</f>
        <v>5</v>
      </c>
      <c r="O1195" s="23">
        <f ca="1">OFFSET($AV$25,0,$M1174)</f>
        <v>13.333333333333334</v>
      </c>
      <c r="P1195" s="23"/>
    </row>
    <row r="1196" spans="2:49" ht="16.5" customHeight="1" x14ac:dyDescent="0.4">
      <c r="B1196" s="9" t="str">
        <f>"第25表　医療型児童発達支援　１施設・事業所当たりの収支額，収支等の科目"</f>
        <v>第25表　医療型児童発達支援　１施設・事業所当たりの収支額，収支等の科目</v>
      </c>
      <c r="C1196" s="65"/>
      <c r="D1196" s="54"/>
      <c r="E1196" s="54"/>
      <c r="F1196" s="54"/>
      <c r="G1196" s="54"/>
      <c r="H1196" s="54"/>
      <c r="I1196" s="54"/>
      <c r="J1196" s="54"/>
      <c r="K1196" s="66"/>
      <c r="L1196" s="76"/>
      <c r="M1196" s="4" t="s">
        <v>89</v>
      </c>
      <c r="N1196" s="23">
        <f ca="1">OFFSET($R$26,0,$M1174)</f>
        <v>6.666666666666667</v>
      </c>
      <c r="O1196" s="23">
        <f ca="1">OFFSET($AV$26,0,$M1174)</f>
        <v>1.6666666666666667</v>
      </c>
      <c r="P1196" s="23"/>
    </row>
    <row r="1197" spans="2:49" ht="10.35" customHeight="1" x14ac:dyDescent="0.4">
      <c r="C1197" s="7"/>
      <c r="D1197" s="8"/>
      <c r="E1197" s="8"/>
      <c r="F1197" s="8"/>
      <c r="G1197" s="8"/>
      <c r="H1197" s="8"/>
      <c r="I1197" s="8"/>
      <c r="J1197" s="8"/>
      <c r="K1197" s="10" t="s">
        <v>33</v>
      </c>
      <c r="L1197" s="76"/>
      <c r="M1197" s="43" t="s">
        <v>91</v>
      </c>
      <c r="N1197" s="23">
        <f ca="1">OFFSET($R$27,0,$M1174)</f>
        <v>6.666666666666667</v>
      </c>
      <c r="O1197" s="23">
        <f ca="1">OFFSET($AV$27,0,$M1174)</f>
        <v>5</v>
      </c>
      <c r="P1197" s="23"/>
    </row>
    <row r="1198" spans="2:49" ht="10.35" customHeight="1" x14ac:dyDescent="0.4">
      <c r="B1198" s="17"/>
      <c r="C1198" s="18"/>
      <c r="D1198" s="19"/>
      <c r="E1198" s="105" t="s">
        <v>36</v>
      </c>
      <c r="F1198" s="106"/>
      <c r="G1198" s="106"/>
      <c r="H1198" s="107"/>
      <c r="I1198" s="20"/>
      <c r="J1198" s="105" t="s">
        <v>37</v>
      </c>
      <c r="K1198" s="107"/>
      <c r="L1198" s="76"/>
      <c r="M1198" s="43" t="s">
        <v>93</v>
      </c>
      <c r="N1198" s="23">
        <f ca="1">OFFSET($R$28,0,$M1174)</f>
        <v>5</v>
      </c>
      <c r="O1198" s="23">
        <f ca="1">OFFSET($AV$28,0,$M1174)</f>
        <v>5</v>
      </c>
      <c r="P1198" s="23"/>
    </row>
    <row r="1199" spans="2:49" ht="10.35" customHeight="1" x14ac:dyDescent="0.4">
      <c r="B1199" s="26"/>
      <c r="C1199" s="27"/>
      <c r="D1199" s="28"/>
      <c r="E1199" s="105" t="s">
        <v>39</v>
      </c>
      <c r="F1199" s="107"/>
      <c r="G1199" s="105" t="s">
        <v>40</v>
      </c>
      <c r="H1199" s="107"/>
      <c r="I1199" s="20"/>
      <c r="J1199" s="105" t="s">
        <v>41</v>
      </c>
      <c r="K1199" s="107"/>
      <c r="M1199" s="43" t="s">
        <v>95</v>
      </c>
      <c r="N1199" s="23">
        <f ca="1">OFFSET($R$29,0,$M1174)</f>
        <v>3.3333333333333335</v>
      </c>
      <c r="O1199" s="23">
        <f ca="1">OFFSET($AV$29,0,$M1174)</f>
        <v>6.666666666666667</v>
      </c>
      <c r="P1199" s="23"/>
    </row>
    <row r="1200" spans="2:49" ht="10.35" customHeight="1" x14ac:dyDescent="0.4">
      <c r="B1200" s="31" t="s">
        <v>43</v>
      </c>
      <c r="C1200" s="100" t="s">
        <v>44</v>
      </c>
      <c r="D1200" s="101"/>
      <c r="E1200" s="32">
        <v>18323.75</v>
      </c>
      <c r="F1200" s="33">
        <f>E1200/E1213</f>
        <v>0.91880532951801841</v>
      </c>
      <c r="G1200" s="32">
        <v>16069.983333333334</v>
      </c>
      <c r="H1200" s="33">
        <f>G1200/G1213</f>
        <v>0.9352266147031123</v>
      </c>
      <c r="I1200" s="34"/>
      <c r="J1200" s="32">
        <v>21440.375</v>
      </c>
      <c r="K1200" s="33">
        <v>0.90230012467431753</v>
      </c>
      <c r="M1200" s="43" t="s">
        <v>97</v>
      </c>
      <c r="N1200" s="23">
        <f ca="1">OFFSET($R$30,0,$M1174)</f>
        <v>5</v>
      </c>
      <c r="O1200" s="23">
        <f ca="1">OFFSET($AV$30,0,$M1174)</f>
        <v>1.6666666666666667</v>
      </c>
      <c r="P1200" s="23"/>
    </row>
    <row r="1201" spans="2:18" ht="10.35" customHeight="1" x14ac:dyDescent="0.4">
      <c r="B1201" s="36"/>
      <c r="C1201" s="100" t="s">
        <v>46</v>
      </c>
      <c r="D1201" s="101"/>
      <c r="E1201" s="32">
        <v>830.8</v>
      </c>
      <c r="F1201" s="33">
        <f>E1201/E1213</f>
        <v>4.1658692558213778E-2</v>
      </c>
      <c r="G1201" s="32">
        <v>396.76666666666665</v>
      </c>
      <c r="H1201" s="33">
        <f>G1201/G1213</f>
        <v>2.3090674009848891E-2</v>
      </c>
      <c r="I1201" s="34"/>
      <c r="J1201" s="32">
        <v>1292.8214285714287</v>
      </c>
      <c r="K1201" s="33">
        <v>5.4407301000175108E-2</v>
      </c>
      <c r="M1201" s="43" t="s">
        <v>99</v>
      </c>
      <c r="N1201" s="23">
        <f ca="1">OFFSET($R$31,0,$M1174)</f>
        <v>3.3333333333333335</v>
      </c>
      <c r="O1201" s="23">
        <f ca="1">OFFSET($AV$31,0,$M1174)</f>
        <v>5</v>
      </c>
      <c r="P1201" s="23"/>
    </row>
    <row r="1202" spans="2:18" ht="10.35" customHeight="1" x14ac:dyDescent="0.4">
      <c r="B1202" s="36"/>
      <c r="C1202" s="100" t="s">
        <v>48</v>
      </c>
      <c r="D1202" s="101"/>
      <c r="E1202" s="32">
        <v>111.86666666666666</v>
      </c>
      <c r="F1202" s="33">
        <f>E1202/E1213</f>
        <v>5.6093152072446409E-3</v>
      </c>
      <c r="G1202" s="32">
        <v>175.6</v>
      </c>
      <c r="H1202" s="33">
        <f>G1202/G1213</f>
        <v>1.0219412810542212E-2</v>
      </c>
      <c r="I1202" s="34"/>
      <c r="J1202" s="32">
        <v>209.67857142857142</v>
      </c>
      <c r="K1202" s="33">
        <v>8.8241460861357493E-3</v>
      </c>
      <c r="M1202" s="43" t="s">
        <v>100</v>
      </c>
      <c r="N1202" s="23">
        <f ca="1">OFFSET($R$32,0,$M1174)</f>
        <v>6.666666666666667</v>
      </c>
      <c r="O1202" s="23">
        <f ca="1">OFFSET($AV$32,0,$M1174)</f>
        <v>8.3333333333333321</v>
      </c>
      <c r="P1202" s="23"/>
    </row>
    <row r="1203" spans="2:18" ht="10.35" customHeight="1" x14ac:dyDescent="0.4">
      <c r="B1203" s="38"/>
      <c r="C1203" s="100" t="s">
        <v>50</v>
      </c>
      <c r="D1203" s="101"/>
      <c r="E1203" s="32">
        <v>313.16666666666669</v>
      </c>
      <c r="F1203" s="33">
        <f>E1203/E1213</f>
        <v>1.5703074008362159E-2</v>
      </c>
      <c r="G1203" s="32">
        <v>290.7</v>
      </c>
      <c r="H1203" s="33">
        <f>G1203/G1213</f>
        <v>1.6917900364604905E-2</v>
      </c>
      <c r="I1203" s="34"/>
      <c r="J1203" s="32">
        <v>343.26785714285717</v>
      </c>
      <c r="K1203" s="33">
        <v>1.4446138665796929E-2</v>
      </c>
      <c r="M1203" s="43" t="s">
        <v>101</v>
      </c>
      <c r="N1203" s="23">
        <f ca="1">OFFSET($R$33,0,$M1174)</f>
        <v>6.666666666666667</v>
      </c>
      <c r="O1203" s="23">
        <f ca="1">OFFSET($AV$33,0,$M1174)</f>
        <v>3.3333333333333335</v>
      </c>
      <c r="P1203" s="23"/>
    </row>
    <row r="1204" spans="2:18" ht="10.35" customHeight="1" x14ac:dyDescent="0.4">
      <c r="B1204" s="31" t="s">
        <v>52</v>
      </c>
      <c r="C1204" s="100" t="s">
        <v>53</v>
      </c>
      <c r="D1204" s="101"/>
      <c r="E1204" s="32">
        <v>13965.633333333333</v>
      </c>
      <c r="F1204" s="33">
        <f>E1204/E1213</f>
        <v>0.70027687218834334</v>
      </c>
      <c r="G1204" s="32">
        <v>12133.283333333333</v>
      </c>
      <c r="H1204" s="33">
        <f>G1204/G1213</f>
        <v>0.70612204516289856</v>
      </c>
      <c r="I1204" s="34"/>
      <c r="J1204" s="32">
        <v>16435.785714285714</v>
      </c>
      <c r="K1204" s="33">
        <v>0.69168619947740495</v>
      </c>
      <c r="M1204" s="43" t="s">
        <v>102</v>
      </c>
      <c r="N1204" s="23">
        <f ca="1">OFFSET($R$34,0,$M1174)</f>
        <v>6.666666666666667</v>
      </c>
      <c r="O1204" s="23">
        <f ca="1">OFFSET($AV$34,0,$M1174)</f>
        <v>5</v>
      </c>
      <c r="P1204" s="23"/>
    </row>
    <row r="1205" spans="2:18" ht="10.35" customHeight="1" x14ac:dyDescent="0.4">
      <c r="B1205" s="36"/>
      <c r="C1205" s="100" t="s">
        <v>55</v>
      </c>
      <c r="D1205" s="101"/>
      <c r="E1205" s="32">
        <v>223.48333333333332</v>
      </c>
      <c r="F1205" s="33">
        <f>E1205/E1213</f>
        <v>1.1206094698144129E-2</v>
      </c>
      <c r="G1205" s="32">
        <v>231.75</v>
      </c>
      <c r="H1205" s="33">
        <f>G1205/G1213</f>
        <v>1.3487180631225271E-2</v>
      </c>
      <c r="I1205" s="34"/>
      <c r="J1205" s="32">
        <v>403.78571428571428</v>
      </c>
      <c r="K1205" s="33">
        <v>1.699298171518494E-2</v>
      </c>
      <c r="M1205" s="2" t="s">
        <v>103</v>
      </c>
      <c r="N1205" s="23">
        <f ca="1">OFFSET($R$35,0,$M1174)</f>
        <v>1.6666666666666667</v>
      </c>
      <c r="O1205" s="23">
        <f ca="1">OFFSET($AV$35,0,$M1174)</f>
        <v>3.3333333333333335</v>
      </c>
      <c r="P1205" s="23"/>
    </row>
    <row r="1206" spans="2:18" ht="10.35" customHeight="1" x14ac:dyDescent="0.4">
      <c r="B1206" s="36"/>
      <c r="C1206" s="100" t="s">
        <v>57</v>
      </c>
      <c r="D1206" s="101"/>
      <c r="E1206" s="39">
        <v>-48.35</v>
      </c>
      <c r="F1206" s="33">
        <f>E1206/E1213</f>
        <v>-2.4244075411526678E-3</v>
      </c>
      <c r="G1206" s="39">
        <v>-62.35</v>
      </c>
      <c r="H1206" s="33">
        <f>G1206/G1213</f>
        <v>-3.6285899130826136E-3</v>
      </c>
      <c r="I1206" s="34"/>
      <c r="J1206" s="39">
        <v>-81.428571428571431</v>
      </c>
      <c r="K1206" s="33">
        <v>-3.4268528489847573E-3</v>
      </c>
      <c r="M1206" s="4" t="s">
        <v>104</v>
      </c>
      <c r="N1206" s="23">
        <f ca="1">OFFSET($R$36,0,$M1174)</f>
        <v>5</v>
      </c>
      <c r="O1206" s="23">
        <f ca="1">OFFSET($AV$36,0,$M1174)</f>
        <v>5</v>
      </c>
      <c r="P1206" s="23"/>
    </row>
    <row r="1207" spans="2:18" ht="10.35" customHeight="1" x14ac:dyDescent="0.4">
      <c r="B1207" s="36"/>
      <c r="C1207" s="100" t="s">
        <v>59</v>
      </c>
      <c r="D1207" s="101"/>
      <c r="E1207" s="40">
        <v>1974.5833333333333</v>
      </c>
      <c r="F1207" s="33">
        <f>E1207/E1213</f>
        <v>9.9011266266136599E-2</v>
      </c>
      <c r="G1207" s="40">
        <v>1609.8166666666666</v>
      </c>
      <c r="H1207" s="33">
        <f>G1207/G1213</f>
        <v>9.3686680330055214E-2</v>
      </c>
      <c r="I1207" s="34"/>
      <c r="J1207" s="40">
        <v>2359.3392857142858</v>
      </c>
      <c r="K1207" s="33">
        <v>9.9290806790880065E-2</v>
      </c>
      <c r="M1207" s="69" t="s">
        <v>105</v>
      </c>
      <c r="N1207" s="23">
        <f ca="1">OFFSET($R$37,0,$M1174)</f>
        <v>1.6666666666666667</v>
      </c>
      <c r="O1207" s="23">
        <f ca="1">OFFSET($AV$37,0,$M1174)</f>
        <v>1.6666666666666667</v>
      </c>
      <c r="P1207" s="23"/>
    </row>
    <row r="1208" spans="2:18" ht="10.35" customHeight="1" x14ac:dyDescent="0.4">
      <c r="B1208" s="38"/>
      <c r="C1208" s="100" t="s">
        <v>61</v>
      </c>
      <c r="D1208" s="101"/>
      <c r="E1208" s="40">
        <v>3374.5833333333335</v>
      </c>
      <c r="F1208" s="33">
        <f>E1208/E1213</f>
        <v>0.16921127779899564</v>
      </c>
      <c r="G1208" s="40">
        <v>3027</v>
      </c>
      <c r="H1208" s="33">
        <f>G1208/G1213</f>
        <v>0.17616265704733075</v>
      </c>
      <c r="I1208" s="34"/>
      <c r="J1208" s="40">
        <v>3893.9642857142858</v>
      </c>
      <c r="K1208" s="33">
        <v>0.16387420744634082</v>
      </c>
      <c r="L1208" s="63"/>
      <c r="M1208" s="69" t="s">
        <v>106</v>
      </c>
      <c r="N1208" s="23">
        <f ca="1">OFFSET($R$38,0,$M1174)</f>
        <v>0</v>
      </c>
      <c r="O1208" s="23">
        <f ca="1">OFFSET($AV$38,0,$M1174)</f>
        <v>1.6666666666666667</v>
      </c>
      <c r="P1208" s="23"/>
    </row>
    <row r="1209" spans="2:18" ht="10.35" customHeight="1" x14ac:dyDescent="0.4">
      <c r="B1209" s="31" t="s">
        <v>63</v>
      </c>
      <c r="C1209" s="100" t="s">
        <v>64</v>
      </c>
      <c r="D1209" s="101"/>
      <c r="E1209" s="40">
        <v>1.6666666666666666E-2</v>
      </c>
      <c r="F1209" s="33">
        <f>E1209/E1213</f>
        <v>8.3571442301022667E-7</v>
      </c>
      <c r="G1209" s="40">
        <v>1.6666666666666666E-2</v>
      </c>
      <c r="H1209" s="33">
        <f>G1209/G1213</f>
        <v>9.6995186128912411E-7</v>
      </c>
      <c r="I1209" s="34"/>
      <c r="J1209" s="40">
        <v>0.10714285714285714</v>
      </c>
      <c r="K1209" s="33">
        <v>4.5090169065588906E-6</v>
      </c>
      <c r="L1209" s="1"/>
      <c r="M1209" s="69" t="s">
        <v>107</v>
      </c>
      <c r="N1209" s="23">
        <f ca="1">OFFSET($R$39,0,$M1174)</f>
        <v>0</v>
      </c>
      <c r="O1209" s="23">
        <f ca="1">OFFSET($AV$39,0,$M1174)</f>
        <v>0</v>
      </c>
      <c r="P1209" s="23"/>
      <c r="R1209" s="85"/>
    </row>
    <row r="1210" spans="2:18" ht="10.35" customHeight="1" x14ac:dyDescent="0.4">
      <c r="B1210" s="41" t="s">
        <v>66</v>
      </c>
      <c r="C1210" s="100" t="s">
        <v>67</v>
      </c>
      <c r="D1210" s="101"/>
      <c r="E1210" s="40">
        <v>1.5666666666666667</v>
      </c>
      <c r="F1210" s="33">
        <f>E1210/E1213</f>
        <v>7.8557155762961299E-5</v>
      </c>
      <c r="G1210" s="40">
        <v>3.6666666666666665</v>
      </c>
      <c r="H1210" s="33">
        <f>G1210/G1213</f>
        <v>2.1338940948360731E-4</v>
      </c>
      <c r="I1210" s="34"/>
      <c r="J1210" s="40">
        <v>2.0892857142857144</v>
      </c>
      <c r="K1210" s="33">
        <v>8.7925829677898388E-5</v>
      </c>
      <c r="M1210" s="69" t="s">
        <v>108</v>
      </c>
      <c r="N1210" s="23">
        <f ca="1">OFFSET($R$40,0,$M1174)</f>
        <v>0</v>
      </c>
      <c r="O1210" s="23">
        <f ca="1">OFFSET($AV$40,0,$M1174)</f>
        <v>0</v>
      </c>
      <c r="P1210" s="23"/>
      <c r="R1210" s="85"/>
    </row>
    <row r="1211" spans="2:18" ht="10.35" customHeight="1" x14ac:dyDescent="0.4">
      <c r="B1211" s="31" t="s">
        <v>69</v>
      </c>
      <c r="C1211" s="100" t="s">
        <v>70</v>
      </c>
      <c r="D1211" s="101"/>
      <c r="E1211" s="40">
        <v>363.41666666666669</v>
      </c>
      <c r="F1211" s="33">
        <f>E1211/E1213</f>
        <v>1.8222752993737993E-2</v>
      </c>
      <c r="G1211" s="40">
        <v>249.91666666666666</v>
      </c>
      <c r="H1211" s="33">
        <f>G1211/G1213</f>
        <v>1.4544428160030418E-2</v>
      </c>
      <c r="I1211" s="34"/>
      <c r="J1211" s="40">
        <v>475.66071428571428</v>
      </c>
      <c r="K1211" s="33">
        <v>2.0017780556668197E-2</v>
      </c>
      <c r="L1211" s="8"/>
      <c r="M1211" s="69" t="s">
        <v>109</v>
      </c>
      <c r="N1211" s="23">
        <f ca="1">OFFSET($R$41,0,$M1174)</f>
        <v>0</v>
      </c>
      <c r="O1211" s="23">
        <f ca="1">OFFSET($AV$41,0,$M1174)</f>
        <v>0</v>
      </c>
      <c r="P1211" s="23"/>
      <c r="Q1211" s="86"/>
    </row>
    <row r="1212" spans="2:18" ht="10.35" customHeight="1" x14ac:dyDescent="0.4">
      <c r="B1212" s="41" t="s">
        <v>72</v>
      </c>
      <c r="C1212" s="100" t="s">
        <v>73</v>
      </c>
      <c r="D1212" s="101"/>
      <c r="E1212" s="40">
        <v>383.73333333333335</v>
      </c>
      <c r="F1212" s="33">
        <f>E1212/E1213</f>
        <v>1.9241488875387458E-2</v>
      </c>
      <c r="G1212" s="40">
        <v>443.23333333333335</v>
      </c>
      <c r="H1212" s="33">
        <f>G1212/G1213</f>
        <v>2.5794899799122969E-2</v>
      </c>
      <c r="I1212" s="34"/>
      <c r="J1212" s="40">
        <v>445.375</v>
      </c>
      <c r="K1212" s="33">
        <v>1.8743231777747549E-2</v>
      </c>
      <c r="L1212" s="8"/>
      <c r="M1212" s="69" t="s">
        <v>110</v>
      </c>
      <c r="N1212" s="23">
        <f ca="1">OFFSET($R$42,0,$M1174)</f>
        <v>0</v>
      </c>
      <c r="O1212" s="23">
        <f ca="1">OFFSET($AV$42,0,$M1174)</f>
        <v>0</v>
      </c>
      <c r="P1212" s="23"/>
      <c r="Q1212" s="70"/>
    </row>
    <row r="1213" spans="2:18" ht="10.35" customHeight="1" x14ac:dyDescent="0.4">
      <c r="B1213" s="94" t="s">
        <v>75</v>
      </c>
      <c r="C1213" s="95"/>
      <c r="D1213" s="96"/>
      <c r="E1213" s="42">
        <f>SUM(E1200:E1203,E1209,E1211)</f>
        <v>19943.016666666666</v>
      </c>
      <c r="F1213" s="33">
        <f>E1213/E1213</f>
        <v>1</v>
      </c>
      <c r="G1213" s="42">
        <f>SUM(G1200:G1203,G1209,G1211)</f>
        <v>17182.983333333334</v>
      </c>
      <c r="H1213" s="33">
        <f>G1213/G1213</f>
        <v>1</v>
      </c>
      <c r="I1213" s="34"/>
      <c r="J1213" s="42">
        <v>23761.910714285714</v>
      </c>
      <c r="K1213" s="33">
        <v>1</v>
      </c>
      <c r="L1213" s="67"/>
      <c r="M1213" s="69" t="s">
        <v>111</v>
      </c>
      <c r="N1213" s="23">
        <f ca="1">OFFSET($R$43,0,$M1174)</f>
        <v>0</v>
      </c>
      <c r="O1213" s="23">
        <f ca="1">OFFSET($AV$43,0,$M1174)</f>
        <v>0</v>
      </c>
      <c r="P1213" s="23"/>
      <c r="Q1213" s="70"/>
    </row>
    <row r="1214" spans="2:18" ht="10.35" customHeight="1" x14ac:dyDescent="0.4">
      <c r="B1214" s="94" t="s">
        <v>77</v>
      </c>
      <c r="C1214" s="95"/>
      <c r="D1214" s="96"/>
      <c r="E1214" s="42">
        <f>SUM(E1204:E1208,E1210,E1212)</f>
        <v>19875.233333333334</v>
      </c>
      <c r="F1214" s="33">
        <f>E1214/E1213</f>
        <v>0.99660114944161748</v>
      </c>
      <c r="G1214" s="42">
        <f>SUM(G1204:G1208,G1210,G1212)</f>
        <v>17386.400000000001</v>
      </c>
      <c r="H1214" s="33">
        <f>G1214/G1213</f>
        <v>1.0118382624670339</v>
      </c>
      <c r="I1214" s="34"/>
      <c r="J1214" s="42">
        <v>23458.910714285714</v>
      </c>
      <c r="K1214" s="33">
        <v>0.9872485001882515</v>
      </c>
      <c r="L1214" s="68"/>
      <c r="M1214" s="69" t="s">
        <v>112</v>
      </c>
      <c r="N1214" s="23">
        <f ca="1">OFFSET($R$44,0,$M1174)</f>
        <v>0</v>
      </c>
      <c r="O1214" s="23">
        <f ca="1">OFFSET($AV$44,0,$M1174)</f>
        <v>0</v>
      </c>
      <c r="P1214" s="23"/>
      <c r="Q1214" s="70"/>
    </row>
    <row r="1215" spans="2:18" ht="10.35" customHeight="1" x14ac:dyDescent="0.4">
      <c r="B1215" s="94" t="s">
        <v>79</v>
      </c>
      <c r="C1215" s="95"/>
      <c r="D1215" s="96"/>
      <c r="E1215" s="42">
        <f>E1213-E1214</f>
        <v>67.783333333332848</v>
      </c>
      <c r="F1215" s="33">
        <f>E1215/E1213</f>
        <v>3.3988505583825673E-3</v>
      </c>
      <c r="G1215" s="42">
        <f>G1213-G1214</f>
        <v>-203.41666666666788</v>
      </c>
      <c r="H1215" s="33">
        <f>G1215/G1213</f>
        <v>-1.1838262467033832E-2</v>
      </c>
      <c r="I1215" s="34"/>
      <c r="J1215" s="42">
        <v>303</v>
      </c>
      <c r="K1215" s="33">
        <v>1.2751499811748545E-2</v>
      </c>
      <c r="L1215" s="68"/>
      <c r="Q1215" s="70"/>
    </row>
    <row r="1216" spans="2:18" ht="10.35" customHeight="1" x14ac:dyDescent="0.4">
      <c r="B1216" s="102" t="s">
        <v>81</v>
      </c>
      <c r="C1216" s="103"/>
      <c r="D1216" s="104"/>
      <c r="E1216" s="44">
        <v>3.2166666666666668</v>
      </c>
      <c r="F1216" s="45">
        <f>E1216/E1213</f>
        <v>1.6129288364097376E-4</v>
      </c>
      <c r="G1216" s="44">
        <v>8.5500000000000007</v>
      </c>
      <c r="H1216" s="45">
        <f>G1216/G1213</f>
        <v>4.9758530484132074E-4</v>
      </c>
      <c r="I1216" s="77"/>
      <c r="J1216" s="47" t="s">
        <v>82</v>
      </c>
      <c r="K1216" s="48" t="s">
        <v>83</v>
      </c>
      <c r="L1216" s="68"/>
      <c r="Q1216" s="70"/>
    </row>
    <row r="1217" spans="2:18" ht="10.35" customHeight="1" x14ac:dyDescent="0.4">
      <c r="B1217" s="102" t="s">
        <v>85</v>
      </c>
      <c r="C1217" s="103"/>
      <c r="D1217" s="104"/>
      <c r="E1217" s="44">
        <f>E1215+E1216</f>
        <v>70.999999999999517</v>
      </c>
      <c r="F1217" s="45">
        <f>E1217/(E1213+E1216)</f>
        <v>3.5595693088252009E-3</v>
      </c>
      <c r="G1217" s="44">
        <f>G1215+G1216</f>
        <v>-194.86666666666787</v>
      </c>
      <c r="H1217" s="45">
        <f>G1217/(G1213+G1216)</f>
        <v>-1.1335037014344341E-2</v>
      </c>
      <c r="I1217" s="77"/>
      <c r="J1217" s="47" t="s">
        <v>83</v>
      </c>
      <c r="K1217" s="48" t="s">
        <v>83</v>
      </c>
      <c r="L1217" s="68"/>
      <c r="M1217" s="69"/>
      <c r="N1217" s="87"/>
      <c r="O1217" s="87"/>
      <c r="P1217" s="87"/>
      <c r="Q1217" s="70"/>
    </row>
    <row r="1218" spans="2:18" ht="10.35" customHeight="1" x14ac:dyDescent="0.4">
      <c r="B1218" s="94" t="s">
        <v>87</v>
      </c>
      <c r="C1218" s="95"/>
      <c r="D1218" s="96"/>
      <c r="E1218" s="49">
        <v>60</v>
      </c>
      <c r="F1218" s="50"/>
      <c r="G1218" s="49">
        <v>60</v>
      </c>
      <c r="H1218" s="50"/>
      <c r="I1218" s="51"/>
      <c r="J1218" s="49">
        <v>56</v>
      </c>
      <c r="K1218" s="50"/>
      <c r="L1218" s="68"/>
      <c r="M1218" s="69"/>
      <c r="N1218" s="87"/>
      <c r="O1218" s="87"/>
      <c r="P1218" s="87"/>
      <c r="Q1218" s="70"/>
    </row>
    <row r="1219" spans="2:18" ht="10.35" customHeight="1" x14ac:dyDescent="0.4">
      <c r="B1219" s="52"/>
      <c r="C1219" s="53"/>
      <c r="D1219" s="54"/>
      <c r="E1219" s="55"/>
      <c r="F1219" s="55"/>
      <c r="G1219" s="55"/>
      <c r="H1219" s="55"/>
      <c r="I1219" s="51"/>
      <c r="J1219" s="55"/>
      <c r="K1219" s="55"/>
      <c r="L1219" s="68"/>
      <c r="M1219" s="69"/>
      <c r="N1219" s="87"/>
      <c r="O1219" s="87"/>
      <c r="P1219" s="87"/>
      <c r="R1219" s="85"/>
    </row>
    <row r="1220" spans="2:18" ht="10.35" customHeight="1" x14ac:dyDescent="0.4">
      <c r="B1220" s="56" t="s">
        <v>90</v>
      </c>
      <c r="C1220" s="57"/>
      <c r="D1220" s="58"/>
      <c r="E1220" s="49">
        <v>1.0166666666666666</v>
      </c>
      <c r="F1220" s="50"/>
      <c r="G1220" s="49">
        <v>1</v>
      </c>
      <c r="H1220" s="50"/>
      <c r="I1220" s="51"/>
      <c r="J1220" s="49">
        <v>0.57311142482076527</v>
      </c>
      <c r="K1220" s="50"/>
      <c r="L1220" s="68"/>
      <c r="M1220" s="69"/>
      <c r="N1220" s="87"/>
      <c r="O1220" s="87"/>
      <c r="P1220" s="87"/>
      <c r="Q1220" s="70"/>
    </row>
    <row r="1221" spans="2:18" ht="10.35" customHeight="1" x14ac:dyDescent="0.4">
      <c r="B1221" s="59" t="s">
        <v>92</v>
      </c>
      <c r="C1221" s="60"/>
      <c r="D1221" s="61"/>
      <c r="E1221" s="49">
        <v>1.1666666666666667</v>
      </c>
      <c r="F1221" s="50"/>
      <c r="G1221" s="49">
        <v>1.2833333333333334</v>
      </c>
      <c r="H1221" s="50"/>
      <c r="I1221" s="51"/>
      <c r="J1221" s="49">
        <v>0.1602337883635013</v>
      </c>
      <c r="K1221" s="50"/>
      <c r="L1221" s="8"/>
      <c r="M1221" s="14"/>
      <c r="Q1221" s="70"/>
    </row>
    <row r="1222" spans="2:18" ht="10.35" customHeight="1" x14ac:dyDescent="0.4">
      <c r="B1222" s="56" t="s">
        <v>94</v>
      </c>
      <c r="C1222" s="57"/>
      <c r="D1222" s="58"/>
      <c r="E1222" s="49">
        <v>0</v>
      </c>
      <c r="F1222" s="50"/>
      <c r="G1222" s="49">
        <v>0</v>
      </c>
      <c r="H1222" s="50"/>
      <c r="I1222" s="51"/>
      <c r="J1222" s="49">
        <v>2.6123626576211194</v>
      </c>
      <c r="K1222" s="50"/>
      <c r="L1222" s="68"/>
      <c r="M1222" s="90"/>
      <c r="N1222" s="70"/>
      <c r="O1222" s="70"/>
      <c r="P1222" s="70"/>
      <c r="Q1222" s="70"/>
    </row>
    <row r="1223" spans="2:18" ht="10.35" customHeight="1" x14ac:dyDescent="0.4">
      <c r="B1223" s="56" t="s">
        <v>96</v>
      </c>
      <c r="C1223" s="57"/>
      <c r="D1223" s="58"/>
      <c r="E1223" s="42">
        <f>E1215+E1205+E1206-SUM(E1220:E1222)</f>
        <v>240.73333333333287</v>
      </c>
      <c r="F1223" s="50"/>
      <c r="G1223" s="42">
        <f>G1215+G1205+G1206-SUM(G1220:G1222)</f>
        <v>-36.300000000001212</v>
      </c>
      <c r="H1223" s="50"/>
      <c r="I1223" s="51"/>
      <c r="J1223" s="42">
        <v>622.01143498633735</v>
      </c>
      <c r="K1223" s="50"/>
      <c r="L1223" s="68"/>
      <c r="M1223" s="4">
        <v>25</v>
      </c>
      <c r="N1223" s="4" t="s">
        <v>113</v>
      </c>
      <c r="O1223" s="4" t="s">
        <v>114</v>
      </c>
      <c r="Q1223" s="70"/>
    </row>
    <row r="1224" spans="2:18" ht="10.35" customHeight="1" x14ac:dyDescent="0.4">
      <c r="C1224" s="65"/>
      <c r="D1224" s="54"/>
      <c r="E1224" s="54"/>
      <c r="F1224" s="54"/>
      <c r="G1224" s="54"/>
      <c r="H1224" s="54"/>
      <c r="I1224" s="54"/>
      <c r="J1224" s="54"/>
      <c r="K1224" s="66"/>
      <c r="L1224" s="68"/>
      <c r="M1224" s="22" t="s">
        <v>38</v>
      </c>
      <c r="N1224" s="23">
        <f ca="1">OFFSET($R$5,0,$M1223)</f>
        <v>0</v>
      </c>
      <c r="O1224" s="23">
        <f ca="1">OFFSET($AV$5,0,$M1223)</f>
        <v>0</v>
      </c>
      <c r="P1224" s="23"/>
      <c r="Q1224" s="70"/>
    </row>
    <row r="1225" spans="2:18" ht="10.35" customHeight="1" x14ac:dyDescent="0.4">
      <c r="B1225" s="56" t="s">
        <v>124</v>
      </c>
      <c r="C1225" s="57"/>
      <c r="D1225" s="58"/>
      <c r="E1225" s="78">
        <v>30.12280701754386</v>
      </c>
      <c r="F1225" s="50"/>
      <c r="G1225" s="78" t="s">
        <v>116</v>
      </c>
      <c r="H1225" s="50"/>
      <c r="I1225" s="51"/>
      <c r="J1225" s="79">
        <v>30.872727272727271</v>
      </c>
      <c r="K1225" s="80"/>
      <c r="L1225" s="68"/>
      <c r="M1225" s="29" t="s">
        <v>42</v>
      </c>
      <c r="N1225" s="23">
        <f ca="1">OFFSET($R$6,0,$M1223)</f>
        <v>0</v>
      </c>
      <c r="O1225" s="23">
        <f ca="1">OFFSET($AV$6,0,$M1223)</f>
        <v>0</v>
      </c>
      <c r="P1225" s="23"/>
      <c r="Q1225" s="70"/>
    </row>
    <row r="1226" spans="2:18" ht="10.35" customHeight="1" x14ac:dyDescent="0.4">
      <c r="B1226" s="56" t="s">
        <v>125</v>
      </c>
      <c r="C1226" s="57"/>
      <c r="D1226" s="58"/>
      <c r="E1226" s="78">
        <f>E1213/E1225</f>
        <v>662.0570471753058</v>
      </c>
      <c r="F1226" s="50"/>
      <c r="G1226" s="78" t="s">
        <v>116</v>
      </c>
      <c r="H1226" s="50"/>
      <c r="I1226" s="51"/>
      <c r="J1226" s="78">
        <v>769.67319745919576</v>
      </c>
      <c r="K1226" s="80"/>
      <c r="L1226" s="68"/>
      <c r="M1226" s="35" t="s">
        <v>45</v>
      </c>
      <c r="N1226" s="23">
        <f ca="1">OFFSET($R$7,0,$M1223)</f>
        <v>0</v>
      </c>
      <c r="O1226" s="23">
        <f ca="1">OFFSET($AV$7,0,$M1223)</f>
        <v>0</v>
      </c>
      <c r="P1226" s="23"/>
      <c r="Q1226" s="70"/>
    </row>
    <row r="1227" spans="2:18" ht="10.35" customHeight="1" x14ac:dyDescent="0.4">
      <c r="B1227" s="97" t="s">
        <v>126</v>
      </c>
      <c r="C1227" s="98"/>
      <c r="D1227" s="99"/>
      <c r="E1227" s="81">
        <f>(E1213+E1216)/E1225</f>
        <v>662.16383226557946</v>
      </c>
      <c r="F1227" s="82"/>
      <c r="G1227" s="81" t="s">
        <v>119</v>
      </c>
      <c r="H1227" s="82"/>
      <c r="I1227" s="83"/>
      <c r="J1227" s="81" t="s">
        <v>119</v>
      </c>
      <c r="K1227" s="84"/>
      <c r="L1227" s="68"/>
      <c r="M1227" s="35" t="s">
        <v>47</v>
      </c>
      <c r="N1227" s="23">
        <f ca="1">OFFSET($R$8,0,$M1223)</f>
        <v>0</v>
      </c>
      <c r="O1227" s="23">
        <f ca="1">OFFSET($AV$8,0,$M1223)</f>
        <v>0</v>
      </c>
      <c r="P1227" s="23"/>
      <c r="Q1227" s="70"/>
    </row>
    <row r="1228" spans="2:18" ht="10.35" customHeight="1" x14ac:dyDescent="0.4">
      <c r="B1228" s="56" t="s">
        <v>127</v>
      </c>
      <c r="C1228" s="57"/>
      <c r="D1228" s="58"/>
      <c r="E1228" s="78">
        <f>E1214/E1225</f>
        <v>659.80681421083284</v>
      </c>
      <c r="F1228" s="50"/>
      <c r="G1228" s="78" t="s">
        <v>116</v>
      </c>
      <c r="H1228" s="50"/>
      <c r="I1228" s="51"/>
      <c r="J1228" s="78">
        <v>759.85870982668689</v>
      </c>
      <c r="K1228" s="80"/>
      <c r="L1228" s="68"/>
      <c r="M1228" s="35" t="s">
        <v>49</v>
      </c>
      <c r="N1228" s="23">
        <f ca="1">OFFSET($R$9,0,$M1223)</f>
        <v>0</v>
      </c>
      <c r="O1228" s="23">
        <f ca="1">OFFSET($AV$9,0,$M1223)</f>
        <v>0</v>
      </c>
      <c r="P1228" s="23"/>
      <c r="Q1228" s="70"/>
    </row>
    <row r="1229" spans="2:18" ht="10.35" customHeight="1" x14ac:dyDescent="0.4">
      <c r="B1229" s="56" t="s">
        <v>121</v>
      </c>
      <c r="C1229" s="57"/>
      <c r="D1229" s="58"/>
      <c r="E1229" s="78">
        <v>9.0703508771929826</v>
      </c>
      <c r="F1229" s="50"/>
      <c r="G1229" s="78" t="s">
        <v>116</v>
      </c>
      <c r="H1229" s="50"/>
      <c r="I1229" s="51"/>
      <c r="J1229" s="78">
        <v>11.79107142857143</v>
      </c>
      <c r="K1229" s="80"/>
      <c r="L1229" s="66"/>
      <c r="M1229" s="35" t="s">
        <v>51</v>
      </c>
      <c r="N1229" s="23">
        <f ca="1">OFFSET($R$10,0,$M1223)</f>
        <v>0</v>
      </c>
      <c r="O1229" s="23">
        <f ca="1">OFFSET($AV$10,0,$M1223)</f>
        <v>0</v>
      </c>
      <c r="P1229" s="23"/>
      <c r="Q1229" s="70"/>
    </row>
    <row r="1230" spans="2:18" ht="10.35" customHeight="1" x14ac:dyDescent="0.4">
      <c r="B1230" s="56" t="s">
        <v>122</v>
      </c>
      <c r="C1230" s="57"/>
      <c r="D1230" s="58"/>
      <c r="E1230" s="78">
        <f>E1204/E1229</f>
        <v>1539.7015531614475</v>
      </c>
      <c r="F1230" s="50"/>
      <c r="G1230" s="78" t="s">
        <v>116</v>
      </c>
      <c r="H1230" s="50"/>
      <c r="I1230" s="51"/>
      <c r="J1230" s="78">
        <v>1393.9179160987428</v>
      </c>
      <c r="K1230" s="80"/>
      <c r="L1230" s="66"/>
      <c r="M1230" s="35" t="s">
        <v>54</v>
      </c>
      <c r="N1230" s="23">
        <f ca="1">OFFSET($R$11,0,$M1223)</f>
        <v>0</v>
      </c>
      <c r="O1230" s="23">
        <f ca="1">OFFSET($AV$11,0,$M1223)</f>
        <v>0</v>
      </c>
      <c r="P1230" s="23"/>
      <c r="Q1230" s="70"/>
    </row>
    <row r="1231" spans="2:18" ht="10.35" customHeight="1" x14ac:dyDescent="0.4">
      <c r="B1231" s="64" t="s">
        <v>98</v>
      </c>
      <c r="C1231" s="65"/>
      <c r="D1231" s="54"/>
      <c r="E1231" s="54"/>
      <c r="F1231" s="54"/>
      <c r="G1231" s="54"/>
      <c r="H1231" s="54"/>
      <c r="I1231" s="54"/>
      <c r="J1231" s="54"/>
      <c r="K1231" s="66"/>
      <c r="L1231" s="66"/>
      <c r="M1231" s="35" t="s">
        <v>56</v>
      </c>
      <c r="N1231" s="23">
        <f ca="1">OFFSET($R$12,0,$M1223)</f>
        <v>0</v>
      </c>
      <c r="O1231" s="23">
        <f ca="1">OFFSET($AV$12,0,$M1223)</f>
        <v>0</v>
      </c>
      <c r="P1231" s="23"/>
      <c r="Q1231" s="70"/>
    </row>
    <row r="1232" spans="2:18" ht="10.35" customHeight="1" x14ac:dyDescent="0.4">
      <c r="B1232" s="64"/>
      <c r="C1232" s="65"/>
      <c r="D1232" s="54"/>
      <c r="E1232" s="54"/>
      <c r="F1232" s="54"/>
      <c r="G1232" s="54"/>
      <c r="H1232" s="54"/>
      <c r="I1232" s="54"/>
      <c r="J1232" s="54"/>
      <c r="K1232" s="66"/>
      <c r="L1232" s="66"/>
      <c r="M1232" s="35" t="s">
        <v>58</v>
      </c>
      <c r="N1232" s="23">
        <f ca="1">OFFSET($R$13,0,$M1223)</f>
        <v>0</v>
      </c>
      <c r="O1232" s="23">
        <f ca="1">OFFSET($AV$13,0,$M1223)</f>
        <v>0.95541401273885351</v>
      </c>
      <c r="P1232" s="23"/>
      <c r="Q1232" s="70"/>
    </row>
    <row r="1233" spans="2:49" ht="10.35" customHeight="1" x14ac:dyDescent="0.4">
      <c r="B1233" s="64"/>
      <c r="C1233" s="65"/>
      <c r="D1233" s="54"/>
      <c r="E1233" s="54"/>
      <c r="F1233" s="54"/>
      <c r="G1233" s="54"/>
      <c r="H1233" s="54"/>
      <c r="I1233" s="54"/>
      <c r="J1233" s="54"/>
      <c r="K1233" s="66"/>
      <c r="L1233" s="66"/>
      <c r="M1233" s="35" t="s">
        <v>60</v>
      </c>
      <c r="N1233" s="23">
        <f ca="1">OFFSET($R$14,0,$M1223)</f>
        <v>0</v>
      </c>
      <c r="O1233" s="23">
        <f ca="1">OFFSET($AV$14,0,$M1223)</f>
        <v>0.31847133757961787</v>
      </c>
      <c r="P1233" s="23"/>
      <c r="Q1233" s="70"/>
    </row>
    <row r="1234" spans="2:49" ht="10.35" customHeight="1" x14ac:dyDescent="0.4">
      <c r="B1234" s="64"/>
      <c r="C1234" s="65"/>
      <c r="D1234" s="54"/>
      <c r="E1234" s="54"/>
      <c r="F1234" s="54"/>
      <c r="G1234" s="54"/>
      <c r="H1234" s="54"/>
      <c r="I1234" s="54"/>
      <c r="J1234" s="54"/>
      <c r="K1234" s="66"/>
      <c r="L1234" s="66"/>
      <c r="M1234" s="35" t="s">
        <v>62</v>
      </c>
      <c r="N1234" s="23">
        <f ca="1">OFFSET($R$15,0,$M1223)</f>
        <v>0</v>
      </c>
      <c r="O1234" s="23">
        <f ca="1">OFFSET($AV$15,0,$M1223)</f>
        <v>0.31847133757961787</v>
      </c>
      <c r="P1234" s="23"/>
      <c r="Q1234" s="70"/>
    </row>
    <row r="1235" spans="2:49" ht="10.35" customHeight="1" x14ac:dyDescent="0.4">
      <c r="B1235" s="64"/>
      <c r="C1235" s="65"/>
      <c r="D1235" s="54"/>
      <c r="E1235" s="54"/>
      <c r="F1235" s="54"/>
      <c r="G1235" s="54"/>
      <c r="H1235" s="54"/>
      <c r="I1235" s="54"/>
      <c r="J1235" s="54"/>
      <c r="K1235" s="66"/>
      <c r="L1235" s="68"/>
      <c r="M1235" s="35" t="s">
        <v>65</v>
      </c>
      <c r="N1235" s="23">
        <f ca="1">OFFSET($R$16,0,$M1223)</f>
        <v>0.95541401273885351</v>
      </c>
      <c r="O1235" s="23">
        <f ca="1">OFFSET($AV$16,0,$M1223)</f>
        <v>0.95541401273885351</v>
      </c>
      <c r="P1235" s="23"/>
      <c r="Q1235" s="74"/>
    </row>
    <row r="1236" spans="2:49" ht="10.35" customHeight="1" x14ac:dyDescent="0.4">
      <c r="B1236" s="64"/>
      <c r="C1236" s="65"/>
      <c r="D1236" s="54"/>
      <c r="E1236" s="54"/>
      <c r="F1236" s="54"/>
      <c r="G1236" s="54"/>
      <c r="H1236" s="54"/>
      <c r="I1236" s="54"/>
      <c r="J1236" s="54"/>
      <c r="K1236" s="66"/>
      <c r="L1236" s="68"/>
      <c r="M1236" s="35" t="s">
        <v>68</v>
      </c>
      <c r="N1236" s="23">
        <f ca="1">OFFSET($R$17,0,$M1223)</f>
        <v>1.910828025477707</v>
      </c>
      <c r="O1236" s="23">
        <f ca="1">OFFSET($AV$17,0,$M1223)</f>
        <v>1.2738853503184715</v>
      </c>
      <c r="P1236" s="23"/>
    </row>
    <row r="1237" spans="2:49" ht="10.35" customHeight="1" x14ac:dyDescent="0.4">
      <c r="B1237" s="64"/>
      <c r="C1237" s="65"/>
      <c r="D1237" s="54"/>
      <c r="E1237" s="54"/>
      <c r="F1237" s="54"/>
      <c r="G1237" s="54"/>
      <c r="H1237" s="54"/>
      <c r="I1237" s="54"/>
      <c r="J1237" s="54"/>
      <c r="K1237" s="66"/>
      <c r="L1237" s="75"/>
      <c r="M1237" s="35" t="s">
        <v>71</v>
      </c>
      <c r="N1237" s="23">
        <f ca="1">OFFSET($R$18,0,$M1223)</f>
        <v>0.95541401273885351</v>
      </c>
      <c r="O1237" s="23">
        <f ca="1">OFFSET($AV$18,0,$M1223)</f>
        <v>0</v>
      </c>
      <c r="P1237" s="23"/>
    </row>
    <row r="1238" spans="2:49" ht="10.35" customHeight="1" x14ac:dyDescent="0.4">
      <c r="B1238" s="64"/>
      <c r="C1238" s="65"/>
      <c r="D1238" s="54"/>
      <c r="E1238" s="54"/>
      <c r="F1238" s="54"/>
      <c r="G1238" s="54"/>
      <c r="H1238" s="54"/>
      <c r="I1238" s="54"/>
      <c r="J1238" s="54"/>
      <c r="K1238" s="66"/>
      <c r="L1238" s="76"/>
      <c r="M1238" s="35" t="s">
        <v>74</v>
      </c>
      <c r="N1238" s="23">
        <f ca="1">OFFSET($R$19,0,$M1223)</f>
        <v>0.63694267515923575</v>
      </c>
      <c r="O1238" s="23">
        <f ca="1">OFFSET($AV$19,0,$M1223)</f>
        <v>0.95541401273885351</v>
      </c>
      <c r="P1238" s="23"/>
    </row>
    <row r="1239" spans="2:49" ht="10.35" customHeight="1" x14ac:dyDescent="0.4">
      <c r="B1239" s="64"/>
      <c r="C1239" s="65"/>
      <c r="D1239" s="54"/>
      <c r="E1239" s="54"/>
      <c r="F1239" s="54"/>
      <c r="G1239" s="54"/>
      <c r="H1239" s="54"/>
      <c r="I1239" s="54"/>
      <c r="J1239" s="54"/>
      <c r="K1239" s="66"/>
      <c r="L1239" s="76"/>
      <c r="M1239" s="35" t="s">
        <v>76</v>
      </c>
      <c r="N1239" s="23">
        <f ca="1">OFFSET($R$20,0,$M1223)</f>
        <v>1.5923566878980893</v>
      </c>
      <c r="O1239" s="23">
        <f ca="1">OFFSET($AV$20,0,$M1223)</f>
        <v>0.95541401273885351</v>
      </c>
      <c r="P1239" s="23"/>
    </row>
    <row r="1240" spans="2:49" ht="10.35" customHeight="1" x14ac:dyDescent="0.4">
      <c r="B1240" s="64"/>
      <c r="C1240" s="65"/>
      <c r="D1240" s="54"/>
      <c r="E1240" s="54"/>
      <c r="F1240" s="54"/>
      <c r="G1240" s="54"/>
      <c r="H1240" s="54"/>
      <c r="I1240" s="54"/>
      <c r="J1240" s="54"/>
      <c r="K1240" s="66"/>
      <c r="L1240" s="76"/>
      <c r="M1240" s="43" t="s">
        <v>78</v>
      </c>
      <c r="N1240" s="23">
        <f ca="1">OFFSET($R$21,0,$M1223)</f>
        <v>0.63694267515923575</v>
      </c>
      <c r="O1240" s="23">
        <f ca="1">OFFSET($AV$21,0,$M1223)</f>
        <v>1.2738853503184715</v>
      </c>
      <c r="P1240" s="23"/>
      <c r="Q1240" s="30"/>
      <c r="R1240" s="30"/>
      <c r="S1240" s="30"/>
      <c r="T1240" s="30"/>
      <c r="U1240" s="30"/>
      <c r="V1240" s="11"/>
      <c r="W1240" s="11"/>
      <c r="X1240" s="11"/>
      <c r="Y1240" s="11"/>
      <c r="Z1240" s="11"/>
      <c r="AA1240" s="11"/>
      <c r="AB1240" s="11"/>
      <c r="AC1240" s="11"/>
      <c r="AD1240" s="11"/>
      <c r="AE1240" s="11"/>
      <c r="AF1240" s="11"/>
      <c r="AG1240" s="11"/>
      <c r="AH1240" s="11"/>
      <c r="AI1240" s="11"/>
      <c r="AJ1240" s="11"/>
      <c r="AK1240" s="11"/>
      <c r="AL1240" s="11"/>
      <c r="AM1240" s="11"/>
      <c r="AN1240" s="11"/>
      <c r="AO1240" s="11"/>
      <c r="AP1240" s="11"/>
      <c r="AQ1240" s="11"/>
      <c r="AR1240" s="11"/>
      <c r="AS1240" s="11"/>
      <c r="AT1240" s="11"/>
      <c r="AU1240" s="11"/>
    </row>
    <row r="1241" spans="2:49" ht="10.35" customHeight="1" x14ac:dyDescent="0.4">
      <c r="B1241" s="64"/>
      <c r="C1241" s="65"/>
      <c r="D1241" s="54"/>
      <c r="E1241" s="54"/>
      <c r="F1241" s="54"/>
      <c r="G1241" s="54"/>
      <c r="H1241" s="54"/>
      <c r="I1241" s="54"/>
      <c r="J1241" s="54"/>
      <c r="K1241" s="66"/>
      <c r="L1241" s="76"/>
      <c r="M1241" s="43" t="s">
        <v>80</v>
      </c>
      <c r="N1241" s="23">
        <f ca="1">OFFSET($R$22,0,$M1223)</f>
        <v>1.2738853503184715</v>
      </c>
      <c r="O1241" s="23">
        <f ca="1">OFFSET($AV$22,0,$M1223)</f>
        <v>2.2292993630573248</v>
      </c>
      <c r="P1241" s="23"/>
      <c r="Q1241" s="30"/>
      <c r="R1241" s="30"/>
      <c r="S1241" s="30"/>
      <c r="T1241" s="30"/>
      <c r="U1241" s="30"/>
      <c r="V1241" s="11"/>
      <c r="W1241" s="11"/>
      <c r="X1241" s="11"/>
      <c r="Y1241" s="11"/>
      <c r="Z1241" s="11"/>
      <c r="AA1241" s="11"/>
      <c r="AB1241" s="11"/>
      <c r="AC1241" s="11"/>
      <c r="AD1241" s="11"/>
      <c r="AE1241" s="11"/>
      <c r="AF1241" s="11"/>
      <c r="AG1241" s="11"/>
      <c r="AH1241" s="11"/>
      <c r="AI1241" s="11"/>
      <c r="AJ1241" s="11"/>
      <c r="AK1241" s="11"/>
      <c r="AL1241" s="11"/>
      <c r="AM1241" s="11"/>
      <c r="AN1241" s="11"/>
      <c r="AO1241" s="11"/>
      <c r="AP1241" s="11"/>
      <c r="AQ1241" s="11"/>
      <c r="AR1241" s="11"/>
      <c r="AS1241" s="11"/>
      <c r="AT1241" s="11"/>
      <c r="AU1241" s="11"/>
    </row>
    <row r="1242" spans="2:49" ht="10.35" customHeight="1" x14ac:dyDescent="0.4">
      <c r="B1242" s="64"/>
      <c r="C1242" s="65"/>
      <c r="D1242" s="54"/>
      <c r="E1242" s="54"/>
      <c r="F1242" s="54"/>
      <c r="G1242" s="54"/>
      <c r="H1242" s="54"/>
      <c r="I1242" s="54"/>
      <c r="J1242" s="54"/>
      <c r="K1242" s="66"/>
      <c r="L1242" s="1"/>
      <c r="M1242" s="43" t="s">
        <v>84</v>
      </c>
      <c r="N1242" s="23">
        <f ca="1">OFFSET($R$23,0,$M1223)</f>
        <v>1.2738853503184715</v>
      </c>
      <c r="O1242" s="23">
        <f ca="1">OFFSET($AV$23,0,$M1223)</f>
        <v>1.2738853503184715</v>
      </c>
      <c r="P1242" s="23"/>
      <c r="AV1242" s="11"/>
      <c r="AW1242" s="11"/>
    </row>
    <row r="1243" spans="2:49" ht="10.35" customHeight="1" x14ac:dyDescent="0.4">
      <c r="B1243" s="64"/>
      <c r="C1243" s="65"/>
      <c r="D1243" s="54"/>
      <c r="E1243" s="54"/>
      <c r="F1243" s="54"/>
      <c r="G1243" s="54"/>
      <c r="H1243" s="54"/>
      <c r="I1243" s="54"/>
      <c r="J1243" s="54"/>
      <c r="K1243" s="66"/>
      <c r="L1243" s="1"/>
      <c r="M1243" s="43" t="s">
        <v>86</v>
      </c>
      <c r="N1243" s="23">
        <f ca="1">OFFSET($R$24,0,$M1223)</f>
        <v>0.95541401273885351</v>
      </c>
      <c r="O1243" s="23">
        <f ca="1">OFFSET($AV$24,0,$M1223)</f>
        <v>1.5923566878980893</v>
      </c>
      <c r="P1243" s="23"/>
      <c r="AV1243" s="11"/>
      <c r="AW1243" s="11"/>
    </row>
    <row r="1244" spans="2:49" ht="7.5" customHeight="1" x14ac:dyDescent="0.4">
      <c r="B1244" s="64"/>
      <c r="C1244" s="65"/>
      <c r="D1244" s="54"/>
      <c r="E1244" s="54"/>
      <c r="F1244" s="54"/>
      <c r="G1244" s="54"/>
      <c r="H1244" s="54"/>
      <c r="I1244" s="54"/>
      <c r="J1244" s="54"/>
      <c r="K1244" s="66"/>
      <c r="L1244" s="76"/>
      <c r="M1244" s="2" t="s">
        <v>88</v>
      </c>
      <c r="N1244" s="23">
        <f ca="1">OFFSET($R$25,0,$M1223)</f>
        <v>9.8726114649681538</v>
      </c>
      <c r="O1244" s="23">
        <f ca="1">OFFSET($AV$25,0,$M1223)</f>
        <v>9.2356687898089174</v>
      </c>
      <c r="P1244" s="23"/>
    </row>
    <row r="1245" spans="2:49" ht="7.5" customHeight="1" x14ac:dyDescent="0.4">
      <c r="B1245" s="64"/>
      <c r="C1245" s="65"/>
      <c r="D1245" s="54"/>
      <c r="E1245" s="54"/>
      <c r="F1245" s="54"/>
      <c r="G1245" s="54"/>
      <c r="H1245" s="54"/>
      <c r="I1245" s="54"/>
      <c r="J1245" s="54"/>
      <c r="K1245" s="66"/>
      <c r="L1245" s="76"/>
      <c r="M1245" s="4" t="s">
        <v>89</v>
      </c>
      <c r="N1245" s="23">
        <f ca="1">OFFSET($R$26,0,$M1223)</f>
        <v>15.286624203821656</v>
      </c>
      <c r="O1245" s="23">
        <f ca="1">OFFSET($AV$26,0,$M1223)</f>
        <v>20.70063694267516</v>
      </c>
      <c r="P1245" s="23"/>
    </row>
    <row r="1246" spans="2:49" ht="16.5" customHeight="1" x14ac:dyDescent="0.4">
      <c r="B1246" s="9" t="str">
        <f>"第26表　放課後等デイサービス　１施設・事業所当たりの収支額，収支等の科目"</f>
        <v>第26表　放課後等デイサービス　１施設・事業所当たりの収支額，収支等の科目</v>
      </c>
      <c r="C1246" s="65"/>
      <c r="D1246" s="54"/>
      <c r="E1246" s="54"/>
      <c r="F1246" s="54"/>
      <c r="G1246" s="54"/>
      <c r="H1246" s="54"/>
      <c r="I1246" s="54"/>
      <c r="J1246" s="54"/>
      <c r="K1246" s="66"/>
      <c r="L1246" s="76"/>
      <c r="M1246" s="43" t="s">
        <v>91</v>
      </c>
      <c r="N1246" s="23">
        <f ca="1">OFFSET($R$27,0,$M1223)</f>
        <v>21.019108280254777</v>
      </c>
      <c r="O1246" s="23">
        <f ca="1">OFFSET($AV$27,0,$M1223)</f>
        <v>26.433121019108281</v>
      </c>
      <c r="P1246" s="23"/>
    </row>
    <row r="1247" spans="2:49" ht="10.35" customHeight="1" x14ac:dyDescent="0.4">
      <c r="C1247" s="7"/>
      <c r="D1247" s="8"/>
      <c r="E1247" s="8"/>
      <c r="F1247" s="8"/>
      <c r="G1247" s="8"/>
      <c r="H1247" s="8"/>
      <c r="I1247" s="8"/>
      <c r="J1247" s="8"/>
      <c r="K1247" s="10" t="s">
        <v>33</v>
      </c>
      <c r="M1247" s="43" t="s">
        <v>93</v>
      </c>
      <c r="N1247" s="23">
        <f ca="1">OFFSET($R$28,0,$M1223)</f>
        <v>6.6878980891719744</v>
      </c>
      <c r="O1247" s="23">
        <f ca="1">OFFSET($AV$28,0,$M1223)</f>
        <v>6.0509554140127388</v>
      </c>
      <c r="P1247" s="23"/>
    </row>
    <row r="1248" spans="2:49" ht="10.35" customHeight="1" x14ac:dyDescent="0.4">
      <c r="B1248" s="17"/>
      <c r="C1248" s="18"/>
      <c r="D1248" s="19"/>
      <c r="E1248" s="105" t="s">
        <v>36</v>
      </c>
      <c r="F1248" s="106"/>
      <c r="G1248" s="106"/>
      <c r="H1248" s="107"/>
      <c r="I1248" s="20"/>
      <c r="J1248" s="105" t="s">
        <v>37</v>
      </c>
      <c r="K1248" s="107"/>
      <c r="M1248" s="43" t="s">
        <v>95</v>
      </c>
      <c r="N1248" s="23">
        <f ca="1">OFFSET($R$29,0,$M1223)</f>
        <v>10.191082802547772</v>
      </c>
      <c r="O1248" s="23">
        <f ca="1">OFFSET($AV$29,0,$M1223)</f>
        <v>9.5541401273885356</v>
      </c>
      <c r="P1248" s="23"/>
    </row>
    <row r="1249" spans="2:18" ht="10.35" customHeight="1" x14ac:dyDescent="0.4">
      <c r="B1249" s="26"/>
      <c r="C1249" s="27"/>
      <c r="D1249" s="28"/>
      <c r="E1249" s="105" t="s">
        <v>39</v>
      </c>
      <c r="F1249" s="107"/>
      <c r="G1249" s="105" t="s">
        <v>40</v>
      </c>
      <c r="H1249" s="107"/>
      <c r="I1249" s="20"/>
      <c r="J1249" s="105" t="s">
        <v>41</v>
      </c>
      <c r="K1249" s="107"/>
      <c r="M1249" s="43" t="s">
        <v>97</v>
      </c>
      <c r="N1249" s="23">
        <f ca="1">OFFSET($R$30,0,$M1223)</f>
        <v>9.5541401273885356</v>
      </c>
      <c r="O1249" s="23">
        <f ca="1">OFFSET($AV$30,0,$M1223)</f>
        <v>5.4140127388535033</v>
      </c>
      <c r="P1249" s="23"/>
    </row>
    <row r="1250" spans="2:18" ht="10.35" customHeight="1" x14ac:dyDescent="0.4">
      <c r="B1250" s="31" t="s">
        <v>43</v>
      </c>
      <c r="C1250" s="100" t="s">
        <v>44</v>
      </c>
      <c r="D1250" s="101"/>
      <c r="E1250" s="32">
        <v>31253.837579617833</v>
      </c>
      <c r="F1250" s="33">
        <f>E1250/E1263</f>
        <v>0.94308230163588458</v>
      </c>
      <c r="G1250" s="32">
        <v>31375.802547770701</v>
      </c>
      <c r="H1250" s="33">
        <f>G1250/G1263</f>
        <v>0.95210328095767738</v>
      </c>
      <c r="I1250" s="34"/>
      <c r="J1250" s="32">
        <v>33636.126984126982</v>
      </c>
      <c r="K1250" s="33">
        <v>0.94788104854965172</v>
      </c>
      <c r="M1250" s="43" t="s">
        <v>99</v>
      </c>
      <c r="N1250" s="23">
        <f ca="1">OFFSET($R$31,0,$M1223)</f>
        <v>5.4140127388535033</v>
      </c>
      <c r="O1250" s="23">
        <f ca="1">OFFSET($AV$31,0,$M1223)</f>
        <v>2.547770700636943</v>
      </c>
      <c r="P1250" s="23"/>
    </row>
    <row r="1251" spans="2:18" ht="10.35" customHeight="1" x14ac:dyDescent="0.4">
      <c r="B1251" s="36"/>
      <c r="C1251" s="100" t="s">
        <v>46</v>
      </c>
      <c r="D1251" s="101"/>
      <c r="E1251" s="32">
        <v>1062.9968152866243</v>
      </c>
      <c r="F1251" s="33">
        <f>E1251/E1263</f>
        <v>3.2075852465743286E-2</v>
      </c>
      <c r="G1251" s="32">
        <v>775.68789808917199</v>
      </c>
      <c r="H1251" s="33">
        <f>G1251/G1263</f>
        <v>2.3538361820240966E-2</v>
      </c>
      <c r="I1251" s="34"/>
      <c r="J1251" s="32">
        <v>1045.1150793650793</v>
      </c>
      <c r="K1251" s="33">
        <v>2.9451808698162926E-2</v>
      </c>
      <c r="M1251" s="43" t="s">
        <v>100</v>
      </c>
      <c r="N1251" s="23">
        <f ca="1">OFFSET($R$32,0,$M1223)</f>
        <v>3.1847133757961785</v>
      </c>
      <c r="O1251" s="23">
        <f ca="1">OFFSET($AV$32,0,$M1223)</f>
        <v>1.910828025477707</v>
      </c>
      <c r="P1251" s="23"/>
    </row>
    <row r="1252" spans="2:18" ht="10.35" customHeight="1" x14ac:dyDescent="0.4">
      <c r="B1252" s="36"/>
      <c r="C1252" s="100" t="s">
        <v>48</v>
      </c>
      <c r="D1252" s="101"/>
      <c r="E1252" s="32">
        <v>52.977707006369428</v>
      </c>
      <c r="F1252" s="33">
        <f>E1252/E1263</f>
        <v>1.5985984995180659E-3</v>
      </c>
      <c r="G1252" s="32">
        <v>56.840764331210188</v>
      </c>
      <c r="H1252" s="33">
        <f>G1252/G1263</f>
        <v>1.7248412412555971E-3</v>
      </c>
      <c r="I1252" s="34"/>
      <c r="J1252" s="32">
        <v>98.575396825396822</v>
      </c>
      <c r="K1252" s="33">
        <v>2.777898613242505E-3</v>
      </c>
      <c r="M1252" s="43" t="s">
        <v>101</v>
      </c>
      <c r="N1252" s="23">
        <f ca="1">OFFSET($R$33,0,$M1223)</f>
        <v>4.1401273885350314</v>
      </c>
      <c r="O1252" s="23">
        <f ca="1">OFFSET($AV$33,0,$M1223)</f>
        <v>2.8662420382165608</v>
      </c>
      <c r="P1252" s="23"/>
    </row>
    <row r="1253" spans="2:18" ht="10.35" customHeight="1" x14ac:dyDescent="0.4">
      <c r="B1253" s="38"/>
      <c r="C1253" s="100" t="s">
        <v>50</v>
      </c>
      <c r="D1253" s="101"/>
      <c r="E1253" s="32">
        <v>648.17515923566884</v>
      </c>
      <c r="F1253" s="33">
        <f>E1253/E1263</f>
        <v>1.9558638822447454E-2</v>
      </c>
      <c r="G1253" s="32">
        <v>555.35031847133757</v>
      </c>
      <c r="H1253" s="33">
        <f>G1253/G1263</f>
        <v>1.6852185995638223E-2</v>
      </c>
      <c r="I1253" s="34"/>
      <c r="J1253" s="32">
        <v>524.53571428571433</v>
      </c>
      <c r="K1253" s="33">
        <v>1.4781650190984022E-2</v>
      </c>
      <c r="M1253" s="43" t="s">
        <v>102</v>
      </c>
      <c r="N1253" s="23">
        <f ca="1">OFFSET($R$34,0,$M1223)</f>
        <v>2.2292993630573248</v>
      </c>
      <c r="O1253" s="23">
        <f ca="1">OFFSET($AV$34,0,$M1223)</f>
        <v>1.5923566878980893</v>
      </c>
      <c r="P1253" s="23"/>
    </row>
    <row r="1254" spans="2:18" ht="10.35" customHeight="1" x14ac:dyDescent="0.4">
      <c r="B1254" s="31" t="s">
        <v>52</v>
      </c>
      <c r="C1254" s="100" t="s">
        <v>53</v>
      </c>
      <c r="D1254" s="101"/>
      <c r="E1254" s="32">
        <v>23875.461783439492</v>
      </c>
      <c r="F1254" s="33">
        <f>E1254/E1263</f>
        <v>0.7204403425334831</v>
      </c>
      <c r="G1254" s="32">
        <v>22695.891719745225</v>
      </c>
      <c r="H1254" s="33">
        <f>G1254/G1263</f>
        <v>0.68871012742158377</v>
      </c>
      <c r="I1254" s="34"/>
      <c r="J1254" s="32">
        <v>22558.609126984127</v>
      </c>
      <c r="K1254" s="33">
        <v>0.63571165857466649</v>
      </c>
      <c r="M1254" s="2" t="s">
        <v>103</v>
      </c>
      <c r="N1254" s="23">
        <f ca="1">OFFSET($R$35,0,$M1223)</f>
        <v>1.5923566878980893</v>
      </c>
      <c r="O1254" s="23">
        <f ca="1">OFFSET($AV$35,0,$M1223)</f>
        <v>0.31847133757961787</v>
      </c>
      <c r="P1254" s="23"/>
      <c r="R1254" s="85"/>
    </row>
    <row r="1255" spans="2:18" ht="10.35" customHeight="1" x14ac:dyDescent="0.4">
      <c r="B1255" s="36"/>
      <c r="C1255" s="100" t="s">
        <v>55</v>
      </c>
      <c r="D1255" s="101"/>
      <c r="E1255" s="32">
        <v>850.09872611464971</v>
      </c>
      <c r="F1255" s="33">
        <f>E1255/E1263</f>
        <v>2.5651667933565183E-2</v>
      </c>
      <c r="G1255" s="32">
        <v>785.80254777070058</v>
      </c>
      <c r="H1255" s="33">
        <f>G1255/G1263</f>
        <v>2.3845292332467981E-2</v>
      </c>
      <c r="I1255" s="34"/>
      <c r="J1255" s="32">
        <v>801.12896825396831</v>
      </c>
      <c r="K1255" s="33">
        <v>2.2576171353212694E-2</v>
      </c>
      <c r="M1255" s="4" t="s">
        <v>104</v>
      </c>
      <c r="N1255" s="23">
        <f ca="1">OFFSET($R$36,0,$M1223)</f>
        <v>0</v>
      </c>
      <c r="O1255" s="23">
        <f ca="1">OFFSET($AV$36,0,$M1223)</f>
        <v>0.95541401273885351</v>
      </c>
      <c r="P1255" s="23"/>
    </row>
    <row r="1256" spans="2:18" ht="10.35" customHeight="1" x14ac:dyDescent="0.4">
      <c r="B1256" s="36"/>
      <c r="C1256" s="100" t="s">
        <v>57</v>
      </c>
      <c r="D1256" s="101"/>
      <c r="E1256" s="39">
        <v>-37.133757961783438</v>
      </c>
      <c r="F1256" s="33">
        <f>E1256/E1263</f>
        <v>-1.1205084763679378E-3</v>
      </c>
      <c r="G1256" s="39">
        <v>-39.678343949044589</v>
      </c>
      <c r="H1256" s="33">
        <f>G1256/G1263</f>
        <v>-1.2040451044824903E-3</v>
      </c>
      <c r="I1256" s="34"/>
      <c r="J1256" s="39">
        <v>-46.041666666666664</v>
      </c>
      <c r="K1256" s="33">
        <v>-1.2974746854050225E-3</v>
      </c>
      <c r="L1256" s="8"/>
      <c r="M1256" s="69" t="s">
        <v>105</v>
      </c>
      <c r="N1256" s="23">
        <f ca="1">OFFSET($R$37,0,$M1223)</f>
        <v>0.31847133757961787</v>
      </c>
      <c r="O1256" s="23">
        <f ca="1">OFFSET($AV$37,0,$M1223)</f>
        <v>0</v>
      </c>
      <c r="P1256" s="23"/>
    </row>
    <row r="1257" spans="2:18" ht="10.35" customHeight="1" x14ac:dyDescent="0.4">
      <c r="B1257" s="36"/>
      <c r="C1257" s="100" t="s">
        <v>59</v>
      </c>
      <c r="D1257" s="101"/>
      <c r="E1257" s="40">
        <v>313.00955414012736</v>
      </c>
      <c r="F1257" s="33">
        <f>E1257/E1263</f>
        <v>9.4450407890070993E-3</v>
      </c>
      <c r="G1257" s="40">
        <v>260.73566878980893</v>
      </c>
      <c r="H1257" s="33">
        <f>G1257/G1263</f>
        <v>7.9120617023104543E-3</v>
      </c>
      <c r="I1257" s="34"/>
      <c r="J1257" s="40">
        <v>601.97420634920638</v>
      </c>
      <c r="K1257" s="33">
        <v>1.6963901408250673E-2</v>
      </c>
      <c r="L1257" s="63"/>
      <c r="M1257" s="69" t="s">
        <v>106</v>
      </c>
      <c r="N1257" s="23">
        <f ca="1">OFFSET($R$38,0,$M1223)</f>
        <v>0</v>
      </c>
      <c r="O1257" s="23">
        <f ca="1">OFFSET($AV$38,0,$M1223)</f>
        <v>0.31847133757961787</v>
      </c>
      <c r="P1257" s="23"/>
    </row>
    <row r="1258" spans="2:18" ht="10.35" customHeight="1" x14ac:dyDescent="0.4">
      <c r="B1258" s="38"/>
      <c r="C1258" s="100" t="s">
        <v>61</v>
      </c>
      <c r="D1258" s="101"/>
      <c r="E1258" s="40">
        <v>5952.1560509554138</v>
      </c>
      <c r="F1258" s="33">
        <f>E1258/E1263</f>
        <v>0.17960588084362944</v>
      </c>
      <c r="G1258" s="40">
        <v>5552.1178343949041</v>
      </c>
      <c r="H1258" s="33">
        <f>G1258/G1263</f>
        <v>0.16847982129995315</v>
      </c>
      <c r="I1258" s="34"/>
      <c r="J1258" s="40">
        <v>7167.936507936508</v>
      </c>
      <c r="K1258" s="33">
        <v>0.2019956452265288</v>
      </c>
      <c r="L1258" s="1"/>
      <c r="M1258" s="69" t="s">
        <v>107</v>
      </c>
      <c r="N1258" s="23">
        <f ca="1">OFFSET($R$39,0,$M1223)</f>
        <v>0.31847133757961787</v>
      </c>
      <c r="O1258" s="23">
        <f ca="1">OFFSET($AV$39,0,$M1223)</f>
        <v>0</v>
      </c>
      <c r="P1258" s="23"/>
      <c r="R1258" s="85"/>
    </row>
    <row r="1259" spans="2:18" ht="10.35" customHeight="1" x14ac:dyDescent="0.4">
      <c r="B1259" s="31" t="s">
        <v>63</v>
      </c>
      <c r="C1259" s="100" t="s">
        <v>64</v>
      </c>
      <c r="D1259" s="101"/>
      <c r="E1259" s="40">
        <v>4.7770700636942678</v>
      </c>
      <c r="F1259" s="33">
        <f>E1259/E1263</f>
        <v>1.4414774567340539E-4</v>
      </c>
      <c r="G1259" s="40">
        <v>4.8375796178343951</v>
      </c>
      <c r="H1259" s="33">
        <f>G1259/G1263</f>
        <v>1.4679705543855067E-4</v>
      </c>
      <c r="I1259" s="34"/>
      <c r="J1259" s="40">
        <v>7.2023809523809526</v>
      </c>
      <c r="K1259" s="33">
        <v>2.0296630502134161E-4</v>
      </c>
      <c r="M1259" s="69" t="s">
        <v>108</v>
      </c>
      <c r="N1259" s="23">
        <f ca="1">OFFSET($R$40,0,$M1223)</f>
        <v>0</v>
      </c>
      <c r="O1259" s="23">
        <f ca="1">OFFSET($AV$40,0,$M1223)</f>
        <v>0</v>
      </c>
      <c r="P1259" s="23"/>
      <c r="R1259" s="85"/>
    </row>
    <row r="1260" spans="2:18" ht="10.35" customHeight="1" x14ac:dyDescent="0.4">
      <c r="B1260" s="41" t="s">
        <v>66</v>
      </c>
      <c r="C1260" s="100" t="s">
        <v>67</v>
      </c>
      <c r="D1260" s="101"/>
      <c r="E1260" s="40">
        <v>66.611464968152873</v>
      </c>
      <c r="F1260" s="33">
        <f>E1260/E1263</f>
        <v>2.0099961656699652E-3</v>
      </c>
      <c r="G1260" s="40">
        <v>104.5828025477707</v>
      </c>
      <c r="H1260" s="33">
        <f>G1260/G1263</f>
        <v>3.1735803183321688E-3</v>
      </c>
      <c r="I1260" s="34"/>
      <c r="J1260" s="40">
        <v>95.751984126984127</v>
      </c>
      <c r="K1260" s="33">
        <v>2.6983335851308334E-3</v>
      </c>
      <c r="L1260" s="8"/>
      <c r="M1260" s="69" t="s">
        <v>109</v>
      </c>
      <c r="N1260" s="23">
        <f ca="1">OFFSET($R$41,0,$M1223)</f>
        <v>0</v>
      </c>
      <c r="O1260" s="23">
        <f ca="1">OFFSET($AV$41,0,$M1223)</f>
        <v>0</v>
      </c>
      <c r="P1260" s="23"/>
      <c r="Q1260" s="86"/>
    </row>
    <row r="1261" spans="2:18" ht="10.35" customHeight="1" x14ac:dyDescent="0.4">
      <c r="B1261" s="31" t="s">
        <v>69</v>
      </c>
      <c r="C1261" s="100" t="s">
        <v>70</v>
      </c>
      <c r="D1261" s="101"/>
      <c r="E1261" s="40">
        <v>117.3312101910828</v>
      </c>
      <c r="F1261" s="33">
        <f>E1261/E1263</f>
        <v>3.5404608307330675E-3</v>
      </c>
      <c r="G1261" s="40">
        <v>185.68152866242039</v>
      </c>
      <c r="H1261" s="33">
        <f>G1261/G1263</f>
        <v>5.6345329297493463E-3</v>
      </c>
      <c r="I1261" s="34"/>
      <c r="J1261" s="40">
        <v>174.04365079365078</v>
      </c>
      <c r="K1261" s="33">
        <v>4.9046276429372017E-3</v>
      </c>
      <c r="L1261" s="8"/>
      <c r="M1261" s="69" t="s">
        <v>110</v>
      </c>
      <c r="N1261" s="23">
        <f ca="1">OFFSET($R$42,0,$M1223)</f>
        <v>0</v>
      </c>
      <c r="O1261" s="23">
        <f ca="1">OFFSET($AV$42,0,$M1223)</f>
        <v>0</v>
      </c>
      <c r="P1261" s="23"/>
      <c r="Q1261" s="70"/>
    </row>
    <row r="1262" spans="2:18" ht="10.35" customHeight="1" x14ac:dyDescent="0.4">
      <c r="B1262" s="41" t="s">
        <v>72</v>
      </c>
      <c r="C1262" s="100" t="s">
        <v>73</v>
      </c>
      <c r="D1262" s="101"/>
      <c r="E1262" s="40">
        <v>194.81528662420382</v>
      </c>
      <c r="F1262" s="33">
        <f>E1262/E1263</f>
        <v>5.8785372655557029E-3</v>
      </c>
      <c r="G1262" s="40">
        <v>324.66878980891721</v>
      </c>
      <c r="H1262" s="33">
        <f>G1262/G1263</f>
        <v>9.8521215363650324E-3</v>
      </c>
      <c r="I1262" s="34"/>
      <c r="J1262" s="40">
        <v>521.25793650793651</v>
      </c>
      <c r="K1262" s="33">
        <v>1.4689280952445382E-2</v>
      </c>
      <c r="L1262" s="67"/>
      <c r="M1262" s="69" t="s">
        <v>111</v>
      </c>
      <c r="N1262" s="23">
        <f ca="1">OFFSET($R$43,0,$M1223)</f>
        <v>0</v>
      </c>
      <c r="O1262" s="23">
        <f ca="1">OFFSET($AV$43,0,$M1223)</f>
        <v>0</v>
      </c>
      <c r="P1262" s="23"/>
      <c r="Q1262" s="70"/>
    </row>
    <row r="1263" spans="2:18" ht="10.35" customHeight="1" x14ac:dyDescent="0.4">
      <c r="B1263" s="94" t="s">
        <v>75</v>
      </c>
      <c r="C1263" s="95"/>
      <c r="D1263" s="96"/>
      <c r="E1263" s="42">
        <f>SUM(E1250:E1253,E1259,E1261)</f>
        <v>33140.095541401279</v>
      </c>
      <c r="F1263" s="33">
        <f>E1263/E1263</f>
        <v>1</v>
      </c>
      <c r="G1263" s="42">
        <f>SUM(G1250:G1253,G1259,G1261)</f>
        <v>32954.200636942674</v>
      </c>
      <c r="H1263" s="33">
        <f>G1263/G1263</f>
        <v>1</v>
      </c>
      <c r="I1263" s="34"/>
      <c r="J1263" s="42">
        <v>35485.599206349216</v>
      </c>
      <c r="K1263" s="33">
        <v>1</v>
      </c>
      <c r="L1263" s="68"/>
      <c r="M1263" s="69" t="s">
        <v>112</v>
      </c>
      <c r="N1263" s="23">
        <f ca="1">OFFSET($R$44,0,$M1223)</f>
        <v>0</v>
      </c>
      <c r="O1263" s="23">
        <f ca="1">OFFSET($AV$44,0,$M1223)</f>
        <v>0</v>
      </c>
      <c r="P1263" s="23"/>
      <c r="Q1263" s="70"/>
    </row>
    <row r="1264" spans="2:18" ht="10.35" customHeight="1" x14ac:dyDescent="0.4">
      <c r="B1264" s="94" t="s">
        <v>77</v>
      </c>
      <c r="C1264" s="95"/>
      <c r="D1264" s="96"/>
      <c r="E1264" s="42">
        <f>SUM(E1254:E1258,E1260,E1262)</f>
        <v>31215.019108280259</v>
      </c>
      <c r="F1264" s="33">
        <f>E1264/E1263</f>
        <v>0.94191095705454264</v>
      </c>
      <c r="G1264" s="42">
        <f>SUM(G1254:G1258,G1260,G1262)</f>
        <v>29684.121019108283</v>
      </c>
      <c r="H1264" s="33">
        <f>G1264/G1263</f>
        <v>0.90076895950653002</v>
      </c>
      <c r="I1264" s="34"/>
      <c r="J1264" s="42">
        <v>31700.617063492064</v>
      </c>
      <c r="K1264" s="33">
        <v>0.89333751641482984</v>
      </c>
      <c r="L1264" s="68"/>
      <c r="Q1264" s="70"/>
    </row>
    <row r="1265" spans="2:18" ht="10.35" customHeight="1" x14ac:dyDescent="0.4">
      <c r="B1265" s="94" t="s">
        <v>79</v>
      </c>
      <c r="C1265" s="95"/>
      <c r="D1265" s="96"/>
      <c r="E1265" s="42">
        <f>E1263-E1264</f>
        <v>1925.0764331210194</v>
      </c>
      <c r="F1265" s="33">
        <f>E1265/E1263</f>
        <v>5.8089042945457373E-2</v>
      </c>
      <c r="G1265" s="42">
        <f>G1263-G1264</f>
        <v>3270.0796178343917</v>
      </c>
      <c r="H1265" s="33">
        <f>G1265/G1263</f>
        <v>9.9231040493469952E-2</v>
      </c>
      <c r="I1265" s="34"/>
      <c r="J1265" s="42">
        <v>3784.9821428571522</v>
      </c>
      <c r="K1265" s="33">
        <v>0.10666248358517021</v>
      </c>
      <c r="L1265" s="68"/>
      <c r="Q1265" s="70"/>
    </row>
    <row r="1266" spans="2:18" ht="10.35" customHeight="1" x14ac:dyDescent="0.4">
      <c r="B1266" s="102" t="s">
        <v>81</v>
      </c>
      <c r="C1266" s="103"/>
      <c r="D1266" s="104"/>
      <c r="E1266" s="44">
        <v>15.187898089171975</v>
      </c>
      <c r="F1266" s="45">
        <f>E1266/E1263</f>
        <v>4.5829373274431355E-4</v>
      </c>
      <c r="G1266" s="44">
        <v>31.815286624203821</v>
      </c>
      <c r="H1266" s="45">
        <f>G1266/G1263</f>
        <v>9.654394890264128E-4</v>
      </c>
      <c r="I1266" s="77"/>
      <c r="J1266" s="47" t="s">
        <v>82</v>
      </c>
      <c r="K1266" s="48" t="s">
        <v>83</v>
      </c>
      <c r="L1266" s="68"/>
      <c r="M1266" s="69"/>
      <c r="N1266" s="87"/>
      <c r="O1266" s="87"/>
      <c r="P1266" s="87"/>
      <c r="Q1266" s="70"/>
    </row>
    <row r="1267" spans="2:18" ht="10.35" customHeight="1" x14ac:dyDescent="0.4">
      <c r="B1267" s="102" t="s">
        <v>85</v>
      </c>
      <c r="C1267" s="103"/>
      <c r="D1267" s="104"/>
      <c r="E1267" s="44">
        <f>E1265+E1266</f>
        <v>1940.2643312101914</v>
      </c>
      <c r="F1267" s="45">
        <f>E1267/(E1263+E1266)</f>
        <v>5.8520517091981479E-2</v>
      </c>
      <c r="G1267" s="44">
        <f>G1265+G1266</f>
        <v>3301.8949044585956</v>
      </c>
      <c r="H1267" s="45">
        <f>G1267/(G1263+G1266)</f>
        <v>0.1000998396444584</v>
      </c>
      <c r="I1267" s="77"/>
      <c r="J1267" s="47" t="s">
        <v>83</v>
      </c>
      <c r="K1267" s="48" t="s">
        <v>83</v>
      </c>
      <c r="L1267" s="68"/>
      <c r="M1267" s="69"/>
      <c r="N1267" s="87"/>
      <c r="O1267" s="87"/>
      <c r="P1267" s="87"/>
      <c r="Q1267" s="70"/>
    </row>
    <row r="1268" spans="2:18" ht="10.35" customHeight="1" x14ac:dyDescent="0.4">
      <c r="B1268" s="94" t="s">
        <v>87</v>
      </c>
      <c r="C1268" s="95"/>
      <c r="D1268" s="96"/>
      <c r="E1268" s="49">
        <v>314</v>
      </c>
      <c r="F1268" s="50"/>
      <c r="G1268" s="49">
        <v>314</v>
      </c>
      <c r="H1268" s="50"/>
      <c r="I1268" s="51"/>
      <c r="J1268" s="49">
        <v>504</v>
      </c>
      <c r="K1268" s="50"/>
      <c r="L1268" s="68"/>
      <c r="M1268" s="69"/>
      <c r="N1268" s="87"/>
      <c r="O1268" s="87"/>
      <c r="P1268" s="87"/>
      <c r="R1268" s="85"/>
    </row>
    <row r="1269" spans="2:18" ht="10.35" customHeight="1" x14ac:dyDescent="0.4">
      <c r="B1269" s="52"/>
      <c r="C1269" s="53"/>
      <c r="D1269" s="54"/>
      <c r="E1269" s="55"/>
      <c r="F1269" s="55"/>
      <c r="G1269" s="55"/>
      <c r="H1269" s="55"/>
      <c r="I1269" s="51"/>
      <c r="J1269" s="55"/>
      <c r="K1269" s="55"/>
      <c r="L1269" s="68"/>
      <c r="M1269" s="69"/>
      <c r="N1269" s="87"/>
      <c r="O1269" s="87"/>
      <c r="P1269" s="87"/>
      <c r="R1269" s="85"/>
    </row>
    <row r="1270" spans="2:18" ht="10.35" customHeight="1" x14ac:dyDescent="0.4">
      <c r="B1270" s="56" t="s">
        <v>90</v>
      </c>
      <c r="C1270" s="57"/>
      <c r="D1270" s="58"/>
      <c r="E1270" s="49">
        <v>169.35987261146497</v>
      </c>
      <c r="F1270" s="50"/>
      <c r="G1270" s="49">
        <v>128.27707006369425</v>
      </c>
      <c r="H1270" s="50"/>
      <c r="I1270" s="51"/>
      <c r="J1270" s="49">
        <v>303.1730345059546</v>
      </c>
      <c r="K1270" s="50"/>
      <c r="L1270" s="8"/>
      <c r="Q1270" s="86"/>
    </row>
    <row r="1271" spans="2:18" ht="10.35" customHeight="1" x14ac:dyDescent="0.4">
      <c r="B1271" s="59" t="s">
        <v>92</v>
      </c>
      <c r="C1271" s="60"/>
      <c r="D1271" s="61"/>
      <c r="E1271" s="49">
        <v>84.662420382165607</v>
      </c>
      <c r="F1271" s="50"/>
      <c r="G1271" s="49">
        <v>77.917197452229303</v>
      </c>
      <c r="H1271" s="50"/>
      <c r="I1271" s="51"/>
      <c r="J1271" s="49">
        <v>374.66660101895582</v>
      </c>
      <c r="K1271" s="50"/>
      <c r="L1271" s="8"/>
      <c r="Q1271" s="70"/>
    </row>
    <row r="1272" spans="2:18" ht="10.35" customHeight="1" x14ac:dyDescent="0.4">
      <c r="B1272" s="56" t="s">
        <v>94</v>
      </c>
      <c r="C1272" s="57"/>
      <c r="D1272" s="58"/>
      <c r="E1272" s="49">
        <v>36.210191082802545</v>
      </c>
      <c r="F1272" s="50"/>
      <c r="G1272" s="49">
        <v>16.955414012738853</v>
      </c>
      <c r="H1272" s="50"/>
      <c r="I1272" s="51"/>
      <c r="J1272" s="49">
        <v>117.99784186784854</v>
      </c>
      <c r="K1272" s="50"/>
      <c r="L1272" s="67"/>
      <c r="M1272" s="4">
        <v>26</v>
      </c>
      <c r="N1272" s="4" t="s">
        <v>113</v>
      </c>
      <c r="O1272" s="4" t="s">
        <v>114</v>
      </c>
      <c r="Q1272" s="70"/>
    </row>
    <row r="1273" spans="2:18" ht="10.35" customHeight="1" x14ac:dyDescent="0.4">
      <c r="B1273" s="56" t="s">
        <v>96</v>
      </c>
      <c r="C1273" s="57"/>
      <c r="D1273" s="58"/>
      <c r="E1273" s="49">
        <f>E1265+E1255+E1256-SUM(E1270:E1272)</f>
        <v>2447.8089171974525</v>
      </c>
      <c r="F1273" s="50"/>
      <c r="G1273" s="49">
        <f>G1265+G1255+G1256-SUM(G1270:G1272)</f>
        <v>3793.0541401273854</v>
      </c>
      <c r="H1273" s="50"/>
      <c r="I1273" s="51"/>
      <c r="J1273" s="49">
        <v>3744.2319670516945</v>
      </c>
      <c r="K1273" s="50"/>
      <c r="L1273" s="68"/>
      <c r="M1273" s="22" t="s">
        <v>38</v>
      </c>
      <c r="N1273" s="23">
        <f ca="1">OFFSET($R$5,0,$M1272)</f>
        <v>0</v>
      </c>
      <c r="O1273" s="23">
        <f ca="1">OFFSET($AV$5,0,$M1272)</f>
        <v>0</v>
      </c>
      <c r="P1273" s="23"/>
      <c r="Q1273" s="70"/>
    </row>
    <row r="1274" spans="2:18" ht="10.35" customHeight="1" x14ac:dyDescent="0.4">
      <c r="C1274" s="65"/>
      <c r="D1274" s="54"/>
      <c r="E1274" s="54"/>
      <c r="F1274" s="54"/>
      <c r="G1274" s="54"/>
      <c r="H1274" s="54"/>
      <c r="I1274" s="54"/>
      <c r="J1274" s="54"/>
      <c r="K1274" s="66"/>
      <c r="L1274" s="68"/>
      <c r="M1274" s="29" t="s">
        <v>42</v>
      </c>
      <c r="N1274" s="23">
        <f ca="1">OFFSET($R$6,0,$M1272)</f>
        <v>0</v>
      </c>
      <c r="O1274" s="23">
        <f ca="1">OFFSET($AV$6,0,$M1272)</f>
        <v>0</v>
      </c>
      <c r="P1274" s="23"/>
      <c r="Q1274" s="70"/>
    </row>
    <row r="1275" spans="2:18" ht="10.35" customHeight="1" x14ac:dyDescent="0.4">
      <c r="B1275" s="56" t="s">
        <v>124</v>
      </c>
      <c r="C1275" s="57"/>
      <c r="D1275" s="58"/>
      <c r="E1275" s="78">
        <v>10.517571884984026</v>
      </c>
      <c r="F1275" s="50"/>
      <c r="G1275" s="78" t="s">
        <v>116</v>
      </c>
      <c r="H1275" s="50"/>
      <c r="I1275" s="51"/>
      <c r="J1275" s="79">
        <v>11.096774193548388</v>
      </c>
      <c r="K1275" s="80"/>
      <c r="L1275" s="68"/>
      <c r="M1275" s="35" t="s">
        <v>45</v>
      </c>
      <c r="N1275" s="23">
        <f ca="1">OFFSET($R$7,0,$M1272)</f>
        <v>0</v>
      </c>
      <c r="O1275" s="23">
        <f ca="1">OFFSET($AV$7,0,$M1272)</f>
        <v>0</v>
      </c>
      <c r="P1275" s="23"/>
      <c r="Q1275" s="70"/>
    </row>
    <row r="1276" spans="2:18" ht="10.35" customHeight="1" x14ac:dyDescent="0.4">
      <c r="B1276" s="56" t="s">
        <v>125</v>
      </c>
      <c r="C1276" s="57"/>
      <c r="D1276" s="58"/>
      <c r="E1276" s="78">
        <f>E1263/E1275</f>
        <v>3150.9264594345686</v>
      </c>
      <c r="F1276" s="50"/>
      <c r="G1276" s="78" t="s">
        <v>116</v>
      </c>
      <c r="H1276" s="50"/>
      <c r="I1276" s="51"/>
      <c r="J1276" s="78">
        <v>3197.8301610372837</v>
      </c>
      <c r="K1276" s="80"/>
      <c r="L1276" s="68"/>
      <c r="M1276" s="35" t="s">
        <v>47</v>
      </c>
      <c r="N1276" s="23">
        <f ca="1">OFFSET($R$8,0,$M1272)</f>
        <v>0</v>
      </c>
      <c r="O1276" s="23">
        <f ca="1">OFFSET($AV$8,0,$M1272)</f>
        <v>0</v>
      </c>
      <c r="P1276" s="23"/>
      <c r="Q1276" s="70"/>
    </row>
    <row r="1277" spans="2:18" ht="10.35" customHeight="1" x14ac:dyDescent="0.4">
      <c r="B1277" s="97" t="s">
        <v>126</v>
      </c>
      <c r="C1277" s="98"/>
      <c r="D1277" s="99"/>
      <c r="E1277" s="81">
        <f>(E1263+E1266)/E1275</f>
        <v>3152.3705092832656</v>
      </c>
      <c r="F1277" s="82"/>
      <c r="G1277" s="81" t="s">
        <v>119</v>
      </c>
      <c r="H1277" s="82"/>
      <c r="I1277" s="83"/>
      <c r="J1277" s="81" t="s">
        <v>119</v>
      </c>
      <c r="K1277" s="84"/>
      <c r="L1277" s="68"/>
      <c r="M1277" s="35" t="s">
        <v>49</v>
      </c>
      <c r="N1277" s="23">
        <f ca="1">OFFSET($R$9,0,$M1272)</f>
        <v>0</v>
      </c>
      <c r="O1277" s="23">
        <f ca="1">OFFSET($AV$9,0,$M1272)</f>
        <v>1.639344262295082</v>
      </c>
      <c r="P1277" s="23"/>
      <c r="Q1277" s="70"/>
    </row>
    <row r="1278" spans="2:18" ht="10.35" customHeight="1" x14ac:dyDescent="0.4">
      <c r="B1278" s="56" t="s">
        <v>127</v>
      </c>
      <c r="C1278" s="57"/>
      <c r="D1278" s="58"/>
      <c r="E1278" s="78">
        <f>E1264/E1275</f>
        <v>2967.8921570144962</v>
      </c>
      <c r="F1278" s="50"/>
      <c r="G1278" s="78" t="s">
        <v>116</v>
      </c>
      <c r="H1278" s="50"/>
      <c r="I1278" s="51"/>
      <c r="J1278" s="78">
        <v>2856.7416539774822</v>
      </c>
      <c r="K1278" s="80"/>
      <c r="L1278" s="68"/>
      <c r="M1278" s="35" t="s">
        <v>51</v>
      </c>
      <c r="N1278" s="23">
        <f ca="1">OFFSET($R$10,0,$M1272)</f>
        <v>1.639344262295082</v>
      </c>
      <c r="O1278" s="23">
        <f ca="1">OFFSET($AV$10,0,$M1272)</f>
        <v>1.639344262295082</v>
      </c>
      <c r="P1278" s="23"/>
      <c r="Q1278" s="70"/>
    </row>
    <row r="1279" spans="2:18" ht="10.35" customHeight="1" x14ac:dyDescent="0.4">
      <c r="B1279" s="56" t="s">
        <v>121</v>
      </c>
      <c r="C1279" s="57"/>
      <c r="D1279" s="58"/>
      <c r="E1279" s="78">
        <v>4.6341481481481468</v>
      </c>
      <c r="F1279" s="50"/>
      <c r="G1279" s="78" t="s">
        <v>116</v>
      </c>
      <c r="H1279" s="50"/>
      <c r="I1279" s="51"/>
      <c r="J1279" s="78">
        <v>5.9345924453280281</v>
      </c>
      <c r="K1279" s="80"/>
      <c r="L1279" s="68"/>
      <c r="M1279" s="35" t="s">
        <v>54</v>
      </c>
      <c r="N1279" s="23">
        <f ca="1">OFFSET($R$11,0,$M1272)</f>
        <v>1.639344262295082</v>
      </c>
      <c r="O1279" s="23">
        <f ca="1">OFFSET($AV$11,0,$M1272)</f>
        <v>0</v>
      </c>
      <c r="P1279" s="23"/>
      <c r="Q1279" s="70"/>
    </row>
    <row r="1280" spans="2:18" ht="10.35" customHeight="1" x14ac:dyDescent="0.4">
      <c r="B1280" s="56" t="s">
        <v>122</v>
      </c>
      <c r="C1280" s="57"/>
      <c r="D1280" s="58"/>
      <c r="E1280" s="78">
        <f>E1254/E1279</f>
        <v>5152.0713236110878</v>
      </c>
      <c r="F1280" s="50"/>
      <c r="G1280" s="78" t="s">
        <v>116</v>
      </c>
      <c r="H1280" s="50"/>
      <c r="I1280" s="51"/>
      <c r="J1280" s="78">
        <v>3801.2061206904368</v>
      </c>
      <c r="K1280" s="80"/>
      <c r="L1280" s="66"/>
      <c r="M1280" s="35" t="s">
        <v>56</v>
      </c>
      <c r="N1280" s="23">
        <f ca="1">OFFSET($R$12,0,$M1272)</f>
        <v>3.278688524590164</v>
      </c>
      <c r="O1280" s="23">
        <f ca="1">OFFSET($AV$12,0,$M1272)</f>
        <v>1.639344262295082</v>
      </c>
      <c r="P1280" s="23"/>
      <c r="Q1280" s="70"/>
    </row>
    <row r="1281" spans="2:49" ht="10.35" customHeight="1" x14ac:dyDescent="0.4">
      <c r="B1281" s="64" t="s">
        <v>98</v>
      </c>
      <c r="C1281" s="65"/>
      <c r="D1281" s="54"/>
      <c r="E1281" s="54"/>
      <c r="F1281" s="54"/>
      <c r="G1281" s="54"/>
      <c r="H1281" s="54"/>
      <c r="I1281" s="54"/>
      <c r="J1281" s="54"/>
      <c r="K1281" s="66"/>
      <c r="L1281" s="66"/>
      <c r="M1281" s="35" t="s">
        <v>58</v>
      </c>
      <c r="N1281" s="23">
        <f ca="1">OFFSET($R$13,0,$M1272)</f>
        <v>3.278688524590164</v>
      </c>
      <c r="O1281" s="23">
        <f ca="1">OFFSET($AV$13,0,$M1272)</f>
        <v>0</v>
      </c>
      <c r="P1281" s="23"/>
      <c r="Q1281" s="70"/>
    </row>
    <row r="1282" spans="2:49" ht="10.35" customHeight="1" x14ac:dyDescent="0.4">
      <c r="B1282" s="64"/>
      <c r="C1282" s="65"/>
      <c r="D1282" s="54"/>
      <c r="E1282" s="54"/>
      <c r="F1282" s="54"/>
      <c r="G1282" s="54"/>
      <c r="H1282" s="54"/>
      <c r="I1282" s="54"/>
      <c r="J1282" s="54"/>
      <c r="K1282" s="66"/>
      <c r="L1282" s="66"/>
      <c r="M1282" s="35" t="s">
        <v>60</v>
      </c>
      <c r="N1282" s="23">
        <f ca="1">OFFSET($R$14,0,$M1272)</f>
        <v>0</v>
      </c>
      <c r="O1282" s="23">
        <f ca="1">OFFSET($AV$14,0,$M1272)</f>
        <v>0</v>
      </c>
      <c r="P1282" s="23"/>
      <c r="Q1282" s="70"/>
    </row>
    <row r="1283" spans="2:49" ht="10.35" customHeight="1" x14ac:dyDescent="0.4">
      <c r="B1283" s="64"/>
      <c r="C1283" s="65"/>
      <c r="D1283" s="54"/>
      <c r="E1283" s="54"/>
      <c r="F1283" s="54"/>
      <c r="G1283" s="54"/>
      <c r="H1283" s="54"/>
      <c r="I1283" s="54"/>
      <c r="J1283" s="54"/>
      <c r="K1283" s="66"/>
      <c r="L1283" s="66"/>
      <c r="M1283" s="35" t="s">
        <v>62</v>
      </c>
      <c r="N1283" s="23">
        <f ca="1">OFFSET($R$15,0,$M1272)</f>
        <v>1.639344262295082</v>
      </c>
      <c r="O1283" s="23">
        <f ca="1">OFFSET($AV$15,0,$M1272)</f>
        <v>1.639344262295082</v>
      </c>
      <c r="P1283" s="23"/>
      <c r="Q1283" s="70"/>
    </row>
    <row r="1284" spans="2:49" ht="10.35" customHeight="1" x14ac:dyDescent="0.4">
      <c r="B1284" s="64"/>
      <c r="C1284" s="65"/>
      <c r="D1284" s="54"/>
      <c r="E1284" s="54"/>
      <c r="F1284" s="54"/>
      <c r="G1284" s="54"/>
      <c r="H1284" s="54"/>
      <c r="I1284" s="54"/>
      <c r="J1284" s="54"/>
      <c r="K1284" s="66"/>
      <c r="L1284" s="66"/>
      <c r="M1284" s="35" t="s">
        <v>65</v>
      </c>
      <c r="N1284" s="23">
        <f ca="1">OFFSET($R$16,0,$M1272)</f>
        <v>1.639344262295082</v>
      </c>
      <c r="O1284" s="23">
        <f ca="1">OFFSET($AV$16,0,$M1272)</f>
        <v>3.278688524590164</v>
      </c>
      <c r="P1284" s="23"/>
      <c r="Q1284" s="70"/>
    </row>
    <row r="1285" spans="2:49" ht="10.35" customHeight="1" x14ac:dyDescent="0.4">
      <c r="B1285" s="64"/>
      <c r="C1285" s="65"/>
      <c r="D1285" s="54"/>
      <c r="E1285" s="54"/>
      <c r="F1285" s="54"/>
      <c r="G1285" s="54"/>
      <c r="H1285" s="54"/>
      <c r="I1285" s="54"/>
      <c r="J1285" s="54"/>
      <c r="K1285" s="66"/>
      <c r="L1285" s="68"/>
      <c r="M1285" s="35" t="s">
        <v>68</v>
      </c>
      <c r="N1285" s="23">
        <f ca="1">OFFSET($R$17,0,$M1272)</f>
        <v>3.278688524590164</v>
      </c>
      <c r="O1285" s="23">
        <f ca="1">OFFSET($AV$17,0,$M1272)</f>
        <v>1.639344262295082</v>
      </c>
      <c r="P1285" s="23"/>
    </row>
    <row r="1286" spans="2:49" ht="10.35" customHeight="1" x14ac:dyDescent="0.4">
      <c r="B1286" s="64"/>
      <c r="C1286" s="65"/>
      <c r="D1286" s="54"/>
      <c r="E1286" s="54"/>
      <c r="F1286" s="54"/>
      <c r="G1286" s="54"/>
      <c r="H1286" s="54"/>
      <c r="I1286" s="54"/>
      <c r="J1286" s="54"/>
      <c r="K1286" s="66"/>
      <c r="L1286" s="68"/>
      <c r="M1286" s="35" t="s">
        <v>71</v>
      </c>
      <c r="N1286" s="23">
        <f ca="1">OFFSET($R$18,0,$M1272)</f>
        <v>0</v>
      </c>
      <c r="O1286" s="23">
        <f ca="1">OFFSET($AV$18,0,$M1272)</f>
        <v>1.639344262295082</v>
      </c>
      <c r="P1286" s="23"/>
    </row>
    <row r="1287" spans="2:49" ht="10.35" customHeight="1" x14ac:dyDescent="0.4">
      <c r="B1287" s="64"/>
      <c r="C1287" s="65"/>
      <c r="D1287" s="54"/>
      <c r="E1287" s="54"/>
      <c r="F1287" s="54"/>
      <c r="G1287" s="54"/>
      <c r="H1287" s="54"/>
      <c r="I1287" s="54"/>
      <c r="J1287" s="54"/>
      <c r="K1287" s="66"/>
      <c r="M1287" s="35" t="s">
        <v>74</v>
      </c>
      <c r="N1287" s="23">
        <f ca="1">OFFSET($R$19,0,$M1272)</f>
        <v>4.918032786885246</v>
      </c>
      <c r="O1287" s="23">
        <f ca="1">OFFSET($AV$19,0,$M1272)</f>
        <v>1.639344262295082</v>
      </c>
      <c r="P1287" s="23"/>
    </row>
    <row r="1288" spans="2:49" ht="10.35" customHeight="1" x14ac:dyDescent="0.4">
      <c r="B1288" s="64"/>
      <c r="C1288" s="65"/>
      <c r="D1288" s="54"/>
      <c r="E1288" s="54"/>
      <c r="F1288" s="54"/>
      <c r="G1288" s="54"/>
      <c r="H1288" s="54"/>
      <c r="I1288" s="54"/>
      <c r="J1288" s="54"/>
      <c r="K1288" s="66"/>
      <c r="M1288" s="35" t="s">
        <v>76</v>
      </c>
      <c r="N1288" s="23">
        <f ca="1">OFFSET($R$20,0,$M1272)</f>
        <v>0</v>
      </c>
      <c r="O1288" s="23">
        <f ca="1">OFFSET($AV$20,0,$M1272)</f>
        <v>0</v>
      </c>
      <c r="P1288" s="23"/>
    </row>
    <row r="1289" spans="2:49" ht="10.35" customHeight="1" x14ac:dyDescent="0.4">
      <c r="B1289" s="64"/>
      <c r="C1289" s="65"/>
      <c r="D1289" s="54"/>
      <c r="E1289" s="54"/>
      <c r="F1289" s="54"/>
      <c r="G1289" s="54"/>
      <c r="H1289" s="54"/>
      <c r="I1289" s="54"/>
      <c r="J1289" s="54"/>
      <c r="K1289" s="66"/>
      <c r="M1289" s="43" t="s">
        <v>78</v>
      </c>
      <c r="N1289" s="23">
        <f ca="1">OFFSET($R$21,0,$M1272)</f>
        <v>1.639344262295082</v>
      </c>
      <c r="O1289" s="23">
        <f ca="1">OFFSET($AV$21,0,$M1272)</f>
        <v>1.639344262295082</v>
      </c>
      <c r="P1289" s="23"/>
      <c r="Q1289" s="30"/>
      <c r="R1289" s="30"/>
      <c r="S1289" s="30"/>
      <c r="T1289" s="30"/>
      <c r="U1289" s="30"/>
      <c r="V1289" s="11"/>
      <c r="W1289" s="11"/>
      <c r="X1289" s="11"/>
      <c r="Y1289" s="11"/>
      <c r="Z1289" s="11"/>
      <c r="AA1289" s="11"/>
      <c r="AB1289" s="11"/>
      <c r="AC1289" s="11"/>
      <c r="AD1289" s="11"/>
      <c r="AE1289" s="11"/>
      <c r="AF1289" s="11"/>
      <c r="AG1289" s="11"/>
      <c r="AH1289" s="11"/>
      <c r="AI1289" s="11"/>
      <c r="AJ1289" s="11"/>
      <c r="AK1289" s="11"/>
      <c r="AL1289" s="11"/>
      <c r="AM1289" s="11"/>
      <c r="AN1289" s="11"/>
      <c r="AO1289" s="11"/>
      <c r="AP1289" s="11"/>
      <c r="AQ1289" s="11"/>
      <c r="AR1289" s="11"/>
      <c r="AS1289" s="11"/>
      <c r="AT1289" s="11"/>
      <c r="AU1289" s="11"/>
    </row>
    <row r="1290" spans="2:49" ht="10.35" customHeight="1" x14ac:dyDescent="0.4">
      <c r="B1290" s="64"/>
      <c r="C1290" s="65"/>
      <c r="D1290" s="54"/>
      <c r="E1290" s="54"/>
      <c r="F1290" s="54"/>
      <c r="G1290" s="54"/>
      <c r="H1290" s="54"/>
      <c r="I1290" s="54"/>
      <c r="J1290" s="54"/>
      <c r="K1290" s="66"/>
      <c r="M1290" s="43" t="s">
        <v>80</v>
      </c>
      <c r="N1290" s="23">
        <f ca="1">OFFSET($R$22,0,$M1272)</f>
        <v>1.639344262295082</v>
      </c>
      <c r="O1290" s="23">
        <f ca="1">OFFSET($AV$22,0,$M1272)</f>
        <v>4.918032786885246</v>
      </c>
      <c r="P1290" s="23"/>
      <c r="Q1290" s="30"/>
      <c r="R1290" s="30"/>
      <c r="S1290" s="30"/>
      <c r="T1290" s="30"/>
      <c r="U1290" s="30"/>
      <c r="V1290" s="11"/>
      <c r="W1290" s="11"/>
      <c r="X1290" s="11"/>
      <c r="Y1290" s="11"/>
      <c r="Z1290" s="11"/>
      <c r="AA1290" s="11"/>
      <c r="AB1290" s="11"/>
      <c r="AC1290" s="11"/>
      <c r="AD1290" s="11"/>
      <c r="AE1290" s="11"/>
      <c r="AF1290" s="11"/>
      <c r="AG1290" s="11"/>
      <c r="AH1290" s="11"/>
      <c r="AI1290" s="11"/>
      <c r="AJ1290" s="11"/>
      <c r="AK1290" s="11"/>
      <c r="AL1290" s="11"/>
      <c r="AM1290" s="11"/>
      <c r="AN1290" s="11"/>
      <c r="AO1290" s="11"/>
      <c r="AP1290" s="11"/>
      <c r="AQ1290" s="11"/>
      <c r="AR1290" s="11"/>
      <c r="AS1290" s="11"/>
      <c r="AT1290" s="11"/>
      <c r="AU1290" s="11"/>
    </row>
    <row r="1291" spans="2:49" ht="10.35" customHeight="1" x14ac:dyDescent="0.4">
      <c r="B1291" s="64"/>
      <c r="C1291" s="65"/>
      <c r="D1291" s="54"/>
      <c r="E1291" s="54"/>
      <c r="F1291" s="54"/>
      <c r="G1291" s="54"/>
      <c r="H1291" s="54"/>
      <c r="I1291" s="54"/>
      <c r="J1291" s="54"/>
      <c r="K1291" s="66"/>
      <c r="L1291" s="1"/>
      <c r="M1291" s="43" t="s">
        <v>84</v>
      </c>
      <c r="N1291" s="23">
        <f ca="1">OFFSET($R$23,0,$M1272)</f>
        <v>3.278688524590164</v>
      </c>
      <c r="O1291" s="23">
        <f ca="1">OFFSET($AV$23,0,$M1272)</f>
        <v>11.475409836065573</v>
      </c>
      <c r="P1291" s="23"/>
      <c r="AV1291" s="11"/>
      <c r="AW1291" s="11"/>
    </row>
    <row r="1292" spans="2:49" ht="10.35" customHeight="1" x14ac:dyDescent="0.4">
      <c r="B1292" s="64"/>
      <c r="C1292" s="65"/>
      <c r="D1292" s="54"/>
      <c r="E1292" s="54"/>
      <c r="F1292" s="54"/>
      <c r="G1292" s="54"/>
      <c r="H1292" s="54"/>
      <c r="I1292" s="54"/>
      <c r="J1292" s="54"/>
      <c r="K1292" s="66"/>
      <c r="L1292" s="1"/>
      <c r="M1292" s="43" t="s">
        <v>86</v>
      </c>
      <c r="N1292" s="23">
        <f ca="1">OFFSET($R$24,0,$M1272)</f>
        <v>1.639344262295082</v>
      </c>
      <c r="O1292" s="23">
        <f ca="1">OFFSET($AV$24,0,$M1272)</f>
        <v>3.278688524590164</v>
      </c>
      <c r="P1292" s="23"/>
      <c r="AV1292" s="11"/>
      <c r="AW1292" s="11"/>
    </row>
    <row r="1293" spans="2:49" ht="10.35" customHeight="1" x14ac:dyDescent="0.4">
      <c r="B1293" s="64"/>
      <c r="C1293" s="65"/>
      <c r="D1293" s="54"/>
      <c r="E1293" s="54"/>
      <c r="F1293" s="54"/>
      <c r="G1293" s="54"/>
      <c r="H1293" s="54"/>
      <c r="I1293" s="54"/>
      <c r="J1293" s="54"/>
      <c r="K1293" s="66"/>
      <c r="M1293" s="2" t="s">
        <v>88</v>
      </c>
      <c r="N1293" s="23">
        <f ca="1">OFFSET($R$25,0,$M1272)</f>
        <v>8.1967213114754092</v>
      </c>
      <c r="O1293" s="23">
        <f ca="1">OFFSET($AV$25,0,$M1272)</f>
        <v>3.278688524590164</v>
      </c>
      <c r="P1293" s="23"/>
    </row>
    <row r="1294" spans="2:49" ht="7.5" customHeight="1" x14ac:dyDescent="0.4">
      <c r="B1294" s="64"/>
      <c r="C1294" s="65"/>
      <c r="D1294" s="54"/>
      <c r="E1294" s="54"/>
      <c r="F1294" s="54"/>
      <c r="G1294" s="54"/>
      <c r="H1294" s="54"/>
      <c r="I1294" s="54"/>
      <c r="J1294" s="54"/>
      <c r="K1294" s="66"/>
      <c r="M1294" s="4" t="s">
        <v>89</v>
      </c>
      <c r="N1294" s="23">
        <f ca="1">OFFSET($R$26,0,$M1272)</f>
        <v>9.8360655737704921</v>
      </c>
      <c r="O1294" s="23">
        <f ca="1">OFFSET($AV$26,0,$M1272)</f>
        <v>8.1967213114754092</v>
      </c>
      <c r="P1294" s="23"/>
    </row>
    <row r="1295" spans="2:49" ht="7.5" customHeight="1" x14ac:dyDescent="0.4">
      <c r="B1295" s="64"/>
      <c r="C1295" s="65"/>
      <c r="D1295" s="54"/>
      <c r="E1295" s="54"/>
      <c r="F1295" s="54"/>
      <c r="G1295" s="54"/>
      <c r="H1295" s="54"/>
      <c r="I1295" s="54"/>
      <c r="J1295" s="54"/>
      <c r="K1295" s="66"/>
      <c r="M1295" s="43" t="s">
        <v>91</v>
      </c>
      <c r="N1295" s="23">
        <f ca="1">OFFSET($R$27,0,$M1272)</f>
        <v>1.639344262295082</v>
      </c>
      <c r="O1295" s="23">
        <f ca="1">OFFSET($AV$27,0,$M1272)</f>
        <v>3.278688524590164</v>
      </c>
      <c r="P1295" s="23"/>
    </row>
    <row r="1296" spans="2:49" ht="16.5" customHeight="1" x14ac:dyDescent="0.4">
      <c r="B1296" s="9" t="str">
        <f>"第27表　居宅訪問型児童発達支援　１施設・事業所当たりの収支額，収支等の科目"</f>
        <v>第27表　居宅訪問型児童発達支援　１施設・事業所当たりの収支額，収支等の科目</v>
      </c>
      <c r="C1296" s="65"/>
      <c r="D1296" s="54"/>
      <c r="E1296" s="54"/>
      <c r="F1296" s="54"/>
      <c r="G1296" s="54"/>
      <c r="H1296" s="54"/>
      <c r="I1296" s="54"/>
      <c r="J1296" s="54"/>
      <c r="K1296" s="66"/>
      <c r="M1296" s="43" t="s">
        <v>93</v>
      </c>
      <c r="N1296" s="23">
        <f ca="1">OFFSET($R$28,0,$M1272)</f>
        <v>6.557377049180328</v>
      </c>
      <c r="O1296" s="23">
        <f ca="1">OFFSET($AV$28,0,$M1272)</f>
        <v>6.557377049180328</v>
      </c>
      <c r="P1296" s="23"/>
    </row>
    <row r="1297" spans="2:18" ht="10.35" customHeight="1" x14ac:dyDescent="0.4">
      <c r="C1297" s="7"/>
      <c r="D1297" s="8"/>
      <c r="E1297" s="8"/>
      <c r="I1297" s="8"/>
      <c r="J1297" s="8"/>
      <c r="K1297" s="10" t="s">
        <v>33</v>
      </c>
      <c r="M1297" s="43" t="s">
        <v>95</v>
      </c>
      <c r="N1297" s="23">
        <f ca="1">OFFSET($R$29,0,$M1272)</f>
        <v>4.918032786885246</v>
      </c>
      <c r="O1297" s="23">
        <f ca="1">OFFSET($AV$29,0,$M1272)</f>
        <v>3.278688524590164</v>
      </c>
      <c r="P1297" s="23"/>
    </row>
    <row r="1298" spans="2:18" ht="10.35" customHeight="1" x14ac:dyDescent="0.4">
      <c r="B1298" s="17"/>
      <c r="C1298" s="18"/>
      <c r="D1298" s="19"/>
      <c r="E1298" s="105" t="s">
        <v>36</v>
      </c>
      <c r="F1298" s="106"/>
      <c r="G1298" s="106"/>
      <c r="H1298" s="107"/>
      <c r="I1298" s="20"/>
      <c r="J1298" s="105" t="s">
        <v>37</v>
      </c>
      <c r="K1298" s="107"/>
      <c r="M1298" s="43" t="s">
        <v>97</v>
      </c>
      <c r="N1298" s="23">
        <f ca="1">OFFSET($R$30,0,$M1272)</f>
        <v>8.1967213114754092</v>
      </c>
      <c r="O1298" s="23">
        <f ca="1">OFFSET($AV$30,0,$M1272)</f>
        <v>14.754098360655737</v>
      </c>
      <c r="P1298" s="23"/>
    </row>
    <row r="1299" spans="2:18" ht="10.35" customHeight="1" x14ac:dyDescent="0.4">
      <c r="B1299" s="26"/>
      <c r="C1299" s="27"/>
      <c r="D1299" s="28"/>
      <c r="E1299" s="105" t="s">
        <v>39</v>
      </c>
      <c r="F1299" s="107"/>
      <c r="G1299" s="105" t="s">
        <v>40</v>
      </c>
      <c r="H1299" s="107"/>
      <c r="I1299" s="20"/>
      <c r="J1299" s="105" t="s">
        <v>41</v>
      </c>
      <c r="K1299" s="107"/>
      <c r="M1299" s="43" t="s">
        <v>99</v>
      </c>
      <c r="N1299" s="23">
        <f ca="1">OFFSET($R$31,0,$M1272)</f>
        <v>16.393442622950818</v>
      </c>
      <c r="O1299" s="23">
        <f ca="1">OFFSET($AV$31,0,$M1272)</f>
        <v>11.475409836065573</v>
      </c>
      <c r="P1299" s="23"/>
    </row>
    <row r="1300" spans="2:18" ht="10.35" customHeight="1" x14ac:dyDescent="0.4">
      <c r="B1300" s="31" t="s">
        <v>43</v>
      </c>
      <c r="C1300" s="100" t="s">
        <v>44</v>
      </c>
      <c r="D1300" s="101"/>
      <c r="E1300" s="32">
        <v>1427.2622950819673</v>
      </c>
      <c r="F1300" s="33">
        <f>E1300/E1313</f>
        <v>0.92290323948439634</v>
      </c>
      <c r="G1300" s="32">
        <v>1098.360655737705</v>
      </c>
      <c r="H1300" s="33">
        <f>G1300/G1313</f>
        <v>0.91808490229932305</v>
      </c>
      <c r="I1300" s="34"/>
      <c r="J1300" s="32">
        <v>1660.2352941176471</v>
      </c>
      <c r="K1300" s="33">
        <v>0.91209927611168562</v>
      </c>
      <c r="M1300" s="43" t="s">
        <v>100</v>
      </c>
      <c r="N1300" s="23">
        <f ca="1">OFFSET($R$32,0,$M1272)</f>
        <v>6.557377049180328</v>
      </c>
      <c r="O1300" s="23">
        <f ca="1">OFFSET($AV$32,0,$M1272)</f>
        <v>8.1967213114754092</v>
      </c>
      <c r="P1300" s="23"/>
    </row>
    <row r="1301" spans="2:18" ht="10.35" customHeight="1" x14ac:dyDescent="0.4">
      <c r="B1301" s="36"/>
      <c r="C1301" s="100" t="s">
        <v>46</v>
      </c>
      <c r="D1301" s="101"/>
      <c r="E1301" s="32">
        <v>58.983606557377051</v>
      </c>
      <c r="F1301" s="33">
        <f>E1301/E1313</f>
        <v>3.8140264586160114E-2</v>
      </c>
      <c r="G1301" s="32">
        <v>23.540983606557376</v>
      </c>
      <c r="H1301" s="33">
        <f>G1301/G1313</f>
        <v>1.9677162980624295E-2</v>
      </c>
      <c r="I1301" s="34"/>
      <c r="J1301" s="32">
        <v>70.941176470588232</v>
      </c>
      <c r="K1301" s="33">
        <v>3.8973629782833502E-2</v>
      </c>
      <c r="M1301" s="43" t="s">
        <v>101</v>
      </c>
      <c r="N1301" s="23">
        <f ca="1">OFFSET($R$33,0,$M1272)</f>
        <v>8.1967213114754092</v>
      </c>
      <c r="O1301" s="23">
        <f ca="1">OFFSET($AV$33,0,$M1272)</f>
        <v>3.278688524590164</v>
      </c>
      <c r="P1301" s="23"/>
    </row>
    <row r="1302" spans="2:18" ht="10.35" customHeight="1" x14ac:dyDescent="0.4">
      <c r="B1302" s="36"/>
      <c r="C1302" s="100" t="s">
        <v>48</v>
      </c>
      <c r="D1302" s="101"/>
      <c r="E1302" s="32">
        <v>9.5409836065573774</v>
      </c>
      <c r="F1302" s="33">
        <f>E1302/E1313</f>
        <v>6.1694369063772054E-3</v>
      </c>
      <c r="G1302" s="32">
        <v>19.704918032786885</v>
      </c>
      <c r="H1302" s="33">
        <f>G1302/G1313</f>
        <v>1.6470717202444571E-2</v>
      </c>
      <c r="I1302" s="34"/>
      <c r="J1302" s="32">
        <v>1.5294117647058822</v>
      </c>
      <c r="K1302" s="33">
        <v>8.4022750775594615E-4</v>
      </c>
      <c r="M1302" s="43" t="s">
        <v>102</v>
      </c>
      <c r="N1302" s="23">
        <f ca="1">OFFSET($R$34,0,$M1272)</f>
        <v>0</v>
      </c>
      <c r="O1302" s="23">
        <f ca="1">OFFSET($AV$34,0,$M1272)</f>
        <v>0</v>
      </c>
      <c r="P1302" s="23"/>
    </row>
    <row r="1303" spans="2:18" ht="10.35" customHeight="1" x14ac:dyDescent="0.4">
      <c r="B1303" s="38"/>
      <c r="C1303" s="100" t="s">
        <v>50</v>
      </c>
      <c r="D1303" s="101"/>
      <c r="E1303" s="32">
        <v>37.83606557377049</v>
      </c>
      <c r="F1303" s="33">
        <f>E1303/E1313</f>
        <v>2.44657394843962E-2</v>
      </c>
      <c r="G1303" s="32">
        <v>30.42622950819672</v>
      </c>
      <c r="H1303" s="33">
        <f>G1303/G1313</f>
        <v>2.5432322069664826E-2</v>
      </c>
      <c r="I1303" s="34"/>
      <c r="J1303" s="32">
        <v>17.882352941176471</v>
      </c>
      <c r="K1303" s="33">
        <v>9.8241985522233722E-3</v>
      </c>
      <c r="M1303" s="2" t="s">
        <v>103</v>
      </c>
      <c r="N1303" s="23">
        <f ca="1">OFFSET($R$35,0,$M1272)</f>
        <v>0</v>
      </c>
      <c r="O1303" s="23">
        <f ca="1">OFFSET($AV$35,0,$M1272)</f>
        <v>0</v>
      </c>
      <c r="P1303" s="23"/>
    </row>
    <row r="1304" spans="2:18" ht="10.35" customHeight="1" x14ac:dyDescent="0.4">
      <c r="B1304" s="31" t="s">
        <v>52</v>
      </c>
      <c r="C1304" s="100" t="s">
        <v>53</v>
      </c>
      <c r="D1304" s="101"/>
      <c r="E1304" s="32">
        <v>1134.7704918032787</v>
      </c>
      <c r="F1304" s="33">
        <f>E1304/E1313</f>
        <v>0.73377077679782909</v>
      </c>
      <c r="G1304" s="32">
        <v>924.49180327868851</v>
      </c>
      <c r="H1304" s="33">
        <f>G1304/G1313</f>
        <v>0.77275343254131379</v>
      </c>
      <c r="I1304" s="34"/>
      <c r="J1304" s="32">
        <v>1249.0588235294117</v>
      </c>
      <c r="K1304" s="33">
        <v>0.68620734229576008</v>
      </c>
      <c r="M1304" s="4" t="s">
        <v>104</v>
      </c>
      <c r="N1304" s="23">
        <f ca="1">OFFSET($R$36,0,$M1272)</f>
        <v>0</v>
      </c>
      <c r="O1304" s="23">
        <f ca="1">OFFSET($AV$36,0,$M1272)</f>
        <v>0</v>
      </c>
      <c r="P1304" s="23"/>
    </row>
    <row r="1305" spans="2:18" ht="10.35" customHeight="1" x14ac:dyDescent="0.4">
      <c r="B1305" s="36"/>
      <c r="C1305" s="100" t="s">
        <v>55</v>
      </c>
      <c r="D1305" s="101"/>
      <c r="E1305" s="32">
        <v>33.131147540983605</v>
      </c>
      <c r="F1305" s="33">
        <f>E1305/E1313</f>
        <v>2.1423422659430123E-2</v>
      </c>
      <c r="G1305" s="32">
        <v>36.16393442622951</v>
      </c>
      <c r="H1305" s="33">
        <f>G1305/G1313</f>
        <v>3.0228287977198606E-2</v>
      </c>
      <c r="I1305" s="34"/>
      <c r="J1305" s="32">
        <v>61.294117647058826</v>
      </c>
      <c r="K1305" s="33">
        <v>3.3673733195449848E-2</v>
      </c>
      <c r="M1305" s="69" t="s">
        <v>105</v>
      </c>
      <c r="N1305" s="23">
        <f ca="1">OFFSET($R$37,0,$M1272)</f>
        <v>0</v>
      </c>
      <c r="O1305" s="23">
        <f ca="1">OFFSET($AV$37,0,$M1272)</f>
        <v>1.639344262295082</v>
      </c>
      <c r="P1305" s="23"/>
    </row>
    <row r="1306" spans="2:18" ht="10.35" customHeight="1" x14ac:dyDescent="0.4">
      <c r="B1306" s="36"/>
      <c r="C1306" s="100" t="s">
        <v>57</v>
      </c>
      <c r="D1306" s="101"/>
      <c r="E1306" s="39">
        <v>-0.77049180327868849</v>
      </c>
      <c r="F1306" s="33">
        <f>E1306/E1313</f>
        <v>-4.9821913161465401E-4</v>
      </c>
      <c r="G1306" s="39">
        <v>-2.0491803278688523</v>
      </c>
      <c r="H1306" s="33">
        <f>G1306/G1313</f>
        <v>-1.7128449669763489E-3</v>
      </c>
      <c r="I1306" s="34"/>
      <c r="J1306" s="39">
        <v>-3.6470588235294117</v>
      </c>
      <c r="K1306" s="33">
        <v>-2.0036194415718718E-3</v>
      </c>
      <c r="M1306" s="69" t="s">
        <v>106</v>
      </c>
      <c r="N1306" s="23">
        <f ca="1">OFFSET($R$38,0,$M1272)</f>
        <v>0</v>
      </c>
      <c r="O1306" s="23">
        <f ca="1">OFFSET($AV$38,0,$M1272)</f>
        <v>0</v>
      </c>
      <c r="P1306" s="23"/>
    </row>
    <row r="1307" spans="2:18" ht="10.35" customHeight="1" x14ac:dyDescent="0.4">
      <c r="B1307" s="36"/>
      <c r="C1307" s="100" t="s">
        <v>59</v>
      </c>
      <c r="D1307" s="101"/>
      <c r="E1307" s="40">
        <v>56.57377049180328</v>
      </c>
      <c r="F1307" s="33">
        <f>E1307/E1313</f>
        <v>3.6582004748982364E-2</v>
      </c>
      <c r="G1307" s="40">
        <v>49.950819672131146</v>
      </c>
      <c r="H1307" s="33">
        <f>G1307/G1313</f>
        <v>4.1752308915015482E-2</v>
      </c>
      <c r="I1307" s="34"/>
      <c r="J1307" s="40">
        <v>141.52941176470588</v>
      </c>
      <c r="K1307" s="33">
        <v>7.775336091003103E-2</v>
      </c>
      <c r="L1307" s="63"/>
      <c r="M1307" s="69" t="s">
        <v>107</v>
      </c>
      <c r="N1307" s="23">
        <f ca="1">OFFSET($R$39,0,$M1272)</f>
        <v>0</v>
      </c>
      <c r="O1307" s="23">
        <f ca="1">OFFSET($AV$39,0,$M1272)</f>
        <v>0</v>
      </c>
      <c r="P1307" s="23"/>
    </row>
    <row r="1308" spans="2:18" ht="10.35" customHeight="1" x14ac:dyDescent="0.4">
      <c r="B1308" s="38"/>
      <c r="C1308" s="100" t="s">
        <v>61</v>
      </c>
      <c r="D1308" s="101"/>
      <c r="E1308" s="40">
        <v>266.44262295081967</v>
      </c>
      <c r="F1308" s="33">
        <f>E1308/E1313</f>
        <v>0.17228841587516963</v>
      </c>
      <c r="G1308" s="40">
        <v>201.37704918032787</v>
      </c>
      <c r="H1308" s="33">
        <f>G1308/G1313</f>
        <v>0.16832470059469976</v>
      </c>
      <c r="I1308" s="34"/>
      <c r="J1308" s="40">
        <v>356.47058823529414</v>
      </c>
      <c r="K1308" s="33">
        <v>0.19583764219234748</v>
      </c>
      <c r="L1308" s="1"/>
      <c r="M1308" s="69" t="s">
        <v>108</v>
      </c>
      <c r="N1308" s="23">
        <f ca="1">OFFSET($R$40,0,$M1272)</f>
        <v>0</v>
      </c>
      <c r="O1308" s="23">
        <f ca="1">OFFSET($AV$40,0,$M1272)</f>
        <v>0</v>
      </c>
      <c r="P1308" s="23"/>
      <c r="R1308" s="85"/>
    </row>
    <row r="1309" spans="2:18" ht="10.35" customHeight="1" x14ac:dyDescent="0.4">
      <c r="B1309" s="31" t="s">
        <v>63</v>
      </c>
      <c r="C1309" s="100" t="s">
        <v>64</v>
      </c>
      <c r="D1309" s="101"/>
      <c r="E1309" s="40">
        <v>0.42622950819672129</v>
      </c>
      <c r="F1309" s="33">
        <f>E1309/E1313</f>
        <v>2.7561058344640433E-4</v>
      </c>
      <c r="G1309" s="40">
        <v>0.24590163934426229</v>
      </c>
      <c r="H1309" s="33">
        <f>G1309/G1313</f>
        <v>2.0554139603716186E-4</v>
      </c>
      <c r="I1309" s="34"/>
      <c r="J1309" s="40">
        <v>0.35294117647058826</v>
      </c>
      <c r="K1309" s="33">
        <v>1.938986556359876E-4</v>
      </c>
      <c r="M1309" s="69" t="s">
        <v>109</v>
      </c>
      <c r="N1309" s="23">
        <f ca="1">OFFSET($R$41,0,$M1272)</f>
        <v>0</v>
      </c>
      <c r="O1309" s="23">
        <f ca="1">OFFSET($AV$41,0,$M1272)</f>
        <v>0</v>
      </c>
      <c r="P1309" s="23"/>
      <c r="R1309" s="85"/>
    </row>
    <row r="1310" spans="2:18" ht="10.35" customHeight="1" x14ac:dyDescent="0.4">
      <c r="B1310" s="41" t="s">
        <v>66</v>
      </c>
      <c r="C1310" s="100" t="s">
        <v>67</v>
      </c>
      <c r="D1310" s="101"/>
      <c r="E1310" s="40">
        <v>3.0491803278688523</v>
      </c>
      <c r="F1310" s="33">
        <f>E1310/E1313</f>
        <v>1.9716757123473543E-3</v>
      </c>
      <c r="G1310" s="40">
        <v>3.8852459016393444</v>
      </c>
      <c r="H1310" s="33">
        <f>G1310/G1313</f>
        <v>3.2475540573871577E-3</v>
      </c>
      <c r="I1310" s="34"/>
      <c r="J1310" s="40">
        <v>1.2941176470588236</v>
      </c>
      <c r="K1310" s="33">
        <v>7.1096173733195458E-4</v>
      </c>
      <c r="L1310" s="8"/>
      <c r="M1310" s="69" t="s">
        <v>110</v>
      </c>
      <c r="N1310" s="23">
        <f ca="1">OFFSET($R$42,0,$M1272)</f>
        <v>0</v>
      </c>
      <c r="O1310" s="23">
        <f ca="1">OFFSET($AV$42,0,$M1272)</f>
        <v>0</v>
      </c>
      <c r="P1310" s="23"/>
      <c r="Q1310" s="86"/>
    </row>
    <row r="1311" spans="2:18" ht="10.35" customHeight="1" x14ac:dyDescent="0.4">
      <c r="B1311" s="31" t="s">
        <v>69</v>
      </c>
      <c r="C1311" s="100" t="s">
        <v>70</v>
      </c>
      <c r="D1311" s="101"/>
      <c r="E1311" s="40">
        <v>12.442622950819672</v>
      </c>
      <c r="F1311" s="33">
        <f>E1311/E1313</f>
        <v>8.0457089552238813E-3</v>
      </c>
      <c r="G1311" s="40">
        <v>24.081967213114755</v>
      </c>
      <c r="H1311" s="33">
        <f>G1311/G1313</f>
        <v>2.0129354051906054E-2</v>
      </c>
      <c r="I1311" s="34"/>
      <c r="J1311" s="40">
        <v>69.294117647058826</v>
      </c>
      <c r="K1311" s="33">
        <v>3.8068769389865566E-2</v>
      </c>
      <c r="L1311" s="8"/>
      <c r="M1311" s="69" t="s">
        <v>111</v>
      </c>
      <c r="N1311" s="23">
        <f ca="1">OFFSET($R$43,0,$M1272)</f>
        <v>0</v>
      </c>
      <c r="O1311" s="23">
        <f ca="1">OFFSET($AV$43,0,$M1272)</f>
        <v>0</v>
      </c>
      <c r="P1311" s="23"/>
      <c r="Q1311" s="70"/>
    </row>
    <row r="1312" spans="2:18" ht="10.35" customHeight="1" x14ac:dyDescent="0.4">
      <c r="B1312" s="41" t="s">
        <v>72</v>
      </c>
      <c r="C1312" s="100" t="s">
        <v>73</v>
      </c>
      <c r="D1312" s="101"/>
      <c r="E1312" s="40">
        <v>4.6229508196721314</v>
      </c>
      <c r="F1312" s="33">
        <f>E1312/E1313</f>
        <v>2.9893147896879243E-3</v>
      </c>
      <c r="G1312" s="40">
        <v>6.6557377049180326</v>
      </c>
      <c r="H1312" s="33">
        <f>G1312/G1313</f>
        <v>5.5633204527391813E-3</v>
      </c>
      <c r="I1312" s="34"/>
      <c r="J1312" s="40">
        <v>19.058823529411764</v>
      </c>
      <c r="K1312" s="33">
        <v>1.047052740434333E-2</v>
      </c>
      <c r="L1312" s="67"/>
      <c r="M1312" s="69" t="s">
        <v>112</v>
      </c>
      <c r="N1312" s="23">
        <f ca="1">OFFSET($R$44,0,$M1272)</f>
        <v>0</v>
      </c>
      <c r="O1312" s="23">
        <f ca="1">OFFSET($AV$44,0,$M1272)</f>
        <v>0</v>
      </c>
      <c r="P1312" s="23"/>
      <c r="Q1312" s="70"/>
    </row>
    <row r="1313" spans="2:17" ht="10.35" customHeight="1" x14ac:dyDescent="0.4">
      <c r="B1313" s="94" t="s">
        <v>75</v>
      </c>
      <c r="C1313" s="95"/>
      <c r="D1313" s="96"/>
      <c r="E1313" s="42">
        <f>SUM(E1300:E1303,E1309,E1311)</f>
        <v>1546.4918032786884</v>
      </c>
      <c r="F1313" s="33">
        <f>E1313/E1313</f>
        <v>1</v>
      </c>
      <c r="G1313" s="42">
        <f>SUM(G1300:G1303,G1309,G1311)</f>
        <v>1196.360655737705</v>
      </c>
      <c r="H1313" s="33">
        <f>G1313/G1313</f>
        <v>1</v>
      </c>
      <c r="I1313" s="34"/>
      <c r="J1313" s="42">
        <v>1820.2352941176471</v>
      </c>
      <c r="K1313" s="33">
        <v>1</v>
      </c>
      <c r="L1313" s="68"/>
      <c r="Q1313" s="70"/>
    </row>
    <row r="1314" spans="2:17" ht="10.35" customHeight="1" x14ac:dyDescent="0.4">
      <c r="B1314" s="94" t="s">
        <v>77</v>
      </c>
      <c r="C1314" s="95"/>
      <c r="D1314" s="96"/>
      <c r="E1314" s="42">
        <f>SUM(E1304:E1308,E1310,E1312)</f>
        <v>1497.8196721311476</v>
      </c>
      <c r="F1314" s="33">
        <f>E1314/E1313</f>
        <v>0.96852739145183186</v>
      </c>
      <c r="G1314" s="42">
        <f>SUM(G1304:G1308,G1310,G1312)</f>
        <v>1220.4754098360656</v>
      </c>
      <c r="H1314" s="33">
        <f>G1314/G1313</f>
        <v>1.0201567595713776</v>
      </c>
      <c r="I1314" s="34"/>
      <c r="J1314" s="42">
        <v>1825.0588235294115</v>
      </c>
      <c r="K1314" s="33">
        <v>1.0026499482936917</v>
      </c>
      <c r="L1314" s="68"/>
      <c r="Q1314" s="70"/>
    </row>
    <row r="1315" spans="2:17" ht="10.35" customHeight="1" x14ac:dyDescent="0.4">
      <c r="B1315" s="94" t="s">
        <v>79</v>
      </c>
      <c r="C1315" s="95"/>
      <c r="D1315" s="96"/>
      <c r="E1315" s="42">
        <f>E1313-E1314</f>
        <v>48.672131147540767</v>
      </c>
      <c r="F1315" s="33">
        <f>E1315/E1313</f>
        <v>3.1472608548168114E-2</v>
      </c>
      <c r="G1315" s="42">
        <f>G1313-G1314</f>
        <v>-24.114754098360663</v>
      </c>
      <c r="H1315" s="33">
        <f>G1315/G1313</f>
        <v>-2.0156759571377681E-2</v>
      </c>
      <c r="I1315" s="34"/>
      <c r="J1315" s="42">
        <v>-4.8235294117644116</v>
      </c>
      <c r="K1315" s="33">
        <v>-2.6499482936916687E-3</v>
      </c>
      <c r="L1315" s="68"/>
      <c r="M1315" s="69"/>
      <c r="N1315" s="87"/>
      <c r="O1315" s="87"/>
      <c r="P1315" s="87"/>
      <c r="Q1315" s="70"/>
    </row>
    <row r="1316" spans="2:17" ht="10.35" customHeight="1" x14ac:dyDescent="0.4">
      <c r="B1316" s="102" t="s">
        <v>81</v>
      </c>
      <c r="C1316" s="103"/>
      <c r="D1316" s="104"/>
      <c r="E1316" s="44">
        <v>0</v>
      </c>
      <c r="F1316" s="45">
        <f>E1316/E1313</f>
        <v>0</v>
      </c>
      <c r="G1316" s="44">
        <v>1.3442622950819672</v>
      </c>
      <c r="H1316" s="45">
        <f>G1316/G1313</f>
        <v>1.1236262983364848E-3</v>
      </c>
      <c r="I1316" s="77"/>
      <c r="J1316" s="47" t="s">
        <v>82</v>
      </c>
      <c r="K1316" s="48" t="s">
        <v>83</v>
      </c>
      <c r="L1316" s="68"/>
      <c r="M1316" s="69"/>
      <c r="N1316" s="87"/>
      <c r="O1316" s="87"/>
      <c r="P1316" s="87"/>
      <c r="Q1316" s="70"/>
    </row>
    <row r="1317" spans="2:17" ht="10.35" customHeight="1" x14ac:dyDescent="0.4">
      <c r="B1317" s="102" t="s">
        <v>85</v>
      </c>
      <c r="C1317" s="103"/>
      <c r="D1317" s="104"/>
      <c r="E1317" s="44">
        <f>E1315+E1316</f>
        <v>48.672131147540767</v>
      </c>
      <c r="F1317" s="45">
        <f>E1317/(E1313+E1316)</f>
        <v>3.1472608548168114E-2</v>
      </c>
      <c r="G1317" s="44">
        <f>G1315+G1316</f>
        <v>-22.770491803278695</v>
      </c>
      <c r="H1317" s="45">
        <f>G1317/(G1313+G1316)</f>
        <v>-1.9011771147002469E-2</v>
      </c>
      <c r="I1317" s="77"/>
      <c r="J1317" s="47" t="s">
        <v>83</v>
      </c>
      <c r="K1317" s="48" t="s">
        <v>83</v>
      </c>
      <c r="L1317" s="68"/>
      <c r="M1317" s="69"/>
      <c r="N1317" s="87"/>
      <c r="O1317" s="87"/>
      <c r="P1317" s="87"/>
      <c r="Q1317" s="70"/>
    </row>
    <row r="1318" spans="2:17" ht="10.35" customHeight="1" x14ac:dyDescent="0.4">
      <c r="B1318" s="94" t="s">
        <v>87</v>
      </c>
      <c r="C1318" s="95"/>
      <c r="D1318" s="96"/>
      <c r="E1318" s="49">
        <v>61</v>
      </c>
      <c r="F1318" s="50"/>
      <c r="G1318" s="49">
        <v>61</v>
      </c>
      <c r="H1318" s="50"/>
      <c r="I1318" s="51"/>
      <c r="J1318" s="49">
        <v>17</v>
      </c>
      <c r="K1318" s="50"/>
      <c r="L1318" s="68"/>
      <c r="M1318" s="69"/>
      <c r="N1318" s="87"/>
      <c r="O1318" s="87"/>
      <c r="P1318" s="87"/>
      <c r="Q1318" s="70"/>
    </row>
    <row r="1319" spans="2:17" ht="10.35" customHeight="1" x14ac:dyDescent="0.4">
      <c r="B1319" s="52"/>
      <c r="C1319" s="53"/>
      <c r="D1319" s="54"/>
      <c r="E1319" s="55"/>
      <c r="F1319" s="55"/>
      <c r="G1319" s="55"/>
      <c r="H1319" s="55"/>
      <c r="I1319" s="51"/>
      <c r="J1319" s="55"/>
      <c r="K1319" s="55"/>
      <c r="L1319" s="68"/>
      <c r="M1319" s="69"/>
      <c r="N1319" s="87"/>
      <c r="O1319" s="87"/>
      <c r="P1319" s="87"/>
      <c r="Q1319" s="70"/>
    </row>
    <row r="1320" spans="2:17" ht="10.35" customHeight="1" x14ac:dyDescent="0.4">
      <c r="B1320" s="56" t="s">
        <v>90</v>
      </c>
      <c r="C1320" s="57"/>
      <c r="D1320" s="58"/>
      <c r="E1320" s="49">
        <v>1.0819672131147542</v>
      </c>
      <c r="F1320" s="50"/>
      <c r="G1320" s="49">
        <v>0.31147540983606559</v>
      </c>
      <c r="H1320" s="50"/>
      <c r="I1320" s="51"/>
      <c r="J1320" s="49">
        <v>0.1873995060525622</v>
      </c>
      <c r="K1320" s="50"/>
      <c r="L1320" s="68"/>
      <c r="M1320" s="70"/>
      <c r="N1320" s="70"/>
      <c r="O1320" s="70"/>
      <c r="P1320" s="70"/>
      <c r="Q1320" s="70"/>
    </row>
    <row r="1321" spans="2:17" ht="10.35" customHeight="1" x14ac:dyDescent="0.4">
      <c r="B1321" s="59" t="s">
        <v>92</v>
      </c>
      <c r="C1321" s="60"/>
      <c r="D1321" s="61"/>
      <c r="E1321" s="49">
        <v>0.45901639344262296</v>
      </c>
      <c r="F1321" s="50"/>
      <c r="G1321" s="49">
        <v>2.1311475409836067</v>
      </c>
      <c r="H1321" s="50"/>
      <c r="I1321" s="51"/>
      <c r="J1321" s="49">
        <v>0</v>
      </c>
      <c r="K1321" s="50"/>
      <c r="L1321" s="68"/>
      <c r="M1321" s="4">
        <v>27</v>
      </c>
      <c r="N1321" s="4" t="s">
        <v>113</v>
      </c>
      <c r="O1321" s="4" t="s">
        <v>114</v>
      </c>
      <c r="Q1321" s="70"/>
    </row>
    <row r="1322" spans="2:17" ht="10.35" customHeight="1" x14ac:dyDescent="0.4">
      <c r="B1322" s="56" t="s">
        <v>94</v>
      </c>
      <c r="C1322" s="57"/>
      <c r="D1322" s="58"/>
      <c r="E1322" s="49">
        <v>1.6393442622950821E-2</v>
      </c>
      <c r="F1322" s="50"/>
      <c r="G1322" s="49">
        <v>1.6393442622950821E-2</v>
      </c>
      <c r="H1322" s="50"/>
      <c r="I1322" s="51"/>
      <c r="J1322" s="49">
        <v>6.6517886268898763E-2</v>
      </c>
      <c r="K1322" s="50"/>
      <c r="L1322" s="68"/>
      <c r="M1322" s="22" t="s">
        <v>38</v>
      </c>
      <c r="N1322" s="23">
        <f ca="1">OFFSET($R$5,0,$M1321)</f>
        <v>0</v>
      </c>
      <c r="O1322" s="23">
        <f ca="1">OFFSET($AV$5,0,$M1321)</f>
        <v>0</v>
      </c>
      <c r="P1322" s="23"/>
      <c r="Q1322" s="70"/>
    </row>
    <row r="1323" spans="2:17" ht="10.35" customHeight="1" x14ac:dyDescent="0.4">
      <c r="B1323" s="56" t="s">
        <v>96</v>
      </c>
      <c r="C1323" s="57"/>
      <c r="D1323" s="58"/>
      <c r="E1323" s="49">
        <f>E1315+E1305+E1306-SUM(E1320:E1322)</f>
        <v>79.475409836065353</v>
      </c>
      <c r="F1323" s="50"/>
      <c r="G1323" s="49">
        <f>G1315+G1305+G1306-SUM(G1320:G1322)</f>
        <v>7.5409836065573721</v>
      </c>
      <c r="H1323" s="50"/>
      <c r="I1323" s="51"/>
      <c r="J1323" s="49">
        <v>52.569612019443539</v>
      </c>
      <c r="K1323" s="50"/>
      <c r="L1323" s="68"/>
      <c r="M1323" s="29" t="s">
        <v>42</v>
      </c>
      <c r="N1323" s="23">
        <f ca="1">OFFSET($R$6,0,$M1321)</f>
        <v>0</v>
      </c>
      <c r="O1323" s="23">
        <f ca="1">OFFSET($AV$6,0,$M1321)</f>
        <v>0</v>
      </c>
      <c r="P1323" s="23"/>
      <c r="Q1323" s="70"/>
    </row>
    <row r="1324" spans="2:17" ht="10.35" customHeight="1" x14ac:dyDescent="0.4">
      <c r="C1324" s="65"/>
      <c r="D1324" s="54"/>
      <c r="E1324" s="54"/>
      <c r="F1324" s="54"/>
      <c r="G1324" s="54"/>
      <c r="H1324" s="54"/>
      <c r="I1324" s="54"/>
      <c r="J1324" s="54"/>
      <c r="K1324" s="66"/>
      <c r="L1324" s="68"/>
      <c r="M1324" s="35" t="s">
        <v>45</v>
      </c>
      <c r="N1324" s="23">
        <f ca="1">OFFSET($R$7,0,$M1321)</f>
        <v>0</v>
      </c>
      <c r="O1324" s="23">
        <f ca="1">OFFSET($AV$7,0,$M1321)</f>
        <v>0</v>
      </c>
      <c r="P1324" s="23"/>
      <c r="Q1324" s="70"/>
    </row>
    <row r="1325" spans="2:17" ht="10.35" customHeight="1" x14ac:dyDescent="0.4">
      <c r="B1325" s="56" t="s">
        <v>115</v>
      </c>
      <c r="C1325" s="57"/>
      <c r="D1325" s="58"/>
      <c r="E1325" s="78">
        <v>5.7377049180327866</v>
      </c>
      <c r="F1325" s="50"/>
      <c r="G1325" s="78" t="s">
        <v>116</v>
      </c>
      <c r="H1325" s="50"/>
      <c r="I1325" s="91"/>
      <c r="J1325" s="79">
        <v>4.4666666666666668</v>
      </c>
      <c r="K1325" s="80"/>
      <c r="L1325" s="68"/>
      <c r="M1325" s="35" t="s">
        <v>47</v>
      </c>
      <c r="N1325" s="23">
        <f ca="1">OFFSET($R$8,0,$M1321)</f>
        <v>0</v>
      </c>
      <c r="O1325" s="23">
        <f ca="1">OFFSET($AV$8,0,$M1321)</f>
        <v>0</v>
      </c>
      <c r="P1325" s="23"/>
      <c r="Q1325" s="70"/>
    </row>
    <row r="1326" spans="2:17" ht="10.35" customHeight="1" x14ac:dyDescent="0.4">
      <c r="B1326" s="56" t="s">
        <v>117</v>
      </c>
      <c r="C1326" s="57"/>
      <c r="D1326" s="58"/>
      <c r="E1326" s="78">
        <f>E1313/E1325</f>
        <v>269.53142857142853</v>
      </c>
      <c r="F1326" s="50"/>
      <c r="G1326" s="78" t="s">
        <v>116</v>
      </c>
      <c r="H1326" s="50"/>
      <c r="I1326" s="88"/>
      <c r="J1326" s="78">
        <v>407.51536435469711</v>
      </c>
      <c r="K1326" s="50"/>
      <c r="L1326" s="68"/>
      <c r="M1326" s="35" t="s">
        <v>49</v>
      </c>
      <c r="N1326" s="23">
        <f ca="1">OFFSET($R$9,0,$M1321)</f>
        <v>0</v>
      </c>
      <c r="O1326" s="23">
        <f ca="1">OFFSET($AV$9,0,$M1321)</f>
        <v>0.71942446043165476</v>
      </c>
      <c r="P1326" s="23"/>
      <c r="Q1326" s="70"/>
    </row>
    <row r="1327" spans="2:17" ht="10.35" customHeight="1" x14ac:dyDescent="0.4">
      <c r="B1327" s="97" t="s">
        <v>133</v>
      </c>
      <c r="C1327" s="98"/>
      <c r="D1327" s="99"/>
      <c r="E1327" s="81">
        <f>(E1313+E1316)/E1325</f>
        <v>269.53142857142853</v>
      </c>
      <c r="F1327" s="82"/>
      <c r="G1327" s="81" t="s">
        <v>119</v>
      </c>
      <c r="H1327" s="82"/>
      <c r="I1327" s="83"/>
      <c r="J1327" s="81" t="s">
        <v>119</v>
      </c>
      <c r="K1327" s="84"/>
      <c r="L1327" s="66"/>
      <c r="M1327" s="35" t="s">
        <v>51</v>
      </c>
      <c r="N1327" s="23">
        <f ca="1">OFFSET($R$10,0,$M1321)</f>
        <v>0</v>
      </c>
      <c r="O1327" s="23">
        <f ca="1">OFFSET($AV$10,0,$M1321)</f>
        <v>0.35971223021582738</v>
      </c>
      <c r="P1327" s="23"/>
      <c r="Q1327" s="70"/>
    </row>
    <row r="1328" spans="2:17" ht="10.35" customHeight="1" x14ac:dyDescent="0.4">
      <c r="B1328" s="56" t="s">
        <v>120</v>
      </c>
      <c r="C1328" s="57"/>
      <c r="D1328" s="58"/>
      <c r="E1328" s="78">
        <f>E1314/E1325</f>
        <v>261.04857142857145</v>
      </c>
      <c r="F1328" s="50"/>
      <c r="G1328" s="78" t="s">
        <v>116</v>
      </c>
      <c r="H1328" s="50"/>
      <c r="I1328" s="88"/>
      <c r="J1328" s="78">
        <v>408.59525899912194</v>
      </c>
      <c r="K1328" s="50"/>
      <c r="L1328" s="66"/>
      <c r="M1328" s="35" t="s">
        <v>54</v>
      </c>
      <c r="N1328" s="23">
        <f ca="1">OFFSET($R$11,0,$M1321)</f>
        <v>0</v>
      </c>
      <c r="O1328" s="23">
        <f ca="1">OFFSET($AV$11,0,$M1321)</f>
        <v>0.71942446043165476</v>
      </c>
      <c r="P1328" s="23"/>
      <c r="Q1328" s="70"/>
    </row>
    <row r="1329" spans="2:49" ht="10.35" customHeight="1" x14ac:dyDescent="0.4">
      <c r="B1329" s="56" t="s">
        <v>121</v>
      </c>
      <c r="C1329" s="57"/>
      <c r="D1329" s="58"/>
      <c r="E1329" s="78">
        <v>0.94019607843137265</v>
      </c>
      <c r="F1329" s="50"/>
      <c r="G1329" s="78" t="s">
        <v>116</v>
      </c>
      <c r="H1329" s="50"/>
      <c r="I1329" s="88"/>
      <c r="J1329" s="78">
        <v>0.85882352941176465</v>
      </c>
      <c r="K1329" s="50"/>
      <c r="L1329" s="66"/>
      <c r="M1329" s="35" t="s">
        <v>56</v>
      </c>
      <c r="N1329" s="23">
        <f ca="1">OFFSET($R$12,0,$M1321)</f>
        <v>0.35971223021582738</v>
      </c>
      <c r="O1329" s="23">
        <f ca="1">OFFSET($AV$12,0,$M1321)</f>
        <v>1.4388489208633095</v>
      </c>
      <c r="P1329" s="23"/>
      <c r="Q1329" s="70"/>
    </row>
    <row r="1330" spans="2:49" ht="10.35" customHeight="1" x14ac:dyDescent="0.4">
      <c r="B1330" s="56" t="s">
        <v>122</v>
      </c>
      <c r="C1330" s="57"/>
      <c r="D1330" s="58"/>
      <c r="E1330" s="78">
        <f>E1304/E1329</f>
        <v>1206.9508880493681</v>
      </c>
      <c r="F1330" s="50"/>
      <c r="G1330" s="78" t="s">
        <v>116</v>
      </c>
      <c r="H1330" s="50"/>
      <c r="I1330" s="88"/>
      <c r="J1330" s="78">
        <v>1454.3835616438357</v>
      </c>
      <c r="K1330" s="50"/>
      <c r="L1330" s="66"/>
      <c r="M1330" s="35" t="s">
        <v>58</v>
      </c>
      <c r="N1330" s="23">
        <f ca="1">OFFSET($R$13,0,$M1321)</f>
        <v>0</v>
      </c>
      <c r="O1330" s="23">
        <f ca="1">OFFSET($AV$13,0,$M1321)</f>
        <v>0.71942446043165476</v>
      </c>
      <c r="P1330" s="23"/>
      <c r="Q1330" s="70"/>
    </row>
    <row r="1331" spans="2:49" ht="9" customHeight="1" x14ac:dyDescent="0.4">
      <c r="B1331" s="64" t="s">
        <v>98</v>
      </c>
      <c r="C1331" s="65"/>
      <c r="D1331" s="54"/>
      <c r="E1331" s="54"/>
      <c r="F1331" s="54"/>
      <c r="G1331" s="54"/>
      <c r="H1331" s="54"/>
      <c r="I1331" s="54"/>
      <c r="J1331" s="54"/>
      <c r="K1331" s="66"/>
      <c r="L1331" s="66"/>
      <c r="M1331" s="35" t="s">
        <v>60</v>
      </c>
      <c r="N1331" s="23">
        <f ca="1">OFFSET($R$14,0,$M1321)</f>
        <v>1.4388489208633095</v>
      </c>
      <c r="O1331" s="23">
        <f ca="1">OFFSET($AV$14,0,$M1321)</f>
        <v>0.71942446043165476</v>
      </c>
      <c r="P1331" s="23"/>
      <c r="Q1331" s="70"/>
    </row>
    <row r="1332" spans="2:49" ht="9" customHeight="1" x14ac:dyDescent="0.4">
      <c r="B1332" s="64" t="s">
        <v>123</v>
      </c>
      <c r="C1332" s="65"/>
      <c r="D1332" s="54"/>
      <c r="E1332" s="54"/>
      <c r="F1332" s="54"/>
      <c r="G1332" s="54"/>
      <c r="H1332" s="54"/>
      <c r="I1332" s="54"/>
      <c r="J1332" s="54"/>
      <c r="K1332" s="66"/>
      <c r="L1332" s="66"/>
      <c r="M1332" s="35" t="s">
        <v>62</v>
      </c>
      <c r="N1332" s="23">
        <f ca="1">OFFSET($R$15,0,$M1321)</f>
        <v>1.4388489208633095</v>
      </c>
      <c r="O1332" s="23">
        <f ca="1">OFFSET($AV$15,0,$M1321)</f>
        <v>1.4388489208633095</v>
      </c>
      <c r="P1332" s="23"/>
      <c r="Q1332" s="70"/>
    </row>
    <row r="1333" spans="2:49" ht="10.35" customHeight="1" x14ac:dyDescent="0.4">
      <c r="B1333" s="64"/>
      <c r="C1333" s="65"/>
      <c r="D1333" s="54"/>
      <c r="E1333" s="54"/>
      <c r="F1333" s="54"/>
      <c r="G1333" s="54"/>
      <c r="H1333" s="54"/>
      <c r="I1333" s="54"/>
      <c r="J1333" s="54"/>
      <c r="K1333" s="66"/>
      <c r="L1333" s="68"/>
      <c r="M1333" s="35" t="s">
        <v>65</v>
      </c>
      <c r="N1333" s="23">
        <f ca="1">OFFSET($R$16,0,$M1321)</f>
        <v>1.079136690647482</v>
      </c>
      <c r="O1333" s="23">
        <f ca="1">OFFSET($AV$16,0,$M1321)</f>
        <v>0.35971223021582738</v>
      </c>
      <c r="P1333" s="23"/>
      <c r="Q1333" s="70"/>
    </row>
    <row r="1334" spans="2:49" ht="10.35" customHeight="1" x14ac:dyDescent="0.4">
      <c r="B1334" s="64"/>
      <c r="C1334" s="65"/>
      <c r="D1334" s="54"/>
      <c r="E1334" s="54"/>
      <c r="F1334" s="54"/>
      <c r="G1334" s="54"/>
      <c r="H1334" s="54"/>
      <c r="I1334" s="54"/>
      <c r="J1334" s="54"/>
      <c r="K1334" s="66"/>
      <c r="L1334" s="68"/>
      <c r="M1334" s="35" t="s">
        <v>68</v>
      </c>
      <c r="N1334" s="23">
        <f ca="1">OFFSET($R$17,0,$M1321)</f>
        <v>0.71942446043165476</v>
      </c>
      <c r="O1334" s="23">
        <f ca="1">OFFSET($AV$17,0,$M1321)</f>
        <v>0.35971223021582738</v>
      </c>
      <c r="P1334" s="23"/>
      <c r="Q1334" s="74"/>
    </row>
    <row r="1335" spans="2:49" ht="10.35" customHeight="1" x14ac:dyDescent="0.4">
      <c r="B1335" s="64"/>
      <c r="C1335" s="65"/>
      <c r="D1335" s="54"/>
      <c r="E1335" s="54"/>
      <c r="F1335" s="54"/>
      <c r="G1335" s="54"/>
      <c r="H1335" s="54"/>
      <c r="I1335" s="54"/>
      <c r="J1335" s="54"/>
      <c r="K1335" s="66"/>
      <c r="L1335" s="68"/>
      <c r="M1335" s="35" t="s">
        <v>71</v>
      </c>
      <c r="N1335" s="23">
        <f ca="1">OFFSET($R$18,0,$M1321)</f>
        <v>2.5179856115107913</v>
      </c>
      <c r="O1335" s="23">
        <f ca="1">OFFSET($AV$18,0,$M1321)</f>
        <v>0.71942446043165476</v>
      </c>
      <c r="P1335" s="23"/>
    </row>
    <row r="1336" spans="2:49" ht="10.35" customHeight="1" x14ac:dyDescent="0.4">
      <c r="B1336" s="64"/>
      <c r="C1336" s="65"/>
      <c r="D1336" s="54"/>
      <c r="E1336" s="54"/>
      <c r="F1336" s="54"/>
      <c r="G1336" s="54"/>
      <c r="H1336" s="54"/>
      <c r="I1336" s="54"/>
      <c r="J1336" s="54"/>
      <c r="K1336" s="66"/>
      <c r="L1336" s="75"/>
      <c r="M1336" s="35" t="s">
        <v>74</v>
      </c>
      <c r="N1336" s="23">
        <f ca="1">OFFSET($R$19,0,$M1321)</f>
        <v>0.71942446043165476</v>
      </c>
      <c r="O1336" s="23">
        <f ca="1">OFFSET($AV$19,0,$M1321)</f>
        <v>0.35971223021582738</v>
      </c>
      <c r="P1336" s="23"/>
    </row>
    <row r="1337" spans="2:49" ht="10.35" customHeight="1" x14ac:dyDescent="0.4">
      <c r="B1337" s="64"/>
      <c r="C1337" s="65"/>
      <c r="D1337" s="54"/>
      <c r="E1337" s="54"/>
      <c r="F1337" s="54"/>
      <c r="G1337" s="54"/>
      <c r="H1337" s="54"/>
      <c r="I1337" s="54"/>
      <c r="J1337" s="54"/>
      <c r="K1337" s="66"/>
      <c r="L1337" s="76"/>
      <c r="M1337" s="35" t="s">
        <v>76</v>
      </c>
      <c r="N1337" s="23">
        <f ca="1">OFFSET($R$20,0,$M1321)</f>
        <v>1.7985611510791366</v>
      </c>
      <c r="O1337" s="23">
        <f ca="1">OFFSET($AV$20,0,$M1321)</f>
        <v>4.3165467625899279</v>
      </c>
      <c r="P1337" s="23"/>
    </row>
    <row r="1338" spans="2:49" ht="10.35" customHeight="1" x14ac:dyDescent="0.4">
      <c r="B1338" s="64"/>
      <c r="C1338" s="65"/>
      <c r="D1338" s="54"/>
      <c r="E1338" s="54"/>
      <c r="F1338" s="54"/>
      <c r="G1338" s="54"/>
      <c r="H1338" s="54"/>
      <c r="I1338" s="54"/>
      <c r="J1338" s="54"/>
      <c r="K1338" s="66"/>
      <c r="L1338" s="76"/>
      <c r="M1338" s="43" t="s">
        <v>78</v>
      </c>
      <c r="N1338" s="23">
        <f ca="1">OFFSET($R$21,0,$M1321)</f>
        <v>1.079136690647482</v>
      </c>
      <c r="O1338" s="23">
        <f ca="1">OFFSET($AV$21,0,$M1321)</f>
        <v>2.1582733812949639</v>
      </c>
      <c r="P1338" s="23"/>
      <c r="Q1338" s="30"/>
      <c r="R1338" s="30"/>
      <c r="S1338" s="30"/>
      <c r="T1338" s="30"/>
      <c r="U1338" s="30"/>
      <c r="V1338" s="11"/>
      <c r="W1338" s="11"/>
      <c r="X1338" s="11"/>
      <c r="Y1338" s="11"/>
      <c r="Z1338" s="11"/>
      <c r="AA1338" s="11"/>
      <c r="AB1338" s="11"/>
      <c r="AC1338" s="11"/>
      <c r="AD1338" s="11"/>
      <c r="AE1338" s="11"/>
      <c r="AF1338" s="11"/>
      <c r="AG1338" s="11"/>
      <c r="AH1338" s="11"/>
      <c r="AI1338" s="11"/>
      <c r="AJ1338" s="11"/>
      <c r="AK1338" s="11"/>
      <c r="AL1338" s="11"/>
      <c r="AM1338" s="11"/>
      <c r="AN1338" s="11"/>
      <c r="AO1338" s="11"/>
      <c r="AP1338" s="11"/>
      <c r="AQ1338" s="11"/>
      <c r="AR1338" s="11"/>
      <c r="AS1338" s="11"/>
      <c r="AT1338" s="11"/>
      <c r="AU1338" s="11"/>
    </row>
    <row r="1339" spans="2:49" ht="10.35" customHeight="1" x14ac:dyDescent="0.4">
      <c r="B1339" s="64"/>
      <c r="C1339" s="65"/>
      <c r="D1339" s="54"/>
      <c r="E1339" s="54"/>
      <c r="F1339" s="54"/>
      <c r="G1339" s="54"/>
      <c r="H1339" s="54"/>
      <c r="I1339" s="54"/>
      <c r="J1339" s="54"/>
      <c r="K1339" s="66"/>
      <c r="L1339" s="76"/>
      <c r="M1339" s="43" t="s">
        <v>80</v>
      </c>
      <c r="N1339" s="23">
        <f ca="1">OFFSET($R$22,0,$M1321)</f>
        <v>2.1582733812949639</v>
      </c>
      <c r="O1339" s="23">
        <f ca="1">OFFSET($AV$22,0,$M1321)</f>
        <v>1.4388489208633095</v>
      </c>
      <c r="P1339" s="23"/>
      <c r="Q1339" s="30"/>
      <c r="R1339" s="30"/>
      <c r="S1339" s="30"/>
      <c r="T1339" s="30"/>
      <c r="U1339" s="30"/>
      <c r="V1339" s="11"/>
      <c r="W1339" s="11"/>
      <c r="X1339" s="11"/>
      <c r="Y1339" s="11"/>
      <c r="Z1339" s="11"/>
      <c r="AA1339" s="11"/>
      <c r="AB1339" s="11"/>
      <c r="AC1339" s="11"/>
      <c r="AD1339" s="11"/>
      <c r="AE1339" s="11"/>
      <c r="AF1339" s="11"/>
      <c r="AG1339" s="11"/>
      <c r="AH1339" s="11"/>
      <c r="AI1339" s="11"/>
      <c r="AJ1339" s="11"/>
      <c r="AK1339" s="11"/>
      <c r="AL1339" s="11"/>
      <c r="AM1339" s="11"/>
      <c r="AN1339" s="11"/>
      <c r="AO1339" s="11"/>
      <c r="AP1339" s="11"/>
      <c r="AQ1339" s="11"/>
      <c r="AR1339" s="11"/>
      <c r="AS1339" s="11"/>
      <c r="AT1339" s="11"/>
      <c r="AU1339" s="11"/>
    </row>
    <row r="1340" spans="2:49" ht="10.35" customHeight="1" x14ac:dyDescent="0.4">
      <c r="B1340" s="64"/>
      <c r="C1340" s="65"/>
      <c r="D1340" s="54"/>
      <c r="E1340" s="54"/>
      <c r="F1340" s="54"/>
      <c r="G1340" s="54"/>
      <c r="H1340" s="54"/>
      <c r="I1340" s="54"/>
      <c r="J1340" s="54"/>
      <c r="K1340" s="66"/>
      <c r="L1340" s="1"/>
      <c r="M1340" s="43" t="s">
        <v>84</v>
      </c>
      <c r="N1340" s="23">
        <f ca="1">OFFSET($R$23,0,$M1321)</f>
        <v>2.877697841726619</v>
      </c>
      <c r="O1340" s="23">
        <f ca="1">OFFSET($AV$23,0,$M1321)</f>
        <v>2.877697841726619</v>
      </c>
      <c r="P1340" s="23"/>
      <c r="AV1340" s="11"/>
      <c r="AW1340" s="11"/>
    </row>
    <row r="1341" spans="2:49" ht="10.35" customHeight="1" x14ac:dyDescent="0.4">
      <c r="B1341" s="64"/>
      <c r="C1341" s="65"/>
      <c r="D1341" s="54"/>
      <c r="E1341" s="54"/>
      <c r="F1341" s="54"/>
      <c r="G1341" s="54"/>
      <c r="H1341" s="54"/>
      <c r="I1341" s="54"/>
      <c r="J1341" s="54"/>
      <c r="K1341" s="66"/>
      <c r="L1341" s="1"/>
      <c r="M1341" s="43" t="s">
        <v>86</v>
      </c>
      <c r="N1341" s="23">
        <f ca="1">OFFSET($R$24,0,$M1321)</f>
        <v>3.2374100719424459</v>
      </c>
      <c r="O1341" s="23">
        <f ca="1">OFFSET($AV$24,0,$M1321)</f>
        <v>2.1582733812949639</v>
      </c>
      <c r="P1341" s="23"/>
      <c r="AV1341" s="11"/>
      <c r="AW1341" s="11"/>
    </row>
    <row r="1342" spans="2:49" ht="10.35" customHeight="1" x14ac:dyDescent="0.4">
      <c r="B1342" s="64"/>
      <c r="C1342" s="65"/>
      <c r="D1342" s="54"/>
      <c r="E1342" s="54"/>
      <c r="F1342" s="54"/>
      <c r="G1342" s="54"/>
      <c r="H1342" s="54"/>
      <c r="I1342" s="54"/>
      <c r="J1342" s="54"/>
      <c r="K1342" s="66"/>
      <c r="L1342" s="76"/>
      <c r="M1342" s="2" t="s">
        <v>88</v>
      </c>
      <c r="N1342" s="23">
        <f ca="1">OFFSET($R$25,0,$M1321)</f>
        <v>4.6762589928057556</v>
      </c>
      <c r="O1342" s="23">
        <f ca="1">OFFSET($AV$25,0,$M1321)</f>
        <v>3.2374100719424459</v>
      </c>
      <c r="P1342" s="23"/>
    </row>
    <row r="1343" spans="2:49" ht="10.35" customHeight="1" x14ac:dyDescent="0.4">
      <c r="B1343" s="64"/>
      <c r="C1343" s="65"/>
      <c r="D1343" s="54"/>
      <c r="E1343" s="54"/>
      <c r="F1343" s="54"/>
      <c r="G1343" s="54"/>
      <c r="H1343" s="54"/>
      <c r="I1343" s="54"/>
      <c r="J1343" s="54"/>
      <c r="K1343" s="66"/>
      <c r="L1343" s="76"/>
      <c r="M1343" s="4" t="s">
        <v>89</v>
      </c>
      <c r="N1343" s="23">
        <f ca="1">OFFSET($R$26,0,$M1321)</f>
        <v>12.949640287769784</v>
      </c>
      <c r="O1343" s="23">
        <f ca="1">OFFSET($AV$26,0,$M1321)</f>
        <v>20.863309352517987</v>
      </c>
      <c r="P1343" s="23"/>
    </row>
    <row r="1344" spans="2:49" ht="10.35" customHeight="1" x14ac:dyDescent="0.4">
      <c r="B1344" s="64"/>
      <c r="C1344" s="65"/>
      <c r="D1344" s="54"/>
      <c r="E1344" s="54"/>
      <c r="F1344" s="54"/>
      <c r="G1344" s="54"/>
      <c r="H1344" s="54"/>
      <c r="I1344" s="54"/>
      <c r="J1344" s="54"/>
      <c r="K1344" s="66"/>
      <c r="L1344" s="76"/>
      <c r="M1344" s="43" t="s">
        <v>91</v>
      </c>
      <c r="N1344" s="23">
        <f ca="1">OFFSET($R$27,0,$M1321)</f>
        <v>21.582733812949641</v>
      </c>
      <c r="O1344" s="23">
        <f ca="1">OFFSET($AV$27,0,$M1321)</f>
        <v>23.381294964028775</v>
      </c>
      <c r="P1344" s="23"/>
    </row>
    <row r="1345" spans="2:18" ht="7.5" customHeight="1" x14ac:dyDescent="0.4">
      <c r="B1345" s="64"/>
      <c r="C1345" s="65"/>
      <c r="D1345" s="54"/>
      <c r="E1345" s="54"/>
      <c r="F1345" s="54"/>
      <c r="G1345" s="54"/>
      <c r="H1345" s="54"/>
      <c r="I1345" s="54"/>
      <c r="J1345" s="54"/>
      <c r="K1345" s="66"/>
      <c r="L1345" s="76"/>
      <c r="M1345" s="43" t="s">
        <v>93</v>
      </c>
      <c r="N1345" s="23">
        <f ca="1">OFFSET($R$28,0,$M1321)</f>
        <v>13.669064748201439</v>
      </c>
      <c r="O1345" s="23">
        <f ca="1">OFFSET($AV$28,0,$M1321)</f>
        <v>11.870503597122301</v>
      </c>
      <c r="P1345" s="23"/>
    </row>
    <row r="1346" spans="2:18" ht="16.5" customHeight="1" x14ac:dyDescent="0.4">
      <c r="B1346" s="9" t="str">
        <f>"第28表　保育所等訪問支援　１施設・事業所当たりの収支額，収支等の科目"</f>
        <v>第28表　保育所等訪問支援　１施設・事業所当たりの収支額，収支等の科目</v>
      </c>
      <c r="C1346" s="65"/>
      <c r="D1346" s="54"/>
      <c r="E1346" s="54"/>
      <c r="F1346" s="54"/>
      <c r="G1346" s="54"/>
      <c r="H1346" s="54"/>
      <c r="I1346" s="54"/>
      <c r="J1346" s="54"/>
      <c r="K1346" s="66"/>
      <c r="M1346" s="43" t="s">
        <v>95</v>
      </c>
      <c r="N1346" s="23">
        <f ca="1">OFFSET($R$29,0,$M1321)</f>
        <v>5.0359712230215825</v>
      </c>
      <c r="O1346" s="23">
        <f ca="1">OFFSET($AV$29,0,$M1321)</f>
        <v>5.3956834532374103</v>
      </c>
      <c r="P1346" s="23"/>
    </row>
    <row r="1347" spans="2:18" ht="10.35" customHeight="1" x14ac:dyDescent="0.4">
      <c r="C1347" s="7"/>
      <c r="D1347" s="8"/>
      <c r="E1347" s="8"/>
      <c r="F1347" s="8"/>
      <c r="G1347" s="8"/>
      <c r="H1347" s="8"/>
      <c r="I1347" s="8"/>
      <c r="J1347" s="8"/>
      <c r="K1347" s="10" t="s">
        <v>33</v>
      </c>
      <c r="M1347" s="43" t="s">
        <v>97</v>
      </c>
      <c r="N1347" s="23">
        <f ca="1">OFFSET($R$30,0,$M1321)</f>
        <v>8.6330935251798557</v>
      </c>
      <c r="O1347" s="23">
        <f ca="1">OFFSET($AV$30,0,$M1321)</f>
        <v>4.3165467625899279</v>
      </c>
      <c r="P1347" s="23"/>
    </row>
    <row r="1348" spans="2:18" ht="10.35" customHeight="1" x14ac:dyDescent="0.4">
      <c r="B1348" s="17"/>
      <c r="C1348" s="18"/>
      <c r="D1348" s="19"/>
      <c r="E1348" s="105" t="s">
        <v>36</v>
      </c>
      <c r="F1348" s="106"/>
      <c r="G1348" s="106"/>
      <c r="H1348" s="107"/>
      <c r="I1348" s="20"/>
      <c r="J1348" s="105" t="s">
        <v>37</v>
      </c>
      <c r="K1348" s="107"/>
      <c r="M1348" s="43" t="s">
        <v>99</v>
      </c>
      <c r="N1348" s="23">
        <f ca="1">OFFSET($R$31,0,$M1321)</f>
        <v>3.2374100719424459</v>
      </c>
      <c r="O1348" s="23">
        <f ca="1">OFFSET($AV$31,0,$M1321)</f>
        <v>2.5179856115107913</v>
      </c>
      <c r="P1348" s="23"/>
    </row>
    <row r="1349" spans="2:18" ht="10.35" customHeight="1" x14ac:dyDescent="0.4">
      <c r="B1349" s="26"/>
      <c r="C1349" s="27"/>
      <c r="D1349" s="28"/>
      <c r="E1349" s="105" t="s">
        <v>39</v>
      </c>
      <c r="F1349" s="107"/>
      <c r="G1349" s="105" t="s">
        <v>40</v>
      </c>
      <c r="H1349" s="107"/>
      <c r="I1349" s="20"/>
      <c r="J1349" s="105" t="s">
        <v>41</v>
      </c>
      <c r="K1349" s="107"/>
      <c r="M1349" s="43" t="s">
        <v>100</v>
      </c>
      <c r="N1349" s="23">
        <f ca="1">OFFSET($R$32,0,$M1321)</f>
        <v>3.9568345323741005</v>
      </c>
      <c r="O1349" s="23">
        <f ca="1">OFFSET($AV$32,0,$M1321)</f>
        <v>2.877697841726619</v>
      </c>
      <c r="P1349" s="23"/>
    </row>
    <row r="1350" spans="2:18" ht="10.35" customHeight="1" x14ac:dyDescent="0.4">
      <c r="B1350" s="31" t="s">
        <v>43</v>
      </c>
      <c r="C1350" s="100" t="s">
        <v>44</v>
      </c>
      <c r="D1350" s="101"/>
      <c r="E1350" s="32">
        <v>2911.8741007194244</v>
      </c>
      <c r="F1350" s="33">
        <f>E1350/E1363</f>
        <v>0.92636044359965253</v>
      </c>
      <c r="G1350" s="32">
        <v>2623.0251798561153</v>
      </c>
      <c r="H1350" s="33">
        <f>G1350/G1363</f>
        <v>0.94918755540282496</v>
      </c>
      <c r="I1350" s="34"/>
      <c r="J1350" s="32">
        <v>3410.8058252427186</v>
      </c>
      <c r="K1350" s="33">
        <v>0.90057453401222132</v>
      </c>
      <c r="M1350" s="43" t="s">
        <v>101</v>
      </c>
      <c r="N1350" s="23">
        <f ca="1">OFFSET($R$33,0,$M1321)</f>
        <v>2.1582733812949639</v>
      </c>
      <c r="O1350" s="23">
        <f ca="1">OFFSET($AV$33,0,$M1321)</f>
        <v>2.5179856115107913</v>
      </c>
      <c r="P1350" s="23"/>
    </row>
    <row r="1351" spans="2:18" ht="10.35" customHeight="1" x14ac:dyDescent="0.4">
      <c r="B1351" s="36"/>
      <c r="C1351" s="100" t="s">
        <v>46</v>
      </c>
      <c r="D1351" s="101"/>
      <c r="E1351" s="32">
        <v>142.85971223021582</v>
      </c>
      <c r="F1351" s="33">
        <f>E1351/E1363</f>
        <v>4.5448251475365929E-2</v>
      </c>
      <c r="G1351" s="32">
        <v>58.079136690647481</v>
      </c>
      <c r="H1351" s="33">
        <f>G1351/G1363</f>
        <v>2.1016951800030458E-2</v>
      </c>
      <c r="I1351" s="34"/>
      <c r="J1351" s="32">
        <v>167.48543689320388</v>
      </c>
      <c r="K1351" s="33">
        <v>4.4222136061702326E-2</v>
      </c>
      <c r="M1351" s="43" t="s">
        <v>102</v>
      </c>
      <c r="N1351" s="23">
        <f ca="1">OFFSET($R$34,0,$M1321)</f>
        <v>2.877697841726619</v>
      </c>
      <c r="O1351" s="23">
        <f ca="1">OFFSET($AV$34,0,$M1321)</f>
        <v>0.71942446043165476</v>
      </c>
      <c r="P1351" s="23"/>
    </row>
    <row r="1352" spans="2:18" ht="10.35" customHeight="1" x14ac:dyDescent="0.4">
      <c r="B1352" s="36"/>
      <c r="C1352" s="100" t="s">
        <v>48</v>
      </c>
      <c r="D1352" s="101"/>
      <c r="E1352" s="32">
        <v>18.377697841726619</v>
      </c>
      <c r="F1352" s="33">
        <f>E1352/E1363</f>
        <v>5.8465344778457651E-3</v>
      </c>
      <c r="G1352" s="32">
        <v>7.5395683453237412</v>
      </c>
      <c r="H1352" s="33">
        <f>G1352/G1363</f>
        <v>2.7283247227092682E-3</v>
      </c>
      <c r="I1352" s="34"/>
      <c r="J1352" s="32">
        <v>21.905339805825243</v>
      </c>
      <c r="K1352" s="33">
        <v>5.7837919244806604E-3</v>
      </c>
      <c r="M1352" s="2" t="s">
        <v>103</v>
      </c>
      <c r="N1352" s="23">
        <f ca="1">OFFSET($R$35,0,$M1321)</f>
        <v>0.71942446043165476</v>
      </c>
      <c r="O1352" s="23">
        <f ca="1">OFFSET($AV$35,0,$M1321)</f>
        <v>0.71942446043165476</v>
      </c>
      <c r="P1352" s="23"/>
    </row>
    <row r="1353" spans="2:18" ht="10.35" customHeight="1" x14ac:dyDescent="0.4">
      <c r="B1353" s="38"/>
      <c r="C1353" s="100" t="s">
        <v>50</v>
      </c>
      <c r="D1353" s="101"/>
      <c r="E1353" s="32">
        <v>64.007194244604321</v>
      </c>
      <c r="F1353" s="33">
        <f>E1353/E1363</f>
        <v>2.0362739185513321E-2</v>
      </c>
      <c r="G1353" s="32">
        <v>65.683453237410077</v>
      </c>
      <c r="H1353" s="33">
        <f>G1353/G1363</f>
        <v>2.3768706792304979E-2</v>
      </c>
      <c r="I1353" s="34"/>
      <c r="J1353" s="32">
        <v>91.516990291262132</v>
      </c>
      <c r="K1353" s="33">
        <v>2.4163753408592056E-2</v>
      </c>
      <c r="M1353" s="4" t="s">
        <v>104</v>
      </c>
      <c r="N1353" s="23">
        <f ca="1">OFFSET($R$36,0,$M1321)</f>
        <v>0.35971223021582738</v>
      </c>
      <c r="O1353" s="23">
        <f ca="1">OFFSET($AV$36,0,$M1321)</f>
        <v>0</v>
      </c>
      <c r="P1353" s="23"/>
      <c r="R1353" s="85"/>
    </row>
    <row r="1354" spans="2:18" ht="10.35" customHeight="1" x14ac:dyDescent="0.4">
      <c r="B1354" s="31" t="s">
        <v>52</v>
      </c>
      <c r="C1354" s="100" t="s">
        <v>53</v>
      </c>
      <c r="D1354" s="101"/>
      <c r="E1354" s="32">
        <v>2442.388489208633</v>
      </c>
      <c r="F1354" s="33">
        <f>E1354/E1363</f>
        <v>0.77700202895001547</v>
      </c>
      <c r="G1354" s="32">
        <v>2045.6510791366907</v>
      </c>
      <c r="H1354" s="33">
        <f>G1354/G1363</f>
        <v>0.74025463496290855</v>
      </c>
      <c r="I1354" s="34"/>
      <c r="J1354" s="32">
        <v>2918.7354368932038</v>
      </c>
      <c r="K1354" s="33">
        <v>0.77065038019219489</v>
      </c>
      <c r="M1354" s="69" t="s">
        <v>105</v>
      </c>
      <c r="N1354" s="23">
        <f ca="1">OFFSET($R$37,0,$M1321)</f>
        <v>0.35971223021582738</v>
      </c>
      <c r="O1354" s="23">
        <f ca="1">OFFSET($AV$37,0,$M1321)</f>
        <v>0</v>
      </c>
      <c r="P1354" s="23"/>
    </row>
    <row r="1355" spans="2:18" ht="10.35" customHeight="1" x14ac:dyDescent="0.4">
      <c r="B1355" s="36"/>
      <c r="C1355" s="100" t="s">
        <v>55</v>
      </c>
      <c r="D1355" s="101"/>
      <c r="E1355" s="32">
        <v>62.10791366906475</v>
      </c>
      <c r="F1355" s="33">
        <f>E1355/E1363</f>
        <v>1.9758517184279699E-2</v>
      </c>
      <c r="G1355" s="32">
        <v>59.784172661870507</v>
      </c>
      <c r="H1355" s="33">
        <f>G1355/G1363</f>
        <v>2.163394889858208E-2</v>
      </c>
      <c r="I1355" s="34"/>
      <c r="J1355" s="32">
        <v>95.140776699029132</v>
      </c>
      <c r="K1355" s="33">
        <v>2.5120562421694508E-2</v>
      </c>
      <c r="L1355" s="8"/>
      <c r="M1355" s="69" t="s">
        <v>106</v>
      </c>
      <c r="N1355" s="23">
        <f ca="1">OFFSET($R$38,0,$M1321)</f>
        <v>0</v>
      </c>
      <c r="O1355" s="23">
        <f ca="1">OFFSET($AV$38,0,$M1321)</f>
        <v>0.35971223021582738</v>
      </c>
      <c r="P1355" s="23"/>
    </row>
    <row r="1356" spans="2:18" ht="10.35" customHeight="1" x14ac:dyDescent="0.4">
      <c r="B1356" s="36"/>
      <c r="C1356" s="100" t="s">
        <v>57</v>
      </c>
      <c r="D1356" s="101"/>
      <c r="E1356" s="39">
        <v>-8.2122302158273381</v>
      </c>
      <c r="F1356" s="33">
        <f>E1356/E1363</f>
        <v>-2.6125735394249131E-3</v>
      </c>
      <c r="G1356" s="39">
        <v>-10.402877697841726</v>
      </c>
      <c r="H1356" s="33">
        <f>G1356/G1363</f>
        <v>-3.7644633101503828E-3</v>
      </c>
      <c r="I1356" s="34"/>
      <c r="J1356" s="39">
        <v>-15.49757281553398</v>
      </c>
      <c r="K1356" s="33">
        <v>-4.0919126246879798E-3</v>
      </c>
      <c r="L1356" s="63"/>
      <c r="M1356" s="69" t="s">
        <v>107</v>
      </c>
      <c r="N1356" s="23">
        <f ca="1">OFFSET($R$39,0,$M1321)</f>
        <v>0.35971223021582738</v>
      </c>
      <c r="O1356" s="23">
        <f ca="1">OFFSET($AV$39,0,$M1321)</f>
        <v>0.35971223021582738</v>
      </c>
      <c r="P1356" s="23"/>
    </row>
    <row r="1357" spans="2:18" ht="10.35" customHeight="1" x14ac:dyDescent="0.4">
      <c r="B1357" s="36"/>
      <c r="C1357" s="100" t="s">
        <v>59</v>
      </c>
      <c r="D1357" s="101"/>
      <c r="E1357" s="40">
        <v>45.705035971223019</v>
      </c>
      <c r="F1357" s="33">
        <f>E1357/E1363</f>
        <v>1.4540236264534798E-2</v>
      </c>
      <c r="G1357" s="40">
        <v>29.597122302158272</v>
      </c>
      <c r="H1357" s="33">
        <f>G1357/G1363</f>
        <v>1.0710236554604893E-2</v>
      </c>
      <c r="I1357" s="34"/>
      <c r="J1357" s="40">
        <v>119.03398058252426</v>
      </c>
      <c r="K1357" s="33">
        <v>3.1429221447133573E-2</v>
      </c>
      <c r="L1357" s="1"/>
      <c r="M1357" s="69" t="s">
        <v>108</v>
      </c>
      <c r="N1357" s="23">
        <f ca="1">OFFSET($R$40,0,$M1321)</f>
        <v>0</v>
      </c>
      <c r="O1357" s="23">
        <f ca="1">OFFSET($AV$40,0,$M1321)</f>
        <v>0</v>
      </c>
      <c r="P1357" s="23"/>
      <c r="R1357" s="85"/>
    </row>
    <row r="1358" spans="2:18" ht="10.35" customHeight="1" x14ac:dyDescent="0.4">
      <c r="B1358" s="38"/>
      <c r="C1358" s="100" t="s">
        <v>61</v>
      </c>
      <c r="D1358" s="101"/>
      <c r="E1358" s="40">
        <v>460.8129496402878</v>
      </c>
      <c r="F1358" s="33">
        <f>E1358/E1363</f>
        <v>0.14659936304930704</v>
      </c>
      <c r="G1358" s="40">
        <v>400.84172661870502</v>
      </c>
      <c r="H1358" s="33">
        <f>G1358/G1363</f>
        <v>0.14505159215190103</v>
      </c>
      <c r="I1358" s="34"/>
      <c r="J1358" s="40">
        <v>632.89563106796118</v>
      </c>
      <c r="K1358" s="33">
        <v>0.16710704661319731</v>
      </c>
      <c r="M1358" s="69" t="s">
        <v>109</v>
      </c>
      <c r="N1358" s="23">
        <f ca="1">OFFSET($R$41,0,$M1321)</f>
        <v>0</v>
      </c>
      <c r="O1358" s="23">
        <f ca="1">OFFSET($AV$41,0,$M1321)</f>
        <v>0</v>
      </c>
      <c r="P1358" s="23"/>
      <c r="R1358" s="85"/>
    </row>
    <row r="1359" spans="2:18" ht="10.35" customHeight="1" x14ac:dyDescent="0.4">
      <c r="B1359" s="31" t="s">
        <v>63</v>
      </c>
      <c r="C1359" s="100" t="s">
        <v>64</v>
      </c>
      <c r="D1359" s="101"/>
      <c r="E1359" s="40">
        <v>0.35251798561151076</v>
      </c>
      <c r="F1359" s="33">
        <f>E1359/E1363</f>
        <v>1.1214726538048246E-4</v>
      </c>
      <c r="G1359" s="40">
        <v>0.46402877697841727</v>
      </c>
      <c r="H1359" s="33">
        <f>G1359/G1363</f>
        <v>1.6791693188430133E-4</v>
      </c>
      <c r="I1359" s="34"/>
      <c r="J1359" s="40">
        <v>0.32766990291262138</v>
      </c>
      <c r="K1359" s="33">
        <v>8.651655510303481E-5</v>
      </c>
      <c r="L1359" s="8"/>
      <c r="M1359" s="69" t="s">
        <v>110</v>
      </c>
      <c r="N1359" s="23">
        <f ca="1">OFFSET($R$42,0,$M1321)</f>
        <v>0</v>
      </c>
      <c r="O1359" s="23">
        <f ca="1">OFFSET($AV$42,0,$M1321)</f>
        <v>0</v>
      </c>
      <c r="P1359" s="23"/>
      <c r="Q1359" s="86"/>
    </row>
    <row r="1360" spans="2:18" ht="10.35" customHeight="1" x14ac:dyDescent="0.4">
      <c r="B1360" s="41" t="s">
        <v>66</v>
      </c>
      <c r="C1360" s="100" t="s">
        <v>67</v>
      </c>
      <c r="D1360" s="101"/>
      <c r="E1360" s="40">
        <v>2.4892086330935252</v>
      </c>
      <c r="F1360" s="33">
        <f>E1360/E1363</f>
        <v>7.9189701676830491E-4</v>
      </c>
      <c r="G1360" s="40">
        <v>1.8345323741007193</v>
      </c>
      <c r="H1360" s="33">
        <f>G1360/G1363</f>
        <v>6.6385763768212153E-4</v>
      </c>
      <c r="I1360" s="34"/>
      <c r="J1360" s="40">
        <v>5.4514563106796112</v>
      </c>
      <c r="K1360" s="33">
        <v>1.4393791315660456E-3</v>
      </c>
      <c r="L1360" s="8"/>
      <c r="M1360" s="69" t="s">
        <v>111</v>
      </c>
      <c r="N1360" s="23">
        <f ca="1">OFFSET($R$43,0,$M1321)</f>
        <v>0</v>
      </c>
      <c r="O1360" s="23">
        <f ca="1">OFFSET($AV$43,0,$M1321)</f>
        <v>0</v>
      </c>
      <c r="P1360" s="23"/>
      <c r="Q1360" s="70"/>
    </row>
    <row r="1361" spans="2:17" ht="10.35" customHeight="1" x14ac:dyDescent="0.4">
      <c r="B1361" s="31" t="s">
        <v>69</v>
      </c>
      <c r="C1361" s="100" t="s">
        <v>70</v>
      </c>
      <c r="D1361" s="101"/>
      <c r="E1361" s="40">
        <v>5.8776978417266186</v>
      </c>
      <c r="F1361" s="33">
        <f>E1361/E1363</f>
        <v>1.869883996241922E-3</v>
      </c>
      <c r="G1361" s="40">
        <v>8.6510791366906474</v>
      </c>
      <c r="H1361" s="33">
        <f>G1361/G1363</f>
        <v>3.1305443502460829E-3</v>
      </c>
      <c r="I1361" s="34"/>
      <c r="J1361" s="40">
        <v>95.325242718446603</v>
      </c>
      <c r="K1361" s="33">
        <v>2.516926803790066E-2</v>
      </c>
      <c r="L1361" s="67"/>
      <c r="M1361" s="69" t="s">
        <v>112</v>
      </c>
      <c r="N1361" s="23">
        <f ca="1">OFFSET($R$44,0,$M1321)</f>
        <v>0</v>
      </c>
      <c r="O1361" s="23">
        <f ca="1">OFFSET($AV$44,0,$M1321)</f>
        <v>0</v>
      </c>
      <c r="P1361" s="23"/>
      <c r="Q1361" s="70"/>
    </row>
    <row r="1362" spans="2:17" ht="10.35" customHeight="1" x14ac:dyDescent="0.4">
      <c r="B1362" s="41" t="s">
        <v>72</v>
      </c>
      <c r="C1362" s="100" t="s">
        <v>73</v>
      </c>
      <c r="D1362" s="101"/>
      <c r="E1362" s="40">
        <v>18.715827338129497</v>
      </c>
      <c r="F1362" s="33">
        <f>E1362/E1363</f>
        <v>5.9541043038229624E-3</v>
      </c>
      <c r="G1362" s="40">
        <v>18.025179856115109</v>
      </c>
      <c r="H1362" s="33">
        <f>G1362/G1363</f>
        <v>6.5227267106374729E-3</v>
      </c>
      <c r="I1362" s="34"/>
      <c r="J1362" s="40">
        <v>51.796116504854368</v>
      </c>
      <c r="K1362" s="33">
        <v>1.3676024339990836E-2</v>
      </c>
      <c r="L1362" s="68"/>
      <c r="Q1362" s="70"/>
    </row>
    <row r="1363" spans="2:17" ht="10.35" customHeight="1" x14ac:dyDescent="0.4">
      <c r="B1363" s="94" t="s">
        <v>75</v>
      </c>
      <c r="C1363" s="95"/>
      <c r="D1363" s="96"/>
      <c r="E1363" s="42">
        <f>SUM(E1350:E1353,E1359,E1361)</f>
        <v>3143.3489208633096</v>
      </c>
      <c r="F1363" s="33">
        <f>E1363/E1363</f>
        <v>1</v>
      </c>
      <c r="G1363" s="42">
        <f>SUM(G1350:G1353,G1359,G1361)</f>
        <v>2763.4424460431655</v>
      </c>
      <c r="H1363" s="33">
        <f>G1363/G1363</f>
        <v>1</v>
      </c>
      <c r="I1363" s="34"/>
      <c r="J1363" s="42">
        <v>3787.3665048543689</v>
      </c>
      <c r="K1363" s="33">
        <v>1</v>
      </c>
      <c r="L1363" s="68"/>
      <c r="Q1363" s="70"/>
    </row>
    <row r="1364" spans="2:17" ht="10.35" customHeight="1" x14ac:dyDescent="0.4">
      <c r="B1364" s="94" t="s">
        <v>77</v>
      </c>
      <c r="C1364" s="95"/>
      <c r="D1364" s="96"/>
      <c r="E1364" s="42">
        <f>SUM(E1354:E1358,E1360,E1362)</f>
        <v>3024.0071942446039</v>
      </c>
      <c r="F1364" s="33">
        <f>E1364/E1363</f>
        <v>0.96203357322930316</v>
      </c>
      <c r="G1364" s="42">
        <f>SUM(G1354:G1358,G1360,G1362)</f>
        <v>2545.330935251799</v>
      </c>
      <c r="H1364" s="33">
        <f>G1364/G1363</f>
        <v>0.92107253360616592</v>
      </c>
      <c r="I1364" s="34"/>
      <c r="J1364" s="42">
        <v>3807.5558252427181</v>
      </c>
      <c r="K1364" s="33">
        <v>1.0053307015210891</v>
      </c>
      <c r="L1364" s="68"/>
      <c r="M1364" s="69"/>
      <c r="N1364" s="87"/>
      <c r="O1364" s="87"/>
      <c r="P1364" s="87"/>
      <c r="Q1364" s="70"/>
    </row>
    <row r="1365" spans="2:17" ht="10.35" customHeight="1" x14ac:dyDescent="0.4">
      <c r="B1365" s="94" t="s">
        <v>79</v>
      </c>
      <c r="C1365" s="95"/>
      <c r="D1365" s="96"/>
      <c r="E1365" s="42">
        <f>E1363-E1364</f>
        <v>119.34172661870571</v>
      </c>
      <c r="F1365" s="33">
        <f>E1365/E1363</f>
        <v>3.7966426770696816E-2</v>
      </c>
      <c r="G1365" s="42">
        <f>G1363-G1364</f>
        <v>218.11151079136653</v>
      </c>
      <c r="H1365" s="33">
        <f>G1365/G1363</f>
        <v>7.892746639383405E-2</v>
      </c>
      <c r="I1365" s="34"/>
      <c r="J1365" s="42">
        <v>-20.189320388349188</v>
      </c>
      <c r="K1365" s="33">
        <v>-5.3307015210891252E-3</v>
      </c>
      <c r="L1365" s="68"/>
      <c r="M1365" s="69"/>
      <c r="N1365" s="87"/>
      <c r="O1365" s="87"/>
      <c r="P1365" s="87"/>
      <c r="Q1365" s="70"/>
    </row>
    <row r="1366" spans="2:17" ht="10.35" customHeight="1" x14ac:dyDescent="0.4">
      <c r="B1366" s="102" t="s">
        <v>81</v>
      </c>
      <c r="C1366" s="103"/>
      <c r="D1366" s="104"/>
      <c r="E1366" s="44">
        <v>1.3309352517985611</v>
      </c>
      <c r="F1366" s="45">
        <f>E1366/E1363</f>
        <v>4.234131448038624E-4</v>
      </c>
      <c r="G1366" s="44">
        <v>1.6906474820143884</v>
      </c>
      <c r="H1366" s="45">
        <f>G1366/G1363</f>
        <v>6.1179037198156293E-4</v>
      </c>
      <c r="I1366" s="77"/>
      <c r="J1366" s="47" t="s">
        <v>82</v>
      </c>
      <c r="K1366" s="48" t="s">
        <v>83</v>
      </c>
      <c r="L1366" s="68"/>
      <c r="M1366" s="69"/>
      <c r="N1366" s="87"/>
      <c r="O1366" s="87"/>
      <c r="P1366" s="87"/>
      <c r="Q1366" s="70"/>
    </row>
    <row r="1367" spans="2:17" ht="10.35" customHeight="1" x14ac:dyDescent="0.4">
      <c r="B1367" s="102" t="s">
        <v>85</v>
      </c>
      <c r="C1367" s="103"/>
      <c r="D1367" s="104"/>
      <c r="E1367" s="44">
        <f>E1365+E1366</f>
        <v>120.67266187050427</v>
      </c>
      <c r="F1367" s="45">
        <f>E1367/(E1363+E1366)</f>
        <v>3.8373592032220898E-2</v>
      </c>
      <c r="G1367" s="44">
        <f>G1365+G1366</f>
        <v>219.80215827338091</v>
      </c>
      <c r="H1367" s="45">
        <f>G1367/(G1363+G1366)</f>
        <v>7.9490625166675849E-2</v>
      </c>
      <c r="I1367" s="77"/>
      <c r="J1367" s="47" t="s">
        <v>83</v>
      </c>
      <c r="K1367" s="48" t="s">
        <v>83</v>
      </c>
      <c r="L1367" s="68"/>
      <c r="M1367" s="69"/>
      <c r="N1367" s="87"/>
      <c r="O1367" s="87"/>
      <c r="P1367" s="87"/>
      <c r="Q1367" s="70"/>
    </row>
    <row r="1368" spans="2:17" ht="10.35" customHeight="1" x14ac:dyDescent="0.4">
      <c r="B1368" s="94" t="s">
        <v>87</v>
      </c>
      <c r="C1368" s="95"/>
      <c r="D1368" s="96"/>
      <c r="E1368" s="49">
        <v>278</v>
      </c>
      <c r="F1368" s="50"/>
      <c r="G1368" s="49">
        <v>278</v>
      </c>
      <c r="H1368" s="50"/>
      <c r="I1368" s="51"/>
      <c r="J1368" s="49">
        <v>412</v>
      </c>
      <c r="K1368" s="50"/>
      <c r="L1368" s="68"/>
      <c r="M1368" s="69"/>
      <c r="N1368" s="87"/>
      <c r="O1368" s="87"/>
      <c r="P1368" s="87"/>
      <c r="Q1368" s="70"/>
    </row>
    <row r="1369" spans="2:17" ht="10.35" customHeight="1" x14ac:dyDescent="0.4">
      <c r="B1369" s="52"/>
      <c r="C1369" s="53"/>
      <c r="D1369" s="54"/>
      <c r="E1369" s="55"/>
      <c r="F1369" s="55"/>
      <c r="G1369" s="55"/>
      <c r="H1369" s="55"/>
      <c r="I1369" s="51"/>
      <c r="J1369" s="55"/>
      <c r="K1369" s="55"/>
      <c r="L1369" s="68"/>
      <c r="M1369" s="70"/>
      <c r="N1369" s="70"/>
      <c r="O1369" s="70"/>
      <c r="P1369" s="70"/>
      <c r="Q1369" s="70"/>
    </row>
    <row r="1370" spans="2:17" ht="10.35" customHeight="1" x14ac:dyDescent="0.4">
      <c r="B1370" s="56" t="s">
        <v>90</v>
      </c>
      <c r="C1370" s="57"/>
      <c r="D1370" s="58"/>
      <c r="E1370" s="49">
        <v>6.0179856115107917</v>
      </c>
      <c r="F1370" s="50"/>
      <c r="G1370" s="49">
        <v>7.4316546762589928</v>
      </c>
      <c r="H1370" s="50"/>
      <c r="I1370" s="51"/>
      <c r="J1370" s="49">
        <v>33.641816702337948</v>
      </c>
      <c r="K1370" s="50"/>
      <c r="L1370" s="68"/>
      <c r="M1370" s="4">
        <v>28</v>
      </c>
      <c r="N1370" s="4" t="s">
        <v>113</v>
      </c>
      <c r="O1370" s="4" t="s">
        <v>114</v>
      </c>
      <c r="Q1370" s="70"/>
    </row>
    <row r="1371" spans="2:17" ht="10.35" customHeight="1" x14ac:dyDescent="0.4">
      <c r="B1371" s="59" t="s">
        <v>92</v>
      </c>
      <c r="C1371" s="60"/>
      <c r="D1371" s="61"/>
      <c r="E1371" s="49">
        <v>14.838129496402878</v>
      </c>
      <c r="F1371" s="50"/>
      <c r="G1371" s="49">
        <v>5.4928057553956835</v>
      </c>
      <c r="H1371" s="50"/>
      <c r="I1371" s="51"/>
      <c r="J1371" s="49">
        <v>23.543426437281784</v>
      </c>
      <c r="K1371" s="50"/>
      <c r="L1371" s="68"/>
      <c r="M1371" s="22" t="s">
        <v>38</v>
      </c>
      <c r="N1371" s="23">
        <f ca="1">OFFSET($R$5,0,$M1370)</f>
        <v>0</v>
      </c>
      <c r="O1371" s="23">
        <f ca="1">OFFSET($AV$5,0,$M1370)</f>
        <v>0</v>
      </c>
      <c r="P1371" s="23"/>
      <c r="Q1371" s="70"/>
    </row>
    <row r="1372" spans="2:17" ht="10.35" customHeight="1" x14ac:dyDescent="0.4">
      <c r="B1372" s="56" t="s">
        <v>94</v>
      </c>
      <c r="C1372" s="57"/>
      <c r="D1372" s="58"/>
      <c r="E1372" s="49">
        <v>0.3920863309352518</v>
      </c>
      <c r="F1372" s="50"/>
      <c r="G1372" s="49">
        <v>0.38489208633093525</v>
      </c>
      <c r="H1372" s="50"/>
      <c r="I1372" s="51"/>
      <c r="J1372" s="49">
        <v>6.6133454198053592</v>
      </c>
      <c r="K1372" s="50"/>
      <c r="L1372" s="68"/>
      <c r="M1372" s="29" t="s">
        <v>42</v>
      </c>
      <c r="N1372" s="23">
        <f ca="1">OFFSET($R$6,0,$M1370)</f>
        <v>0</v>
      </c>
      <c r="O1372" s="23">
        <f ca="1">OFFSET($AV$6,0,$M1370)</f>
        <v>0</v>
      </c>
      <c r="P1372" s="23"/>
      <c r="Q1372" s="70"/>
    </row>
    <row r="1373" spans="2:17" ht="10.35" customHeight="1" x14ac:dyDescent="0.4">
      <c r="B1373" s="56" t="s">
        <v>96</v>
      </c>
      <c r="C1373" s="57"/>
      <c r="D1373" s="58"/>
      <c r="E1373" s="49">
        <f>E1365+E1355+E1356-SUM(E1370:E1372)</f>
        <v>151.98920863309419</v>
      </c>
      <c r="F1373" s="50"/>
      <c r="G1373" s="49">
        <f>G1365+G1355+G1356-SUM(G1370:G1372)</f>
        <v>254.18345323740968</v>
      </c>
      <c r="H1373" s="50"/>
      <c r="I1373" s="51"/>
      <c r="J1373" s="42">
        <v>-4.3447050642791254</v>
      </c>
      <c r="K1373" s="50"/>
      <c r="L1373" s="68"/>
      <c r="M1373" s="35" t="s">
        <v>45</v>
      </c>
      <c r="N1373" s="23">
        <f ca="1">OFFSET($R$7,0,$M1370)</f>
        <v>0</v>
      </c>
      <c r="O1373" s="23">
        <f ca="1">OFFSET($AV$7,0,$M1370)</f>
        <v>0</v>
      </c>
      <c r="P1373" s="23"/>
      <c r="Q1373" s="70"/>
    </row>
    <row r="1374" spans="2:17" ht="10.35" customHeight="1" x14ac:dyDescent="0.4">
      <c r="C1374" s="65"/>
      <c r="D1374" s="54"/>
      <c r="E1374" s="54"/>
      <c r="F1374" s="54"/>
      <c r="G1374" s="54"/>
      <c r="H1374" s="54"/>
      <c r="I1374" s="54"/>
      <c r="J1374" s="54"/>
      <c r="K1374" s="66"/>
      <c r="L1374" s="68"/>
      <c r="M1374" s="35" t="s">
        <v>47</v>
      </c>
      <c r="N1374" s="23">
        <f ca="1">OFFSET($R$8,0,$M1370)</f>
        <v>0</v>
      </c>
      <c r="O1374" s="23">
        <f ca="1">OFFSET($AV$8,0,$M1370)</f>
        <v>0.76335877862595414</v>
      </c>
      <c r="P1374" s="23"/>
      <c r="Q1374" s="70"/>
    </row>
    <row r="1375" spans="2:17" ht="10.35" customHeight="1" x14ac:dyDescent="0.4">
      <c r="B1375" s="56" t="s">
        <v>115</v>
      </c>
      <c r="C1375" s="57"/>
      <c r="D1375" s="58"/>
      <c r="E1375" s="78">
        <v>7.6978417266187051</v>
      </c>
      <c r="F1375" s="50"/>
      <c r="G1375" s="78" t="s">
        <v>116</v>
      </c>
      <c r="H1375" s="50"/>
      <c r="I1375" s="51"/>
      <c r="J1375" s="79">
        <v>10.472131147540983</v>
      </c>
      <c r="K1375" s="80"/>
      <c r="L1375" s="68"/>
      <c r="M1375" s="35" t="s">
        <v>49</v>
      </c>
      <c r="N1375" s="23">
        <f ca="1">OFFSET($R$9,0,$M1370)</f>
        <v>0</v>
      </c>
      <c r="O1375" s="23">
        <f ca="1">OFFSET($AV$9,0,$M1370)</f>
        <v>0</v>
      </c>
      <c r="P1375" s="23"/>
      <c r="Q1375" s="70"/>
    </row>
    <row r="1376" spans="2:17" ht="10.35" customHeight="1" x14ac:dyDescent="0.4">
      <c r="B1376" s="56" t="s">
        <v>117</v>
      </c>
      <c r="C1376" s="57"/>
      <c r="D1376" s="58"/>
      <c r="E1376" s="78">
        <f>E1363/E1375</f>
        <v>408.34158878504672</v>
      </c>
      <c r="F1376" s="50"/>
      <c r="G1376" s="78" t="s">
        <v>116</v>
      </c>
      <c r="H1376" s="50"/>
      <c r="I1376" s="51"/>
      <c r="J1376" s="78">
        <v>361.66148527882984</v>
      </c>
      <c r="K1376" s="80"/>
      <c r="L1376" s="66"/>
      <c r="M1376" s="35" t="s">
        <v>51</v>
      </c>
      <c r="N1376" s="23">
        <f ca="1">OFFSET($R$10,0,$M1370)</f>
        <v>0.76335877862595414</v>
      </c>
      <c r="O1376" s="23">
        <f ca="1">OFFSET($AV$10,0,$M1370)</f>
        <v>0</v>
      </c>
      <c r="P1376" s="23"/>
      <c r="Q1376" s="70"/>
    </row>
    <row r="1377" spans="2:49" ht="10.35" customHeight="1" x14ac:dyDescent="0.4">
      <c r="B1377" s="97" t="s">
        <v>133</v>
      </c>
      <c r="C1377" s="98"/>
      <c r="D1377" s="99"/>
      <c r="E1377" s="81">
        <f>(E1363+E1366)/E1375</f>
        <v>408.51448598130844</v>
      </c>
      <c r="F1377" s="82"/>
      <c r="G1377" s="81" t="s">
        <v>119</v>
      </c>
      <c r="H1377" s="82"/>
      <c r="I1377" s="83"/>
      <c r="J1377" s="81" t="s">
        <v>119</v>
      </c>
      <c r="K1377" s="84"/>
      <c r="L1377" s="66"/>
      <c r="M1377" s="35" t="s">
        <v>54</v>
      </c>
      <c r="N1377" s="23">
        <f ca="1">OFFSET($R$11,0,$M1370)</f>
        <v>0</v>
      </c>
      <c r="O1377" s="23">
        <f ca="1">OFFSET($AV$11,0,$M1370)</f>
        <v>0</v>
      </c>
      <c r="P1377" s="23"/>
      <c r="Q1377" s="70"/>
    </row>
    <row r="1378" spans="2:49" ht="10.35" customHeight="1" x14ac:dyDescent="0.4">
      <c r="B1378" s="56" t="s">
        <v>120</v>
      </c>
      <c r="C1378" s="57"/>
      <c r="D1378" s="58"/>
      <c r="E1378" s="78">
        <f>E1364/E1375</f>
        <v>392.83831775700929</v>
      </c>
      <c r="F1378" s="50"/>
      <c r="G1378" s="78" t="s">
        <v>116</v>
      </c>
      <c r="H1378" s="50"/>
      <c r="I1378" s="51"/>
      <c r="J1378" s="78">
        <v>363.58939470852505</v>
      </c>
      <c r="K1378" s="80"/>
      <c r="L1378" s="66"/>
      <c r="M1378" s="35" t="s">
        <v>56</v>
      </c>
      <c r="N1378" s="23">
        <f ca="1">OFFSET($R$12,0,$M1370)</f>
        <v>0</v>
      </c>
      <c r="O1378" s="23">
        <f ca="1">OFFSET($AV$12,0,$M1370)</f>
        <v>0</v>
      </c>
      <c r="P1378" s="23"/>
      <c r="Q1378" s="70"/>
    </row>
    <row r="1379" spans="2:49" ht="10.35" customHeight="1" x14ac:dyDescent="0.4">
      <c r="B1379" s="56" t="s">
        <v>121</v>
      </c>
      <c r="C1379" s="57"/>
      <c r="D1379" s="58"/>
      <c r="E1379" s="78">
        <v>1.3455696202531644</v>
      </c>
      <c r="F1379" s="50"/>
      <c r="G1379" s="78" t="s">
        <v>116</v>
      </c>
      <c r="H1379" s="50"/>
      <c r="I1379" s="51"/>
      <c r="J1379" s="78">
        <v>2.188292682926829</v>
      </c>
      <c r="K1379" s="80"/>
      <c r="L1379" s="66"/>
      <c r="M1379" s="35" t="s">
        <v>58</v>
      </c>
      <c r="N1379" s="23">
        <f ca="1">OFFSET($R$13,0,$M1370)</f>
        <v>0</v>
      </c>
      <c r="O1379" s="23">
        <f ca="1">OFFSET($AV$13,0,$M1370)</f>
        <v>0.76335877862595414</v>
      </c>
      <c r="P1379" s="23"/>
      <c r="Q1379" s="70"/>
    </row>
    <row r="1380" spans="2:49" ht="10.35" customHeight="1" x14ac:dyDescent="0.4">
      <c r="B1380" s="56" t="s">
        <v>122</v>
      </c>
      <c r="C1380" s="57"/>
      <c r="D1380" s="58"/>
      <c r="E1380" s="78">
        <f>E1354/E1379</f>
        <v>1815.1334962133776</v>
      </c>
      <c r="F1380" s="50"/>
      <c r="G1380" s="78" t="s">
        <v>116</v>
      </c>
      <c r="H1380" s="50"/>
      <c r="I1380" s="51"/>
      <c r="J1380" s="78">
        <v>1333.7957301897166</v>
      </c>
      <c r="K1380" s="80"/>
      <c r="L1380" s="66"/>
      <c r="M1380" s="35" t="s">
        <v>60</v>
      </c>
      <c r="N1380" s="23">
        <f ca="1">OFFSET($R$14,0,$M1370)</f>
        <v>0</v>
      </c>
      <c r="O1380" s="23">
        <f ca="1">OFFSET($AV$14,0,$M1370)</f>
        <v>0</v>
      </c>
      <c r="P1380" s="23"/>
      <c r="Q1380" s="70"/>
    </row>
    <row r="1381" spans="2:49" ht="9" customHeight="1" x14ac:dyDescent="0.4">
      <c r="B1381" s="64" t="s">
        <v>98</v>
      </c>
      <c r="C1381" s="65"/>
      <c r="D1381" s="54"/>
      <c r="E1381" s="54"/>
      <c r="F1381" s="54"/>
      <c r="G1381" s="54"/>
      <c r="H1381" s="54"/>
      <c r="I1381" s="54"/>
      <c r="J1381" s="54"/>
      <c r="K1381" s="66"/>
      <c r="L1381" s="66"/>
      <c r="M1381" s="35" t="s">
        <v>62</v>
      </c>
      <c r="N1381" s="23">
        <f ca="1">OFFSET($R$15,0,$M1370)</f>
        <v>0</v>
      </c>
      <c r="O1381" s="23">
        <f ca="1">OFFSET($AV$15,0,$M1370)</f>
        <v>0</v>
      </c>
      <c r="P1381" s="23"/>
      <c r="Q1381" s="70"/>
    </row>
    <row r="1382" spans="2:49" ht="9" customHeight="1" x14ac:dyDescent="0.4">
      <c r="B1382" s="64" t="s">
        <v>123</v>
      </c>
      <c r="C1382" s="65"/>
      <c r="D1382" s="54"/>
      <c r="E1382" s="54"/>
      <c r="F1382" s="54"/>
      <c r="G1382" s="54"/>
      <c r="H1382" s="54"/>
      <c r="I1382" s="54"/>
      <c r="J1382" s="54"/>
      <c r="K1382" s="66"/>
      <c r="L1382" s="68"/>
      <c r="M1382" s="35" t="s">
        <v>65</v>
      </c>
      <c r="N1382" s="23">
        <f ca="1">OFFSET($R$16,0,$M1370)</f>
        <v>0</v>
      </c>
      <c r="O1382" s="23">
        <f ca="1">OFFSET($AV$16,0,$M1370)</f>
        <v>0</v>
      </c>
      <c r="P1382" s="23"/>
      <c r="Q1382" s="70"/>
    </row>
    <row r="1383" spans="2:49" ht="10.35" customHeight="1" x14ac:dyDescent="0.4">
      <c r="B1383" s="64"/>
      <c r="C1383" s="65"/>
      <c r="D1383" s="54"/>
      <c r="E1383" s="54"/>
      <c r="F1383" s="54"/>
      <c r="G1383" s="54"/>
      <c r="H1383" s="54"/>
      <c r="I1383" s="54"/>
      <c r="J1383" s="54"/>
      <c r="K1383" s="66"/>
      <c r="L1383" s="68"/>
      <c r="M1383" s="35" t="s">
        <v>68</v>
      </c>
      <c r="N1383" s="23">
        <f ca="1">OFFSET($R$17,0,$M1370)</f>
        <v>0.76335877862595414</v>
      </c>
      <c r="O1383" s="23">
        <f ca="1">OFFSET($AV$17,0,$M1370)</f>
        <v>0</v>
      </c>
      <c r="P1383" s="23"/>
      <c r="Q1383" s="74"/>
    </row>
    <row r="1384" spans="2:49" ht="10.35" customHeight="1" x14ac:dyDescent="0.4">
      <c r="B1384" s="64"/>
      <c r="C1384" s="65"/>
      <c r="D1384" s="54"/>
      <c r="E1384" s="54"/>
      <c r="F1384" s="54"/>
      <c r="G1384" s="54"/>
      <c r="H1384" s="54"/>
      <c r="I1384" s="54"/>
      <c r="J1384" s="54"/>
      <c r="K1384" s="66"/>
      <c r="L1384" s="68"/>
      <c r="M1384" s="35" t="s">
        <v>71</v>
      </c>
      <c r="N1384" s="23">
        <f ca="1">OFFSET($R$18,0,$M1370)</f>
        <v>3.8167938931297711</v>
      </c>
      <c r="O1384" s="23">
        <f ca="1">OFFSET($AV$18,0,$M1370)</f>
        <v>0.76335877862595414</v>
      </c>
      <c r="P1384" s="23"/>
    </row>
    <row r="1385" spans="2:49" ht="10.35" customHeight="1" x14ac:dyDescent="0.4">
      <c r="B1385" s="64"/>
      <c r="C1385" s="65"/>
      <c r="D1385" s="54"/>
      <c r="E1385" s="54"/>
      <c r="F1385" s="54"/>
      <c r="G1385" s="54"/>
      <c r="H1385" s="54"/>
      <c r="I1385" s="54"/>
      <c r="J1385" s="54"/>
      <c r="K1385" s="66"/>
      <c r="L1385" s="75"/>
      <c r="M1385" s="35" t="s">
        <v>74</v>
      </c>
      <c r="N1385" s="23">
        <f ca="1">OFFSET($R$19,0,$M1370)</f>
        <v>3.0534351145038165</v>
      </c>
      <c r="O1385" s="23">
        <f ca="1">OFFSET($AV$19,0,$M1370)</f>
        <v>0.76335877862595414</v>
      </c>
      <c r="P1385" s="23"/>
    </row>
    <row r="1386" spans="2:49" ht="10.35" customHeight="1" x14ac:dyDescent="0.4">
      <c r="B1386" s="64"/>
      <c r="C1386" s="65"/>
      <c r="D1386" s="54"/>
      <c r="E1386" s="54"/>
      <c r="F1386" s="54"/>
      <c r="G1386" s="54"/>
      <c r="H1386" s="54"/>
      <c r="I1386" s="54"/>
      <c r="J1386" s="54"/>
      <c r="K1386" s="66"/>
      <c r="L1386" s="76"/>
      <c r="M1386" s="35" t="s">
        <v>76</v>
      </c>
      <c r="N1386" s="23">
        <f ca="1">OFFSET($R$20,0,$M1370)</f>
        <v>1.5267175572519083</v>
      </c>
      <c r="O1386" s="23">
        <f ca="1">OFFSET($AV$20,0,$M1370)</f>
        <v>2.2900763358778624</v>
      </c>
      <c r="P1386" s="23"/>
    </row>
    <row r="1387" spans="2:49" ht="10.35" customHeight="1" x14ac:dyDescent="0.4">
      <c r="B1387" s="64"/>
      <c r="C1387" s="65"/>
      <c r="D1387" s="54"/>
      <c r="E1387" s="54"/>
      <c r="F1387" s="54"/>
      <c r="G1387" s="54"/>
      <c r="H1387" s="54"/>
      <c r="I1387" s="54"/>
      <c r="J1387" s="54"/>
      <c r="K1387" s="66"/>
      <c r="L1387" s="76"/>
      <c r="M1387" s="43" t="s">
        <v>78</v>
      </c>
      <c r="N1387" s="23">
        <f ca="1">OFFSET($R$21,0,$M1370)</f>
        <v>0</v>
      </c>
      <c r="O1387" s="23">
        <f ca="1">OFFSET($AV$21,0,$M1370)</f>
        <v>4.5801526717557248</v>
      </c>
      <c r="P1387" s="23"/>
      <c r="Q1387" s="30"/>
      <c r="R1387" s="30"/>
      <c r="S1387" s="30"/>
      <c r="T1387" s="30"/>
      <c r="U1387" s="30"/>
      <c r="V1387" s="11"/>
      <c r="W1387" s="11"/>
      <c r="X1387" s="11"/>
      <c r="Y1387" s="11"/>
      <c r="Z1387" s="11"/>
      <c r="AA1387" s="11"/>
      <c r="AB1387" s="11"/>
      <c r="AC1387" s="11"/>
      <c r="AD1387" s="11"/>
      <c r="AE1387" s="11"/>
      <c r="AF1387" s="11"/>
      <c r="AG1387" s="11"/>
      <c r="AH1387" s="11"/>
      <c r="AI1387" s="11"/>
      <c r="AJ1387" s="11"/>
      <c r="AK1387" s="11"/>
      <c r="AL1387" s="11"/>
      <c r="AM1387" s="11"/>
      <c r="AN1387" s="11"/>
      <c r="AO1387" s="11"/>
      <c r="AP1387" s="11"/>
      <c r="AQ1387" s="11"/>
      <c r="AR1387" s="11"/>
      <c r="AS1387" s="11"/>
      <c r="AT1387" s="11"/>
      <c r="AU1387" s="11"/>
    </row>
    <row r="1388" spans="2:49" ht="10.35" customHeight="1" x14ac:dyDescent="0.4">
      <c r="B1388" s="64"/>
      <c r="C1388" s="65"/>
      <c r="D1388" s="54"/>
      <c r="E1388" s="54"/>
      <c r="F1388" s="54"/>
      <c r="G1388" s="54"/>
      <c r="H1388" s="54"/>
      <c r="I1388" s="54"/>
      <c r="J1388" s="54"/>
      <c r="K1388" s="66"/>
      <c r="L1388" s="76"/>
      <c r="M1388" s="43" t="s">
        <v>80</v>
      </c>
      <c r="N1388" s="23">
        <f ca="1">OFFSET($R$22,0,$M1370)</f>
        <v>3.8167938931297711</v>
      </c>
      <c r="O1388" s="23">
        <f ca="1">OFFSET($AV$22,0,$M1370)</f>
        <v>1.5267175572519083</v>
      </c>
      <c r="P1388" s="23"/>
      <c r="Q1388" s="30"/>
      <c r="R1388" s="30"/>
      <c r="S1388" s="30"/>
      <c r="T1388" s="30"/>
      <c r="U1388" s="30"/>
      <c r="V1388" s="11"/>
      <c r="W1388" s="11"/>
      <c r="X1388" s="11"/>
      <c r="Y1388" s="11"/>
      <c r="Z1388" s="11"/>
      <c r="AA1388" s="11"/>
      <c r="AB1388" s="11"/>
      <c r="AC1388" s="11"/>
      <c r="AD1388" s="11"/>
      <c r="AE1388" s="11"/>
      <c r="AF1388" s="11"/>
      <c r="AG1388" s="11"/>
      <c r="AH1388" s="11"/>
      <c r="AI1388" s="11"/>
      <c r="AJ1388" s="11"/>
      <c r="AK1388" s="11"/>
      <c r="AL1388" s="11"/>
      <c r="AM1388" s="11"/>
      <c r="AN1388" s="11"/>
      <c r="AO1388" s="11"/>
      <c r="AP1388" s="11"/>
      <c r="AQ1388" s="11"/>
      <c r="AR1388" s="11"/>
      <c r="AS1388" s="11"/>
      <c r="AT1388" s="11"/>
      <c r="AU1388" s="11"/>
    </row>
    <row r="1389" spans="2:49" ht="10.35" customHeight="1" x14ac:dyDescent="0.4">
      <c r="B1389" s="64"/>
      <c r="C1389" s="65"/>
      <c r="D1389" s="54"/>
      <c r="E1389" s="54"/>
      <c r="F1389" s="54"/>
      <c r="G1389" s="54"/>
      <c r="H1389" s="54"/>
      <c r="I1389" s="54"/>
      <c r="J1389" s="54"/>
      <c r="K1389" s="66"/>
      <c r="L1389" s="1"/>
      <c r="M1389" s="43" t="s">
        <v>84</v>
      </c>
      <c r="N1389" s="23">
        <f ca="1">OFFSET($R$23,0,$M1370)</f>
        <v>1.5267175572519083</v>
      </c>
      <c r="O1389" s="23">
        <f ca="1">OFFSET($AV$23,0,$M1370)</f>
        <v>3.8167938931297711</v>
      </c>
      <c r="P1389" s="23"/>
      <c r="AV1389" s="11"/>
      <c r="AW1389" s="11"/>
    </row>
    <row r="1390" spans="2:49" ht="10.35" customHeight="1" x14ac:dyDescent="0.4">
      <c r="B1390" s="64"/>
      <c r="C1390" s="65"/>
      <c r="D1390" s="54"/>
      <c r="E1390" s="54"/>
      <c r="F1390" s="54"/>
      <c r="G1390" s="54"/>
      <c r="H1390" s="54"/>
      <c r="I1390" s="54"/>
      <c r="J1390" s="54"/>
      <c r="K1390" s="66"/>
      <c r="L1390" s="1"/>
      <c r="M1390" s="43" t="s">
        <v>86</v>
      </c>
      <c r="N1390" s="23">
        <f ca="1">OFFSET($R$24,0,$M1370)</f>
        <v>3.0534351145038165</v>
      </c>
      <c r="O1390" s="23">
        <f ca="1">OFFSET($AV$24,0,$M1370)</f>
        <v>3.8167938931297711</v>
      </c>
      <c r="P1390" s="23"/>
      <c r="AV1390" s="11"/>
      <c r="AW1390" s="11"/>
    </row>
    <row r="1391" spans="2:49" ht="10.35" customHeight="1" x14ac:dyDescent="0.4">
      <c r="B1391" s="64"/>
      <c r="C1391" s="65"/>
      <c r="D1391" s="54"/>
      <c r="E1391" s="54"/>
      <c r="F1391" s="54"/>
      <c r="G1391" s="54"/>
      <c r="H1391" s="54"/>
      <c r="I1391" s="54"/>
      <c r="J1391" s="54"/>
      <c r="K1391" s="66"/>
      <c r="L1391" s="76"/>
      <c r="M1391" s="2" t="s">
        <v>88</v>
      </c>
      <c r="N1391" s="23">
        <f ca="1">OFFSET($R$25,0,$M1370)</f>
        <v>9.9236641221374047</v>
      </c>
      <c r="O1391" s="23">
        <f ca="1">OFFSET($AV$25,0,$M1370)</f>
        <v>8.3969465648854964</v>
      </c>
      <c r="P1391" s="23"/>
    </row>
    <row r="1392" spans="2:49" ht="10.35" customHeight="1" x14ac:dyDescent="0.4">
      <c r="B1392" s="64"/>
      <c r="C1392" s="65"/>
      <c r="D1392" s="54"/>
      <c r="E1392" s="54"/>
      <c r="F1392" s="54"/>
      <c r="G1392" s="54"/>
      <c r="H1392" s="54"/>
      <c r="I1392" s="54"/>
      <c r="J1392" s="54"/>
      <c r="K1392" s="66"/>
      <c r="L1392" s="76"/>
      <c r="M1392" s="4" t="s">
        <v>89</v>
      </c>
      <c r="N1392" s="23">
        <f ca="1">OFFSET($R$26,0,$M1370)</f>
        <v>25.190839694656486</v>
      </c>
      <c r="O1392" s="23">
        <f ca="1">OFFSET($AV$26,0,$M1370)</f>
        <v>25.190839694656486</v>
      </c>
      <c r="P1392" s="23"/>
    </row>
    <row r="1393" spans="2:18" ht="10.35" customHeight="1" x14ac:dyDescent="0.4">
      <c r="B1393" s="64"/>
      <c r="C1393" s="65"/>
      <c r="D1393" s="54"/>
      <c r="E1393" s="54"/>
      <c r="F1393" s="54"/>
      <c r="G1393" s="54"/>
      <c r="H1393" s="54"/>
      <c r="I1393" s="54"/>
      <c r="J1393" s="54"/>
      <c r="K1393" s="66"/>
      <c r="L1393" s="76"/>
      <c r="M1393" s="43" t="s">
        <v>91</v>
      </c>
      <c r="N1393" s="23">
        <f ca="1">OFFSET($R$27,0,$M1370)</f>
        <v>16.030534351145036</v>
      </c>
      <c r="O1393" s="23">
        <f ca="1">OFFSET($AV$27,0,$M1370)</f>
        <v>14.503816793893129</v>
      </c>
      <c r="P1393" s="23"/>
    </row>
    <row r="1394" spans="2:18" ht="10.35" customHeight="1" x14ac:dyDescent="0.4">
      <c r="B1394" s="64"/>
      <c r="C1394" s="65"/>
      <c r="D1394" s="54"/>
      <c r="E1394" s="54"/>
      <c r="F1394" s="54"/>
      <c r="G1394" s="54"/>
      <c r="H1394" s="54"/>
      <c r="I1394" s="54"/>
      <c r="J1394" s="54"/>
      <c r="K1394" s="66"/>
      <c r="L1394" s="76"/>
      <c r="M1394" s="43" t="s">
        <v>93</v>
      </c>
      <c r="N1394" s="23">
        <f ca="1">OFFSET($R$28,0,$M1370)</f>
        <v>5.343511450381679</v>
      </c>
      <c r="O1394" s="23">
        <f ca="1">OFFSET($AV$28,0,$M1370)</f>
        <v>9.9236641221374047</v>
      </c>
      <c r="P1394" s="23"/>
    </row>
    <row r="1395" spans="2:18" ht="6.4" customHeight="1" x14ac:dyDescent="0.4">
      <c r="B1395" s="64"/>
      <c r="C1395" s="65"/>
      <c r="D1395" s="54"/>
      <c r="E1395" s="54"/>
      <c r="F1395" s="54"/>
      <c r="G1395" s="54"/>
      <c r="H1395" s="54"/>
      <c r="I1395" s="54"/>
      <c r="J1395" s="54"/>
      <c r="K1395" s="66"/>
      <c r="M1395" s="43" t="s">
        <v>95</v>
      </c>
      <c r="N1395" s="23">
        <f ca="1">OFFSET($R$29,0,$M1370)</f>
        <v>6.8702290076335881</v>
      </c>
      <c r="O1395" s="23">
        <f ca="1">OFFSET($AV$29,0,$M1370)</f>
        <v>4.5801526717557248</v>
      </c>
      <c r="P1395" s="23"/>
    </row>
    <row r="1396" spans="2:18" ht="16.5" customHeight="1" x14ac:dyDescent="0.4">
      <c r="B1396" s="9" t="str">
        <f>"第29表　福祉型障害児入所施設　１施設・事業所当たりの収支額，収支等の科目"</f>
        <v>第29表　福祉型障害児入所施設　１施設・事業所当たりの収支額，収支等の科目</v>
      </c>
      <c r="C1396" s="65"/>
      <c r="D1396" s="54"/>
      <c r="E1396" s="54"/>
      <c r="F1396" s="54"/>
      <c r="G1396" s="54"/>
      <c r="H1396" s="54"/>
      <c r="I1396" s="54"/>
      <c r="J1396" s="54"/>
      <c r="K1396" s="66"/>
      <c r="M1396" s="43" t="s">
        <v>97</v>
      </c>
      <c r="N1396" s="23">
        <f ca="1">OFFSET($R$30,0,$M1370)</f>
        <v>3.8167938931297711</v>
      </c>
      <c r="O1396" s="23">
        <f ca="1">OFFSET($AV$30,0,$M1370)</f>
        <v>3.8167938931297711</v>
      </c>
      <c r="P1396" s="23"/>
    </row>
    <row r="1397" spans="2:18" ht="10.35" customHeight="1" x14ac:dyDescent="0.4">
      <c r="C1397" s="7"/>
      <c r="D1397" s="8"/>
      <c r="E1397" s="8"/>
      <c r="F1397" s="8"/>
      <c r="G1397" s="8"/>
      <c r="H1397" s="8"/>
      <c r="I1397" s="8"/>
      <c r="J1397" s="8"/>
      <c r="K1397" s="10" t="s">
        <v>33</v>
      </c>
      <c r="M1397" s="43" t="s">
        <v>99</v>
      </c>
      <c r="N1397" s="23">
        <f ca="1">OFFSET($R$31,0,$M1370)</f>
        <v>3.0534351145038165</v>
      </c>
      <c r="O1397" s="23">
        <f ca="1">OFFSET($AV$31,0,$M1370)</f>
        <v>2.2900763358778624</v>
      </c>
      <c r="P1397" s="23"/>
    </row>
    <row r="1398" spans="2:18" ht="10.35" customHeight="1" x14ac:dyDescent="0.4">
      <c r="B1398" s="17"/>
      <c r="C1398" s="18"/>
      <c r="D1398" s="19"/>
      <c r="E1398" s="105" t="s">
        <v>36</v>
      </c>
      <c r="F1398" s="106"/>
      <c r="G1398" s="106"/>
      <c r="H1398" s="107"/>
      <c r="I1398" s="20"/>
      <c r="J1398" s="105" t="s">
        <v>37</v>
      </c>
      <c r="K1398" s="107"/>
      <c r="M1398" s="43" t="s">
        <v>100</v>
      </c>
      <c r="N1398" s="23">
        <f ca="1">OFFSET($R$32,0,$M1370)</f>
        <v>1.5267175572519083</v>
      </c>
      <c r="O1398" s="23">
        <f ca="1">OFFSET($AV$32,0,$M1370)</f>
        <v>0.76335877862595414</v>
      </c>
      <c r="P1398" s="23"/>
    </row>
    <row r="1399" spans="2:18" ht="10.35" customHeight="1" x14ac:dyDescent="0.4">
      <c r="B1399" s="26"/>
      <c r="C1399" s="27"/>
      <c r="D1399" s="28"/>
      <c r="E1399" s="105" t="s">
        <v>39</v>
      </c>
      <c r="F1399" s="107"/>
      <c r="G1399" s="105" t="s">
        <v>40</v>
      </c>
      <c r="H1399" s="107"/>
      <c r="I1399" s="20"/>
      <c r="J1399" s="105" t="s">
        <v>41</v>
      </c>
      <c r="K1399" s="107"/>
      <c r="M1399" s="43" t="s">
        <v>101</v>
      </c>
      <c r="N1399" s="23">
        <f ca="1">OFFSET($R$33,0,$M1370)</f>
        <v>3.0534351145038165</v>
      </c>
      <c r="O1399" s="23">
        <f ca="1">OFFSET($AV$33,0,$M1370)</f>
        <v>3.8167938931297711</v>
      </c>
      <c r="P1399" s="23"/>
    </row>
    <row r="1400" spans="2:18" ht="10.35" customHeight="1" x14ac:dyDescent="0.4">
      <c r="B1400" s="31" t="s">
        <v>43</v>
      </c>
      <c r="C1400" s="100" t="s">
        <v>44</v>
      </c>
      <c r="D1400" s="101"/>
      <c r="E1400" s="32">
        <v>110998.96946564886</v>
      </c>
      <c r="F1400" s="33">
        <f>E1400/E1413</f>
        <v>0.96195686905502709</v>
      </c>
      <c r="G1400" s="32">
        <v>104085.50381679389</v>
      </c>
      <c r="H1400" s="33">
        <f>G1400/G1413</f>
        <v>0.96222325551001431</v>
      </c>
      <c r="I1400" s="34"/>
      <c r="J1400" s="32">
        <v>120483.68571428572</v>
      </c>
      <c r="K1400" s="33">
        <v>0.94059827808731011</v>
      </c>
      <c r="M1400" s="43" t="s">
        <v>102</v>
      </c>
      <c r="N1400" s="23">
        <f ca="1">OFFSET($R$34,0,$M1370)</f>
        <v>3.8167938931297711</v>
      </c>
      <c r="O1400" s="23">
        <f ca="1">OFFSET($AV$34,0,$M1370)</f>
        <v>3.0534351145038165</v>
      </c>
      <c r="P1400" s="23"/>
    </row>
    <row r="1401" spans="2:18" ht="10.35" customHeight="1" x14ac:dyDescent="0.4">
      <c r="B1401" s="36"/>
      <c r="C1401" s="100" t="s">
        <v>46</v>
      </c>
      <c r="D1401" s="101"/>
      <c r="E1401" s="32">
        <v>1317.5114503816794</v>
      </c>
      <c r="F1401" s="33">
        <f>E1401/E1413</f>
        <v>1.1418026634432225E-2</v>
      </c>
      <c r="G1401" s="32">
        <v>951.09160305343516</v>
      </c>
      <c r="H1401" s="33">
        <f>G1401/G1413</f>
        <v>8.7924103263134299E-3</v>
      </c>
      <c r="I1401" s="34"/>
      <c r="J1401" s="32">
        <v>1817.2285714285715</v>
      </c>
      <c r="K1401" s="33">
        <v>1.4186834134790313E-2</v>
      </c>
      <c r="M1401" s="2" t="s">
        <v>103</v>
      </c>
      <c r="N1401" s="23">
        <f ca="1">OFFSET($R$35,0,$M1370)</f>
        <v>2.2900763358778624</v>
      </c>
      <c r="O1401" s="23">
        <f ca="1">OFFSET($AV$35,0,$M1370)</f>
        <v>2.2900763358778624</v>
      </c>
      <c r="P1401" s="23"/>
    </row>
    <row r="1402" spans="2:18" ht="10.35" customHeight="1" x14ac:dyDescent="0.4">
      <c r="B1402" s="36"/>
      <c r="C1402" s="100" t="s">
        <v>48</v>
      </c>
      <c r="D1402" s="101"/>
      <c r="E1402" s="32">
        <v>457.22137404580155</v>
      </c>
      <c r="F1402" s="33">
        <f>E1402/E1413</f>
        <v>3.9624443682628168E-3</v>
      </c>
      <c r="G1402" s="32">
        <v>600.54961832061065</v>
      </c>
      <c r="H1402" s="33">
        <f>G1402/G1413</f>
        <v>5.5518087307611999E-3</v>
      </c>
      <c r="I1402" s="34"/>
      <c r="J1402" s="32">
        <v>561.79285714285709</v>
      </c>
      <c r="K1402" s="33">
        <v>4.3858335752063301E-3</v>
      </c>
      <c r="M1402" s="4" t="s">
        <v>104</v>
      </c>
      <c r="N1402" s="23">
        <f ca="1">OFFSET($R$36,0,$M1370)</f>
        <v>0</v>
      </c>
      <c r="O1402" s="23">
        <f ca="1">OFFSET($AV$36,0,$M1370)</f>
        <v>0.76335877862595414</v>
      </c>
      <c r="P1402" s="23"/>
    </row>
    <row r="1403" spans="2:18" ht="10.35" customHeight="1" x14ac:dyDescent="0.4">
      <c r="B1403" s="38"/>
      <c r="C1403" s="100" t="s">
        <v>50</v>
      </c>
      <c r="D1403" s="101"/>
      <c r="E1403" s="32">
        <v>1350.9312977099237</v>
      </c>
      <c r="F1403" s="33">
        <f>E1403/E1413</f>
        <v>1.1707655014361679E-2</v>
      </c>
      <c r="G1403" s="32">
        <v>1064.3664122137404</v>
      </c>
      <c r="H1403" s="33">
        <f>G1403/G1413</f>
        <v>9.8395845402112006E-3</v>
      </c>
      <c r="I1403" s="34"/>
      <c r="J1403" s="32">
        <v>2409.4071428571428</v>
      </c>
      <c r="K1403" s="33">
        <v>1.880988447811056E-2</v>
      </c>
      <c r="M1403" s="69" t="s">
        <v>105</v>
      </c>
      <c r="N1403" s="23">
        <f ca="1">OFFSET($R$37,0,$M1370)</f>
        <v>0</v>
      </c>
      <c r="O1403" s="23">
        <f ca="1">OFFSET($AV$37,0,$M1370)</f>
        <v>0</v>
      </c>
      <c r="P1403" s="23"/>
    </row>
    <row r="1404" spans="2:18" ht="10.35" customHeight="1" x14ac:dyDescent="0.4">
      <c r="B1404" s="31" t="s">
        <v>52</v>
      </c>
      <c r="C1404" s="100" t="s">
        <v>53</v>
      </c>
      <c r="D1404" s="101"/>
      <c r="E1404" s="32">
        <v>73958.114503816789</v>
      </c>
      <c r="F1404" s="33">
        <f>E1404/E1413</f>
        <v>0.64094753862847409</v>
      </c>
      <c r="G1404" s="32">
        <v>68690.267175572517</v>
      </c>
      <c r="H1404" s="33">
        <f>G1404/G1413</f>
        <v>0.63501035283328056</v>
      </c>
      <c r="I1404" s="34"/>
      <c r="J1404" s="32">
        <v>82797.771428571432</v>
      </c>
      <c r="K1404" s="33">
        <v>0.64638993049950189</v>
      </c>
      <c r="L1404" s="63"/>
      <c r="M1404" s="69" t="s">
        <v>106</v>
      </c>
      <c r="N1404" s="23">
        <f ca="1">OFFSET($R$38,0,$M1370)</f>
        <v>0</v>
      </c>
      <c r="O1404" s="23">
        <f ca="1">OFFSET($AV$38,0,$M1370)</f>
        <v>0</v>
      </c>
      <c r="P1404" s="23"/>
    </row>
    <row r="1405" spans="2:18" ht="10.35" customHeight="1" x14ac:dyDescent="0.4">
      <c r="B1405" s="36"/>
      <c r="C1405" s="100" t="s">
        <v>55</v>
      </c>
      <c r="D1405" s="101"/>
      <c r="E1405" s="32">
        <v>8433.5419847328249</v>
      </c>
      <c r="F1405" s="33">
        <f>E1405/E1413</f>
        <v>7.3088098761028286E-2</v>
      </c>
      <c r="G1405" s="32">
        <v>7392.6106870229005</v>
      </c>
      <c r="H1405" s="33">
        <f>G1405/G1413</f>
        <v>6.8341331512463521E-2</v>
      </c>
      <c r="I1405" s="34"/>
      <c r="J1405" s="32">
        <v>10073.557142857142</v>
      </c>
      <c r="K1405" s="33">
        <v>7.8642767662793059E-2</v>
      </c>
      <c r="L1405" s="1"/>
      <c r="M1405" s="69" t="s">
        <v>107</v>
      </c>
      <c r="N1405" s="23">
        <f ca="1">OFFSET($R$39,0,$M1370)</f>
        <v>0</v>
      </c>
      <c r="O1405" s="23">
        <f ca="1">OFFSET($AV$39,0,$M1370)</f>
        <v>0.76335877862595414</v>
      </c>
      <c r="P1405" s="23"/>
      <c r="R1405" s="85"/>
    </row>
    <row r="1406" spans="2:18" ht="10.35" customHeight="1" x14ac:dyDescent="0.4">
      <c r="B1406" s="36"/>
      <c r="C1406" s="100" t="s">
        <v>57</v>
      </c>
      <c r="D1406" s="101"/>
      <c r="E1406" s="39">
        <v>-1774.2977099236641</v>
      </c>
      <c r="F1406" s="33">
        <f>E1406/E1413</f>
        <v>-1.5376700144390798E-2</v>
      </c>
      <c r="G1406" s="39">
        <v>-1648.5038167938931</v>
      </c>
      <c r="H1406" s="33">
        <f>G1406/G1413</f>
        <v>-1.5239669801744002E-2</v>
      </c>
      <c r="I1406" s="34"/>
      <c r="J1406" s="39">
        <v>-2291.3928571428573</v>
      </c>
      <c r="K1406" s="33">
        <v>-1.7888564439845836E-2</v>
      </c>
      <c r="M1406" s="69" t="s">
        <v>108</v>
      </c>
      <c r="N1406" s="23">
        <f ca="1">OFFSET($R$40,0,$M1370)</f>
        <v>0</v>
      </c>
      <c r="O1406" s="23">
        <f ca="1">OFFSET($AV$40,0,$M1370)</f>
        <v>0</v>
      </c>
      <c r="P1406" s="23"/>
      <c r="R1406" s="85"/>
    </row>
    <row r="1407" spans="2:18" ht="10.35" customHeight="1" x14ac:dyDescent="0.4">
      <c r="B1407" s="36"/>
      <c r="C1407" s="100" t="s">
        <v>59</v>
      </c>
      <c r="D1407" s="101"/>
      <c r="E1407" s="40">
        <v>5664.6641221374048</v>
      </c>
      <c r="F1407" s="33">
        <f>E1407/E1413</f>
        <v>4.9092010398042549E-2</v>
      </c>
      <c r="G1407" s="40">
        <v>5308.9312977099235</v>
      </c>
      <c r="H1407" s="33">
        <f>G1407/G1413</f>
        <v>4.9078660997336938E-2</v>
      </c>
      <c r="I1407" s="34"/>
      <c r="J1407" s="40">
        <v>6182.5928571428567</v>
      </c>
      <c r="K1407" s="33">
        <v>4.8266586144566713E-2</v>
      </c>
      <c r="L1407" s="8"/>
      <c r="M1407" s="69" t="s">
        <v>109</v>
      </c>
      <c r="N1407" s="23">
        <f ca="1">OFFSET($R$41,0,$M1370)</f>
        <v>0.76335877862595414</v>
      </c>
      <c r="O1407" s="23">
        <f ca="1">OFFSET($AV$41,0,$M1370)</f>
        <v>0.76335877862595414</v>
      </c>
      <c r="P1407" s="23"/>
      <c r="Q1407" s="86"/>
    </row>
    <row r="1408" spans="2:18" ht="10.35" customHeight="1" x14ac:dyDescent="0.4">
      <c r="B1408" s="38"/>
      <c r="C1408" s="100" t="s">
        <v>61</v>
      </c>
      <c r="D1408" s="101"/>
      <c r="E1408" s="40">
        <v>21855.832061068701</v>
      </c>
      <c r="F1408" s="33">
        <f>E1408/E1413</f>
        <v>0.18941047724379634</v>
      </c>
      <c r="G1408" s="40">
        <v>21943.877862595418</v>
      </c>
      <c r="H1408" s="33">
        <f>G1408/G1413</f>
        <v>0.20286119412580361</v>
      </c>
      <c r="I1408" s="34"/>
      <c r="J1408" s="40">
        <v>26853.82857142857</v>
      </c>
      <c r="K1408" s="33">
        <v>0.20964385978559594</v>
      </c>
      <c r="L1408" s="8"/>
      <c r="M1408" s="69" t="s">
        <v>110</v>
      </c>
      <c r="N1408" s="23">
        <f ca="1">OFFSET($R$42,0,$M1370)</f>
        <v>0</v>
      </c>
      <c r="O1408" s="23">
        <f ca="1">OFFSET($AV$42,0,$M1370)</f>
        <v>0</v>
      </c>
      <c r="P1408" s="23"/>
      <c r="Q1408" s="70"/>
    </row>
    <row r="1409" spans="2:18" ht="10.35" customHeight="1" x14ac:dyDescent="0.4">
      <c r="B1409" s="31" t="s">
        <v>63</v>
      </c>
      <c r="C1409" s="100" t="s">
        <v>64</v>
      </c>
      <c r="D1409" s="101"/>
      <c r="E1409" s="40">
        <v>2.5572519083969465</v>
      </c>
      <c r="F1409" s="33">
        <f>E1409/E1413</f>
        <v>2.2162061963537524E-5</v>
      </c>
      <c r="G1409" s="40">
        <v>2.3282442748091605</v>
      </c>
      <c r="H1409" s="33">
        <f>G1409/G1413</f>
        <v>2.1523561913796093E-5</v>
      </c>
      <c r="I1409" s="34"/>
      <c r="J1409" s="40">
        <v>2.3928571428571428</v>
      </c>
      <c r="K1409" s="33">
        <v>1.8680681080903238E-5</v>
      </c>
      <c r="L1409" s="67"/>
      <c r="M1409" s="69" t="s">
        <v>111</v>
      </c>
      <c r="N1409" s="23">
        <f ca="1">OFFSET($R$43,0,$M1370)</f>
        <v>0</v>
      </c>
      <c r="O1409" s="23">
        <f ca="1">OFFSET($AV$43,0,$M1370)</f>
        <v>0</v>
      </c>
      <c r="P1409" s="23"/>
      <c r="Q1409" s="70"/>
    </row>
    <row r="1410" spans="2:18" ht="10.35" customHeight="1" x14ac:dyDescent="0.4">
      <c r="B1410" s="41" t="s">
        <v>66</v>
      </c>
      <c r="C1410" s="100" t="s">
        <v>67</v>
      </c>
      <c r="D1410" s="101"/>
      <c r="E1410" s="40">
        <v>84.244274809160302</v>
      </c>
      <c r="F1410" s="33">
        <f>E1410/E1413</f>
        <v>7.3009109202865703E-4</v>
      </c>
      <c r="G1410" s="40">
        <v>96.610687022900763</v>
      </c>
      <c r="H1410" s="33">
        <f>G1410/G1413</f>
        <v>8.9312196583935508E-4</v>
      </c>
      <c r="I1410" s="34"/>
      <c r="J1410" s="40">
        <v>165.53571428571428</v>
      </c>
      <c r="K1410" s="33">
        <v>1.2923127882087538E-3</v>
      </c>
      <c r="L1410" s="68"/>
      <c r="M1410" s="69" t="s">
        <v>112</v>
      </c>
      <c r="N1410" s="23">
        <f ca="1">OFFSET($R$44,0,$M1370)</f>
        <v>0</v>
      </c>
      <c r="O1410" s="23">
        <f ca="1">OFFSET($AV$44,0,$M1370)</f>
        <v>0</v>
      </c>
      <c r="P1410" s="23"/>
      <c r="Q1410" s="70"/>
    </row>
    <row r="1411" spans="2:18" ht="10.35" customHeight="1" x14ac:dyDescent="0.4">
      <c r="B1411" s="31" t="s">
        <v>69</v>
      </c>
      <c r="C1411" s="100" t="s">
        <v>70</v>
      </c>
      <c r="D1411" s="101"/>
      <c r="E1411" s="40">
        <v>1261.5267175572519</v>
      </c>
      <c r="F1411" s="33">
        <f>E1411/E1413</f>
        <v>1.093284286595287E-2</v>
      </c>
      <c r="G1411" s="40">
        <v>1468.0458015267175</v>
      </c>
      <c r="H1411" s="33">
        <f>G1411/G1413</f>
        <v>1.3571417330786166E-2</v>
      </c>
      <c r="I1411" s="34"/>
      <c r="J1411" s="40">
        <v>2818.1</v>
      </c>
      <c r="K1411" s="33">
        <v>2.2000489043501728E-2</v>
      </c>
      <c r="L1411" s="68"/>
      <c r="Q1411" s="70"/>
    </row>
    <row r="1412" spans="2:18" ht="10.35" customHeight="1" x14ac:dyDescent="0.4">
      <c r="B1412" s="41" t="s">
        <v>72</v>
      </c>
      <c r="C1412" s="100" t="s">
        <v>73</v>
      </c>
      <c r="D1412" s="101"/>
      <c r="E1412" s="40">
        <v>1874.9847328244275</v>
      </c>
      <c r="F1412" s="33">
        <f>E1412/E1413</f>
        <v>1.6249289987074558E-2</v>
      </c>
      <c r="G1412" s="40">
        <v>2085.6717557251909</v>
      </c>
      <c r="H1412" s="33">
        <f>G1412/G1413</f>
        <v>1.9281089038600357E-2</v>
      </c>
      <c r="I1412" s="34"/>
      <c r="J1412" s="40">
        <v>3991.3857142857141</v>
      </c>
      <c r="K1412" s="33">
        <v>3.1160156728126102E-2</v>
      </c>
      <c r="L1412" s="68"/>
      <c r="Q1412" s="70"/>
    </row>
    <row r="1413" spans="2:18" ht="10.35" customHeight="1" x14ac:dyDescent="0.4">
      <c r="B1413" s="94" t="s">
        <v>75</v>
      </c>
      <c r="C1413" s="95"/>
      <c r="D1413" s="96"/>
      <c r="E1413" s="42">
        <f>SUM(E1400:E1403,E1409,E1411)</f>
        <v>115388.71755725189</v>
      </c>
      <c r="F1413" s="33">
        <f>E1413/E1413</f>
        <v>1</v>
      </c>
      <c r="G1413" s="42">
        <f>SUM(G1400:G1403,G1409,G1411)</f>
        <v>108171.8854961832</v>
      </c>
      <c r="H1413" s="33">
        <f>G1413/G1413</f>
        <v>1</v>
      </c>
      <c r="I1413" s="34"/>
      <c r="J1413" s="42">
        <v>128092.60714285716</v>
      </c>
      <c r="K1413" s="33">
        <v>1</v>
      </c>
      <c r="L1413" s="68"/>
      <c r="M1413" s="69"/>
      <c r="N1413" s="87"/>
      <c r="O1413" s="87"/>
      <c r="P1413" s="87"/>
      <c r="Q1413" s="70"/>
    </row>
    <row r="1414" spans="2:18" ht="10.35" customHeight="1" x14ac:dyDescent="0.4">
      <c r="B1414" s="94" t="s">
        <v>77</v>
      </c>
      <c r="C1414" s="95"/>
      <c r="D1414" s="96"/>
      <c r="E1414" s="42">
        <f>SUM(E1404:E1408,E1410,E1412)</f>
        <v>110097.08396946563</v>
      </c>
      <c r="F1414" s="33">
        <f>E1414/E1413</f>
        <v>0.95414080596605355</v>
      </c>
      <c r="G1414" s="42">
        <f>SUM(G1404:G1408,G1410,G1412)</f>
        <v>103869.46564885495</v>
      </c>
      <c r="H1414" s="33">
        <f>G1414/G1413</f>
        <v>0.96022608067158033</v>
      </c>
      <c r="I1414" s="34"/>
      <c r="J1414" s="42">
        <v>127773.27857142857</v>
      </c>
      <c r="K1414" s="33">
        <v>0.9975070491689465</v>
      </c>
      <c r="L1414" s="68"/>
      <c r="M1414" s="69"/>
      <c r="N1414" s="87"/>
      <c r="O1414" s="87"/>
      <c r="P1414" s="87"/>
      <c r="Q1414" s="70"/>
    </row>
    <row r="1415" spans="2:18" ht="10.35" customHeight="1" x14ac:dyDescent="0.4">
      <c r="B1415" s="94" t="s">
        <v>79</v>
      </c>
      <c r="C1415" s="95"/>
      <c r="D1415" s="96"/>
      <c r="E1415" s="42">
        <f>E1413-E1414</f>
        <v>5291.6335877862584</v>
      </c>
      <c r="F1415" s="33">
        <f>E1415/E1413</f>
        <v>4.5859194033946456E-2</v>
      </c>
      <c r="G1415" s="42">
        <f>G1413-G1414</f>
        <v>4302.4198473282449</v>
      </c>
      <c r="H1415" s="33">
        <f>G1415/G1413</f>
        <v>3.9773919328419713E-2</v>
      </c>
      <c r="I1415" s="34"/>
      <c r="J1415" s="42">
        <v>319.32857142858848</v>
      </c>
      <c r="K1415" s="33">
        <v>2.4929508310534473E-3</v>
      </c>
      <c r="L1415" s="68"/>
      <c r="M1415" s="69"/>
      <c r="N1415" s="87"/>
      <c r="O1415" s="87"/>
      <c r="P1415" s="87"/>
      <c r="R1415" s="85"/>
    </row>
    <row r="1416" spans="2:18" ht="10.35" customHeight="1" x14ac:dyDescent="0.4">
      <c r="B1416" s="102" t="s">
        <v>81</v>
      </c>
      <c r="C1416" s="103"/>
      <c r="D1416" s="104"/>
      <c r="E1416" s="44">
        <v>56.175572519083971</v>
      </c>
      <c r="F1416" s="45">
        <f>E1416/E1413</f>
        <v>4.8683765370051538E-4</v>
      </c>
      <c r="G1416" s="44">
        <v>104.74045801526718</v>
      </c>
      <c r="H1416" s="45">
        <f>G1416/G1413</f>
        <v>9.6827800989900386E-4</v>
      </c>
      <c r="I1416" s="77"/>
      <c r="J1416" s="47" t="s">
        <v>82</v>
      </c>
      <c r="K1416" s="48" t="s">
        <v>83</v>
      </c>
      <c r="L1416" s="68"/>
      <c r="M1416" s="69"/>
      <c r="N1416" s="87"/>
      <c r="O1416" s="87"/>
      <c r="P1416" s="87"/>
      <c r="Q1416" s="70"/>
    </row>
    <row r="1417" spans="2:18" ht="10.35" customHeight="1" x14ac:dyDescent="0.4">
      <c r="B1417" s="102" t="s">
        <v>85</v>
      </c>
      <c r="C1417" s="103"/>
      <c r="D1417" s="104"/>
      <c r="E1417" s="44">
        <f>E1415+E1416</f>
        <v>5347.8091603053426</v>
      </c>
      <c r="F1417" s="45">
        <f>E1417/(E1413+E1416)</f>
        <v>4.6323479673491486E-2</v>
      </c>
      <c r="G1417" s="44">
        <f>G1415+G1416</f>
        <v>4407.1603053435119</v>
      </c>
      <c r="H1417" s="45">
        <f>G1417/(G1413+G1416)</f>
        <v>4.0702785725958639E-2</v>
      </c>
      <c r="I1417" s="77"/>
      <c r="J1417" s="47" t="s">
        <v>83</v>
      </c>
      <c r="K1417" s="48" t="s">
        <v>83</v>
      </c>
      <c r="L1417" s="8"/>
      <c r="Q1417" s="70"/>
    </row>
    <row r="1418" spans="2:18" ht="10.35" customHeight="1" x14ac:dyDescent="0.4">
      <c r="B1418" s="94" t="s">
        <v>87</v>
      </c>
      <c r="C1418" s="95"/>
      <c r="D1418" s="96"/>
      <c r="E1418" s="49">
        <v>131</v>
      </c>
      <c r="F1418" s="50"/>
      <c r="G1418" s="49">
        <v>131</v>
      </c>
      <c r="H1418" s="50"/>
      <c r="I1418" s="51"/>
      <c r="J1418" s="49">
        <v>140</v>
      </c>
      <c r="K1418" s="50"/>
      <c r="L1418" s="68"/>
      <c r="M1418" s="70"/>
      <c r="N1418" s="70"/>
      <c r="O1418" s="70"/>
      <c r="P1418" s="70"/>
      <c r="Q1418" s="70"/>
    </row>
    <row r="1419" spans="2:18" ht="10.35" customHeight="1" x14ac:dyDescent="0.4">
      <c r="B1419" s="52"/>
      <c r="C1419" s="53"/>
      <c r="D1419" s="54"/>
      <c r="E1419" s="55"/>
      <c r="F1419" s="55"/>
      <c r="G1419" s="55"/>
      <c r="H1419" s="55"/>
      <c r="I1419" s="51"/>
      <c r="J1419" s="55"/>
      <c r="K1419" s="55"/>
      <c r="L1419" s="68"/>
      <c r="M1419" s="4">
        <v>29</v>
      </c>
      <c r="N1419" s="4" t="s">
        <v>113</v>
      </c>
      <c r="O1419" s="4" t="s">
        <v>114</v>
      </c>
      <c r="Q1419" s="70"/>
    </row>
    <row r="1420" spans="2:18" ht="10.35" customHeight="1" x14ac:dyDescent="0.4">
      <c r="B1420" s="56" t="s">
        <v>90</v>
      </c>
      <c r="C1420" s="57"/>
      <c r="D1420" s="58"/>
      <c r="E1420" s="49">
        <v>622.32061068702285</v>
      </c>
      <c r="F1420" s="50"/>
      <c r="G1420" s="49">
        <v>464.38931297709922</v>
      </c>
      <c r="H1420" s="50"/>
      <c r="I1420" s="51"/>
      <c r="J1420" s="49">
        <v>907.69291058773035</v>
      </c>
      <c r="K1420" s="50"/>
      <c r="L1420" s="68"/>
      <c r="M1420" s="22" t="s">
        <v>38</v>
      </c>
      <c r="N1420" s="23">
        <f ca="1">OFFSET($R$5,0,$M1419)</f>
        <v>0</v>
      </c>
      <c r="O1420" s="23">
        <f ca="1">OFFSET($AV$5,0,$M1419)</f>
        <v>0</v>
      </c>
      <c r="P1420" s="23"/>
      <c r="Q1420" s="70"/>
    </row>
    <row r="1421" spans="2:18" ht="10.35" customHeight="1" x14ac:dyDescent="0.4">
      <c r="B1421" s="59" t="s">
        <v>92</v>
      </c>
      <c r="C1421" s="60"/>
      <c r="D1421" s="61"/>
      <c r="E1421" s="49">
        <v>34.274809160305345</v>
      </c>
      <c r="F1421" s="50"/>
      <c r="G1421" s="49">
        <v>10.534351145038167</v>
      </c>
      <c r="H1421" s="50"/>
      <c r="I1421" s="51"/>
      <c r="J1421" s="49">
        <v>24.954699928974176</v>
      </c>
      <c r="K1421" s="50"/>
      <c r="L1421" s="68"/>
      <c r="M1421" s="29" t="s">
        <v>42</v>
      </c>
      <c r="N1421" s="23">
        <f ca="1">OFFSET($R$6,0,$M1419)</f>
        <v>0</v>
      </c>
      <c r="O1421" s="23">
        <f ca="1">OFFSET($AV$6,0,$M1419)</f>
        <v>0</v>
      </c>
      <c r="P1421" s="23"/>
      <c r="Q1421" s="70"/>
    </row>
    <row r="1422" spans="2:18" ht="10.35" customHeight="1" x14ac:dyDescent="0.4">
      <c r="B1422" s="56" t="s">
        <v>94</v>
      </c>
      <c r="C1422" s="57"/>
      <c r="D1422" s="58"/>
      <c r="E1422" s="49">
        <v>0</v>
      </c>
      <c r="F1422" s="50"/>
      <c r="G1422" s="49">
        <v>0</v>
      </c>
      <c r="H1422" s="50"/>
      <c r="I1422" s="51"/>
      <c r="J1422" s="49">
        <v>23.832415335573245</v>
      </c>
      <c r="K1422" s="50"/>
      <c r="L1422" s="68"/>
      <c r="M1422" s="35" t="s">
        <v>45</v>
      </c>
      <c r="N1422" s="23">
        <f ca="1">OFFSET($R$7,0,$M1419)</f>
        <v>0</v>
      </c>
      <c r="O1422" s="23">
        <f ca="1">OFFSET($AV$7,0,$M1419)</f>
        <v>0</v>
      </c>
      <c r="P1422" s="23"/>
      <c r="Q1422" s="70"/>
    </row>
    <row r="1423" spans="2:18" ht="10.35" customHeight="1" x14ac:dyDescent="0.4">
      <c r="B1423" s="56" t="s">
        <v>96</v>
      </c>
      <c r="C1423" s="57"/>
      <c r="D1423" s="58"/>
      <c r="E1423" s="49">
        <f>E1415+E1405+E1406-SUM(E1420:E1422)</f>
        <v>11294.28244274809</v>
      </c>
      <c r="F1423" s="50"/>
      <c r="G1423" s="49">
        <f>G1415+G1405+G1406-SUM(G1420:G1422)</f>
        <v>9571.6030534351157</v>
      </c>
      <c r="H1423" s="50"/>
      <c r="I1423" s="51"/>
      <c r="J1423" s="49">
        <v>7145.0128312905954</v>
      </c>
      <c r="K1423" s="50"/>
      <c r="L1423" s="68"/>
      <c r="M1423" s="35" t="s">
        <v>47</v>
      </c>
      <c r="N1423" s="23">
        <f ca="1">OFFSET($R$8,0,$M1419)</f>
        <v>0</v>
      </c>
      <c r="O1423" s="23">
        <f ca="1">OFFSET($AV$8,0,$M1419)</f>
        <v>0</v>
      </c>
      <c r="P1423" s="23"/>
      <c r="Q1423" s="70"/>
    </row>
    <row r="1424" spans="2:18" ht="10.35" customHeight="1" x14ac:dyDescent="0.4">
      <c r="C1424" s="65"/>
      <c r="D1424" s="54"/>
      <c r="E1424" s="54"/>
      <c r="F1424" s="54"/>
      <c r="G1424" s="54"/>
      <c r="H1424" s="54"/>
      <c r="I1424" s="54"/>
      <c r="J1424" s="54"/>
      <c r="K1424" s="66"/>
      <c r="L1424" s="68"/>
      <c r="M1424" s="35" t="s">
        <v>49</v>
      </c>
      <c r="N1424" s="23">
        <f ca="1">OFFSET($R$9,0,$M1419)</f>
        <v>0</v>
      </c>
      <c r="O1424" s="23">
        <f ca="1">OFFSET($AV$9,0,$M1419)</f>
        <v>0</v>
      </c>
      <c r="P1424" s="23"/>
      <c r="Q1424" s="70"/>
    </row>
    <row r="1425" spans="2:49" ht="10.35" customHeight="1" x14ac:dyDescent="0.4">
      <c r="B1425" s="56" t="s">
        <v>124</v>
      </c>
      <c r="C1425" s="57"/>
      <c r="D1425" s="58"/>
      <c r="E1425" s="78">
        <v>14.814319999999997</v>
      </c>
      <c r="F1425" s="50"/>
      <c r="G1425" s="78" t="s">
        <v>116</v>
      </c>
      <c r="H1425" s="50"/>
      <c r="I1425" s="51"/>
      <c r="J1425" s="79">
        <v>33.05185185185185</v>
      </c>
      <c r="K1425" s="80"/>
      <c r="L1425" s="66"/>
      <c r="M1425" s="35" t="s">
        <v>51</v>
      </c>
      <c r="N1425" s="23">
        <f ca="1">OFFSET($R$10,0,$M1419)</f>
        <v>0.99009900990099009</v>
      </c>
      <c r="O1425" s="23">
        <f ca="1">OFFSET($AV$10,0,$M1419)</f>
        <v>0</v>
      </c>
      <c r="P1425" s="23"/>
      <c r="Q1425" s="70"/>
    </row>
    <row r="1426" spans="2:49" ht="10.35" customHeight="1" x14ac:dyDescent="0.4">
      <c r="B1426" s="56" t="s">
        <v>125</v>
      </c>
      <c r="C1426" s="57"/>
      <c r="D1426" s="58"/>
      <c r="E1426" s="78">
        <f>E1413/E1425</f>
        <v>7788.9985876673327</v>
      </c>
      <c r="F1426" s="50"/>
      <c r="G1426" s="78" t="s">
        <v>116</v>
      </c>
      <c r="H1426" s="50"/>
      <c r="I1426" s="51"/>
      <c r="J1426" s="78">
        <v>3875.5046984055843</v>
      </c>
      <c r="K1426" s="80"/>
      <c r="L1426" s="66"/>
      <c r="M1426" s="35" t="s">
        <v>54</v>
      </c>
      <c r="N1426" s="23">
        <f ca="1">OFFSET($R$11,0,$M1419)</f>
        <v>0.99009900990099009</v>
      </c>
      <c r="O1426" s="23">
        <f ca="1">OFFSET($AV$11,0,$M1419)</f>
        <v>1.9801980198019802</v>
      </c>
      <c r="P1426" s="23"/>
      <c r="Q1426" s="70"/>
    </row>
    <row r="1427" spans="2:49" ht="10.35" customHeight="1" x14ac:dyDescent="0.4">
      <c r="B1427" s="97" t="s">
        <v>126</v>
      </c>
      <c r="C1427" s="98"/>
      <c r="D1427" s="99"/>
      <c r="E1427" s="81">
        <f>(E1413+E1416)/E1425</f>
        <v>7792.7905654644292</v>
      </c>
      <c r="F1427" s="82"/>
      <c r="G1427" s="81" t="s">
        <v>119</v>
      </c>
      <c r="H1427" s="82"/>
      <c r="I1427" s="83"/>
      <c r="J1427" s="81" t="s">
        <v>119</v>
      </c>
      <c r="K1427" s="84"/>
      <c r="L1427" s="66"/>
      <c r="M1427" s="35" t="s">
        <v>56</v>
      </c>
      <c r="N1427" s="23">
        <f ca="1">OFFSET($R$12,0,$M1419)</f>
        <v>0.99009900990099009</v>
      </c>
      <c r="O1427" s="23">
        <f ca="1">OFFSET($AV$12,0,$M1419)</f>
        <v>0</v>
      </c>
      <c r="P1427" s="23"/>
      <c r="Q1427" s="70"/>
    </row>
    <row r="1428" spans="2:49" ht="10.35" customHeight="1" x14ac:dyDescent="0.4">
      <c r="B1428" s="56" t="s">
        <v>127</v>
      </c>
      <c r="C1428" s="57"/>
      <c r="D1428" s="58"/>
      <c r="E1428" s="78">
        <f>E1414/E1425</f>
        <v>7431.801390105361</v>
      </c>
      <c r="F1428" s="50"/>
      <c r="G1428" s="78" t="s">
        <v>116</v>
      </c>
      <c r="H1428" s="50"/>
      <c r="I1428" s="51"/>
      <c r="J1428" s="78">
        <v>3865.8432557469428</v>
      </c>
      <c r="K1428" s="80"/>
      <c r="L1428" s="66"/>
      <c r="M1428" s="35" t="s">
        <v>58</v>
      </c>
      <c r="N1428" s="23">
        <f ca="1">OFFSET($R$13,0,$M1419)</f>
        <v>0</v>
      </c>
      <c r="O1428" s="23">
        <f ca="1">OFFSET($AV$13,0,$M1419)</f>
        <v>0.99009900990099009</v>
      </c>
      <c r="P1428" s="23"/>
      <c r="Q1428" s="70"/>
    </row>
    <row r="1429" spans="2:49" ht="10.35" customHeight="1" x14ac:dyDescent="0.4">
      <c r="B1429" s="56" t="s">
        <v>121</v>
      </c>
      <c r="C1429" s="57"/>
      <c r="D1429" s="58"/>
      <c r="E1429" s="78">
        <v>14.814319999999997</v>
      </c>
      <c r="F1429" s="50"/>
      <c r="G1429" s="78" t="s">
        <v>116</v>
      </c>
      <c r="H1429" s="50"/>
      <c r="I1429" s="51"/>
      <c r="J1429" s="78">
        <v>16.522857142857141</v>
      </c>
      <c r="K1429" s="80"/>
      <c r="L1429" s="66"/>
      <c r="M1429" s="35" t="s">
        <v>60</v>
      </c>
      <c r="N1429" s="23">
        <f ca="1">OFFSET($R$14,0,$M1419)</f>
        <v>0</v>
      </c>
      <c r="O1429" s="23">
        <f ca="1">OFFSET($AV$14,0,$M1419)</f>
        <v>0.99009900990099009</v>
      </c>
      <c r="P1429" s="23"/>
      <c r="Q1429" s="70"/>
    </row>
    <row r="1430" spans="2:49" ht="10.35" customHeight="1" x14ac:dyDescent="0.4">
      <c r="B1430" s="56" t="s">
        <v>122</v>
      </c>
      <c r="C1430" s="57"/>
      <c r="D1430" s="58"/>
      <c r="E1430" s="78">
        <f>E1404/E1429</f>
        <v>4992.3394731460376</v>
      </c>
      <c r="F1430" s="50"/>
      <c r="G1430" s="78" t="s">
        <v>116</v>
      </c>
      <c r="H1430" s="50"/>
      <c r="I1430" s="51"/>
      <c r="J1430" s="78">
        <v>5011.1049628220653</v>
      </c>
      <c r="K1430" s="80"/>
      <c r="L1430" s="66"/>
      <c r="M1430" s="35" t="s">
        <v>62</v>
      </c>
      <c r="N1430" s="23">
        <f ca="1">OFFSET($R$15,0,$M1419)</f>
        <v>0.99009900990099009</v>
      </c>
      <c r="O1430" s="23">
        <f ca="1">OFFSET($AV$15,0,$M1419)</f>
        <v>1.9801980198019802</v>
      </c>
      <c r="P1430" s="23"/>
      <c r="R1430" s="85"/>
    </row>
    <row r="1431" spans="2:49" ht="10.35" customHeight="1" x14ac:dyDescent="0.4">
      <c r="B1431" s="64" t="s">
        <v>98</v>
      </c>
      <c r="C1431" s="65"/>
      <c r="D1431" s="54"/>
      <c r="E1431" s="54"/>
      <c r="F1431" s="54"/>
      <c r="G1431" s="54"/>
      <c r="H1431" s="54"/>
      <c r="I1431" s="54"/>
      <c r="J1431" s="54"/>
      <c r="K1431" s="66"/>
      <c r="L1431" s="68"/>
      <c r="M1431" s="35" t="s">
        <v>65</v>
      </c>
      <c r="N1431" s="23">
        <f ca="1">OFFSET($R$16,0,$M1419)</f>
        <v>1.9801980198019802</v>
      </c>
      <c r="O1431" s="23">
        <f ca="1">OFFSET($AV$16,0,$M1419)</f>
        <v>0.99009900990099009</v>
      </c>
      <c r="P1431" s="23"/>
      <c r="Q1431" s="86"/>
    </row>
    <row r="1432" spans="2:49" ht="10.35" customHeight="1" x14ac:dyDescent="0.4">
      <c r="B1432" s="64"/>
      <c r="C1432" s="65"/>
      <c r="D1432" s="54"/>
      <c r="E1432" s="54"/>
      <c r="F1432" s="54"/>
      <c r="G1432" s="54"/>
      <c r="H1432" s="54"/>
      <c r="I1432" s="54"/>
      <c r="J1432" s="54"/>
      <c r="K1432" s="66"/>
      <c r="L1432" s="8"/>
      <c r="M1432" s="35" t="s">
        <v>68</v>
      </c>
      <c r="N1432" s="23">
        <f ca="1">OFFSET($R$17,0,$M1419)</f>
        <v>0</v>
      </c>
      <c r="O1432" s="23">
        <f ca="1">OFFSET($AV$17,0,$M1419)</f>
        <v>0</v>
      </c>
      <c r="P1432" s="23"/>
      <c r="Q1432" s="70"/>
    </row>
    <row r="1433" spans="2:49" ht="10.35" customHeight="1" x14ac:dyDescent="0.4">
      <c r="B1433" s="64"/>
      <c r="C1433" s="65"/>
      <c r="D1433" s="54"/>
      <c r="E1433" s="54"/>
      <c r="F1433" s="54"/>
      <c r="G1433" s="54"/>
      <c r="H1433" s="54"/>
      <c r="I1433" s="54"/>
      <c r="J1433" s="54"/>
      <c r="K1433" s="66"/>
      <c r="L1433" s="67"/>
      <c r="M1433" s="35" t="s">
        <v>71</v>
      </c>
      <c r="N1433" s="23">
        <f ca="1">OFFSET($R$18,0,$M1419)</f>
        <v>0.99009900990099009</v>
      </c>
      <c r="O1433" s="23">
        <f ca="1">OFFSET($AV$18,0,$M1419)</f>
        <v>0.99009900990099009</v>
      </c>
      <c r="P1433" s="23"/>
    </row>
    <row r="1434" spans="2:49" ht="10.35" customHeight="1" x14ac:dyDescent="0.4">
      <c r="B1434" s="64"/>
      <c r="C1434" s="65"/>
      <c r="D1434" s="54"/>
      <c r="E1434" s="54"/>
      <c r="F1434" s="54"/>
      <c r="G1434" s="54"/>
      <c r="H1434" s="54"/>
      <c r="I1434" s="54"/>
      <c r="J1434" s="54"/>
      <c r="K1434" s="66"/>
      <c r="L1434" s="68"/>
      <c r="M1434" s="35" t="s">
        <v>74</v>
      </c>
      <c r="N1434" s="23">
        <f ca="1">OFFSET($R$19,0,$M1419)</f>
        <v>4.9504950495049505</v>
      </c>
      <c r="O1434" s="23">
        <f ca="1">OFFSET($AV$19,0,$M1419)</f>
        <v>1.9801980198019802</v>
      </c>
      <c r="P1434" s="23"/>
    </row>
    <row r="1435" spans="2:49" ht="10.35" customHeight="1" x14ac:dyDescent="0.4">
      <c r="B1435" s="64"/>
      <c r="C1435" s="65"/>
      <c r="D1435" s="54"/>
      <c r="E1435" s="54"/>
      <c r="F1435" s="54"/>
      <c r="G1435" s="54"/>
      <c r="H1435" s="54"/>
      <c r="I1435" s="54"/>
      <c r="J1435" s="54"/>
      <c r="K1435" s="66"/>
      <c r="L1435" s="1"/>
      <c r="M1435" s="35" t="s">
        <v>76</v>
      </c>
      <c r="N1435" s="23">
        <f ca="1">OFFSET($R$20,0,$M1419)</f>
        <v>2.9702970297029703</v>
      </c>
      <c r="O1435" s="23">
        <f ca="1">OFFSET($AV$20,0,$M1419)</f>
        <v>2.9702970297029703</v>
      </c>
      <c r="P1435" s="23"/>
      <c r="R1435" s="85"/>
    </row>
    <row r="1436" spans="2:49" ht="10.35" customHeight="1" x14ac:dyDescent="0.4">
      <c r="B1436" s="64"/>
      <c r="C1436" s="65"/>
      <c r="D1436" s="54"/>
      <c r="E1436" s="54"/>
      <c r="F1436" s="54"/>
      <c r="G1436" s="54"/>
      <c r="H1436" s="54"/>
      <c r="I1436" s="54"/>
      <c r="J1436" s="54"/>
      <c r="K1436" s="66"/>
      <c r="L1436" s="1"/>
      <c r="M1436" s="43" t="s">
        <v>78</v>
      </c>
      <c r="N1436" s="23">
        <f ca="1">OFFSET($R$21,0,$M1419)</f>
        <v>0</v>
      </c>
      <c r="O1436" s="23">
        <f ca="1">OFFSET($AV$21,0,$M1419)</f>
        <v>1.9801980198019802</v>
      </c>
      <c r="P1436" s="23"/>
      <c r="Q1436" s="30"/>
      <c r="R1436" s="30"/>
      <c r="S1436" s="30"/>
      <c r="T1436" s="30"/>
      <c r="U1436" s="30"/>
      <c r="V1436" s="11"/>
      <c r="W1436" s="11"/>
      <c r="X1436" s="11"/>
      <c r="Y1436" s="11"/>
      <c r="Z1436" s="11"/>
      <c r="AA1436" s="11"/>
      <c r="AB1436" s="11"/>
      <c r="AC1436" s="11"/>
      <c r="AD1436" s="11"/>
      <c r="AE1436" s="11"/>
      <c r="AF1436" s="11"/>
      <c r="AG1436" s="11"/>
      <c r="AH1436" s="11"/>
      <c r="AI1436" s="11"/>
      <c r="AJ1436" s="11"/>
      <c r="AK1436" s="11"/>
      <c r="AL1436" s="11"/>
      <c r="AM1436" s="11"/>
      <c r="AN1436" s="11"/>
      <c r="AO1436" s="11"/>
      <c r="AP1436" s="11"/>
      <c r="AQ1436" s="11"/>
      <c r="AR1436" s="11"/>
      <c r="AS1436" s="11"/>
      <c r="AT1436" s="11"/>
      <c r="AU1436" s="11"/>
    </row>
    <row r="1437" spans="2:49" ht="10.35" customHeight="1" x14ac:dyDescent="0.4">
      <c r="B1437" s="64"/>
      <c r="C1437" s="65"/>
      <c r="D1437" s="54"/>
      <c r="E1437" s="54"/>
      <c r="F1437" s="54"/>
      <c r="G1437" s="54"/>
      <c r="H1437" s="54"/>
      <c r="I1437" s="54"/>
      <c r="J1437" s="54"/>
      <c r="K1437" s="66"/>
      <c r="L1437" s="8"/>
      <c r="M1437" s="43" t="s">
        <v>80</v>
      </c>
      <c r="N1437" s="23">
        <f ca="1">OFFSET($R$22,0,$M1419)</f>
        <v>0.99009900990099009</v>
      </c>
      <c r="O1437" s="23">
        <f ca="1">OFFSET($AV$22,0,$M1419)</f>
        <v>2.9702970297029703</v>
      </c>
      <c r="P1437" s="23"/>
      <c r="Q1437" s="30"/>
      <c r="R1437" s="30"/>
      <c r="S1437" s="30"/>
      <c r="T1437" s="30"/>
      <c r="U1437" s="30"/>
      <c r="V1437" s="11"/>
      <c r="W1437" s="11"/>
      <c r="X1437" s="11"/>
      <c r="Y1437" s="11"/>
      <c r="Z1437" s="11"/>
      <c r="AA1437" s="11"/>
      <c r="AB1437" s="11"/>
      <c r="AC1437" s="11"/>
      <c r="AD1437" s="11"/>
      <c r="AE1437" s="11"/>
      <c r="AF1437" s="11"/>
      <c r="AG1437" s="11"/>
      <c r="AH1437" s="11"/>
      <c r="AI1437" s="11"/>
      <c r="AJ1437" s="11"/>
      <c r="AK1437" s="11"/>
      <c r="AL1437" s="11"/>
      <c r="AM1437" s="11"/>
      <c r="AN1437" s="11"/>
      <c r="AO1437" s="11"/>
      <c r="AP1437" s="11"/>
      <c r="AQ1437" s="11"/>
      <c r="AR1437" s="11"/>
      <c r="AS1437" s="11"/>
      <c r="AT1437" s="11"/>
      <c r="AU1437" s="11"/>
    </row>
    <row r="1438" spans="2:49" ht="10.35" customHeight="1" x14ac:dyDescent="0.4">
      <c r="B1438" s="64"/>
      <c r="C1438" s="65"/>
      <c r="D1438" s="54"/>
      <c r="E1438" s="54"/>
      <c r="F1438" s="54"/>
      <c r="G1438" s="54"/>
      <c r="H1438" s="54"/>
      <c r="I1438" s="54"/>
      <c r="J1438" s="54"/>
      <c r="K1438" s="66"/>
      <c r="L1438" s="1"/>
      <c r="M1438" s="43" t="s">
        <v>84</v>
      </c>
      <c r="N1438" s="23">
        <f ca="1">OFFSET($R$23,0,$M1419)</f>
        <v>2.9702970297029703</v>
      </c>
      <c r="O1438" s="23">
        <f ca="1">OFFSET($AV$23,0,$M1419)</f>
        <v>0.99009900990099009</v>
      </c>
      <c r="P1438" s="23"/>
      <c r="Q1438" s="70"/>
      <c r="AV1438" s="11"/>
      <c r="AW1438" s="11"/>
    </row>
    <row r="1439" spans="2:49" ht="10.35" customHeight="1" x14ac:dyDescent="0.4">
      <c r="B1439" s="64"/>
      <c r="C1439" s="65"/>
      <c r="D1439" s="54"/>
      <c r="E1439" s="54"/>
      <c r="F1439" s="54"/>
      <c r="G1439" s="54"/>
      <c r="H1439" s="54"/>
      <c r="I1439" s="54"/>
      <c r="J1439" s="54"/>
      <c r="K1439" s="66"/>
      <c r="L1439" s="1"/>
      <c r="M1439" s="43" t="s">
        <v>86</v>
      </c>
      <c r="N1439" s="23">
        <f ca="1">OFFSET($R$24,0,$M1419)</f>
        <v>1.9801980198019802</v>
      </c>
      <c r="O1439" s="23">
        <f ca="1">OFFSET($AV$24,0,$M1419)</f>
        <v>1.9801980198019802</v>
      </c>
      <c r="P1439" s="23"/>
      <c r="Q1439" s="74"/>
      <c r="AV1439" s="11"/>
      <c r="AW1439" s="11"/>
    </row>
    <row r="1440" spans="2:49" ht="10.35" customHeight="1" x14ac:dyDescent="0.4">
      <c r="B1440" s="64"/>
      <c r="C1440" s="65"/>
      <c r="D1440" s="54"/>
      <c r="E1440" s="54"/>
      <c r="F1440" s="54"/>
      <c r="G1440" s="54"/>
      <c r="H1440" s="54"/>
      <c r="I1440" s="54"/>
      <c r="J1440" s="54"/>
      <c r="K1440" s="66"/>
      <c r="L1440" s="68"/>
      <c r="M1440" s="2" t="s">
        <v>88</v>
      </c>
      <c r="N1440" s="23">
        <f ca="1">OFFSET($R$25,0,$M1419)</f>
        <v>4.9504950495049505</v>
      </c>
      <c r="O1440" s="23">
        <f ca="1">OFFSET($AV$25,0,$M1419)</f>
        <v>3.9603960396039604</v>
      </c>
      <c r="P1440" s="23"/>
    </row>
    <row r="1441" spans="2:18" ht="10.35" customHeight="1" x14ac:dyDescent="0.4">
      <c r="B1441" s="64"/>
      <c r="C1441" s="65"/>
      <c r="D1441" s="54"/>
      <c r="E1441" s="54"/>
      <c r="F1441" s="54"/>
      <c r="G1441" s="54"/>
      <c r="H1441" s="54"/>
      <c r="I1441" s="54"/>
      <c r="J1441" s="54"/>
      <c r="K1441" s="66"/>
      <c r="L1441" s="75"/>
      <c r="M1441" s="4" t="s">
        <v>89</v>
      </c>
      <c r="N1441" s="23">
        <f ca="1">OFFSET($R$26,0,$M1419)</f>
        <v>10.891089108910892</v>
      </c>
      <c r="O1441" s="23">
        <f ca="1">OFFSET($AV$26,0,$M1419)</f>
        <v>5.9405940594059405</v>
      </c>
      <c r="P1441" s="23"/>
    </row>
    <row r="1442" spans="2:18" ht="10.35" customHeight="1" x14ac:dyDescent="0.4">
      <c r="B1442" s="64"/>
      <c r="C1442" s="65"/>
      <c r="D1442" s="54"/>
      <c r="E1442" s="54"/>
      <c r="F1442" s="54"/>
      <c r="G1442" s="54"/>
      <c r="H1442" s="54"/>
      <c r="I1442" s="54"/>
      <c r="J1442" s="54"/>
      <c r="K1442" s="66"/>
      <c r="L1442" s="76"/>
      <c r="M1442" s="43" t="s">
        <v>91</v>
      </c>
      <c r="N1442" s="23">
        <f ca="1">OFFSET($R$27,0,$M1419)</f>
        <v>14.85148514851485</v>
      </c>
      <c r="O1442" s="23">
        <f ca="1">OFFSET($AV$27,0,$M1419)</f>
        <v>18.811881188118811</v>
      </c>
      <c r="P1442" s="23"/>
    </row>
    <row r="1443" spans="2:18" ht="10.35" customHeight="1" x14ac:dyDescent="0.4">
      <c r="B1443" s="64"/>
      <c r="C1443" s="65"/>
      <c r="D1443" s="54"/>
      <c r="E1443" s="54"/>
      <c r="F1443" s="54"/>
      <c r="G1443" s="54"/>
      <c r="H1443" s="54"/>
      <c r="I1443" s="54"/>
      <c r="J1443" s="54"/>
      <c r="K1443" s="66"/>
      <c r="L1443" s="76"/>
      <c r="M1443" s="43" t="s">
        <v>93</v>
      </c>
      <c r="N1443" s="23">
        <f ca="1">OFFSET($R$28,0,$M1419)</f>
        <v>24.752475247524753</v>
      </c>
      <c r="O1443" s="23">
        <f ca="1">OFFSET($AV$28,0,$M1419)</f>
        <v>22.772277227722775</v>
      </c>
      <c r="P1443" s="23"/>
    </row>
    <row r="1444" spans="2:18" ht="7.5" customHeight="1" x14ac:dyDescent="0.4">
      <c r="B1444" s="64"/>
      <c r="C1444" s="65"/>
      <c r="D1444" s="54"/>
      <c r="E1444" s="54"/>
      <c r="F1444" s="54"/>
      <c r="G1444" s="54"/>
      <c r="H1444" s="54"/>
      <c r="I1444" s="54"/>
      <c r="J1444" s="54"/>
      <c r="K1444" s="66"/>
      <c r="L1444" s="76"/>
      <c r="M1444" s="43" t="s">
        <v>95</v>
      </c>
      <c r="N1444" s="23">
        <f ca="1">OFFSET($R$29,0,$M1419)</f>
        <v>8.9108910891089099</v>
      </c>
      <c r="O1444" s="23">
        <f ca="1">OFFSET($AV$29,0,$M1419)</f>
        <v>14.85148514851485</v>
      </c>
      <c r="P1444" s="23"/>
    </row>
    <row r="1445" spans="2:18" ht="7.5" customHeight="1" x14ac:dyDescent="0.4">
      <c r="B1445" s="64"/>
      <c r="C1445" s="65"/>
      <c r="D1445" s="54"/>
      <c r="E1445" s="54"/>
      <c r="F1445" s="54"/>
      <c r="G1445" s="54"/>
      <c r="H1445" s="54"/>
      <c r="I1445" s="54"/>
      <c r="J1445" s="54"/>
      <c r="K1445" s="66"/>
      <c r="L1445" s="76"/>
      <c r="M1445" s="43" t="s">
        <v>97</v>
      </c>
      <c r="N1445" s="23">
        <f ca="1">OFFSET($R$30,0,$M1419)</f>
        <v>6.9306930693069315</v>
      </c>
      <c r="O1445" s="23">
        <f ca="1">OFFSET($AV$30,0,$M1419)</f>
        <v>3.9603960396039604</v>
      </c>
      <c r="P1445" s="23"/>
    </row>
    <row r="1446" spans="2:18" ht="16.5" customHeight="1" x14ac:dyDescent="0.4">
      <c r="B1446" s="9" t="str">
        <f>"第30表　医療型障害児入所施設　１施設・事業所当たりの収支額，収支等の科目"</f>
        <v>第30表　医療型障害児入所施設　１施設・事業所当たりの収支額，収支等の科目</v>
      </c>
      <c r="C1446" s="65"/>
      <c r="D1446" s="54"/>
      <c r="E1446" s="54"/>
      <c r="F1446" s="54"/>
      <c r="G1446" s="54"/>
      <c r="H1446" s="54"/>
      <c r="I1446" s="54"/>
      <c r="J1446" s="54"/>
      <c r="K1446" s="66"/>
      <c r="L1446" s="76"/>
      <c r="M1446" s="43" t="s">
        <v>99</v>
      </c>
      <c r="N1446" s="23">
        <f ca="1">OFFSET($R$31,0,$M1419)</f>
        <v>0.99009900990099009</v>
      </c>
      <c r="O1446" s="23">
        <f ca="1">OFFSET($AV$31,0,$M1419)</f>
        <v>2.9702970297029703</v>
      </c>
      <c r="P1446" s="23"/>
    </row>
    <row r="1447" spans="2:18" ht="10.35" customHeight="1" x14ac:dyDescent="0.4">
      <c r="C1447" s="7"/>
      <c r="D1447" s="8"/>
      <c r="E1447" s="8"/>
      <c r="F1447" s="8"/>
      <c r="G1447" s="8"/>
      <c r="H1447" s="8"/>
      <c r="I1447" s="8"/>
      <c r="J1447" s="8"/>
      <c r="K1447" s="10" t="s">
        <v>33</v>
      </c>
      <c r="L1447" s="76"/>
      <c r="M1447" s="43" t="s">
        <v>100</v>
      </c>
      <c r="N1447" s="23">
        <f ca="1">OFFSET($R$32,0,$M1419)</f>
        <v>0</v>
      </c>
      <c r="O1447" s="23">
        <f ca="1">OFFSET($AV$32,0,$M1419)</f>
        <v>0.99009900990099009</v>
      </c>
      <c r="P1447" s="23"/>
    </row>
    <row r="1448" spans="2:18" ht="10.35" customHeight="1" x14ac:dyDescent="0.4">
      <c r="B1448" s="17"/>
      <c r="C1448" s="18"/>
      <c r="D1448" s="19"/>
      <c r="E1448" s="105" t="s">
        <v>36</v>
      </c>
      <c r="F1448" s="106"/>
      <c r="G1448" s="106"/>
      <c r="H1448" s="107"/>
      <c r="I1448" s="20"/>
      <c r="J1448" s="105" t="s">
        <v>37</v>
      </c>
      <c r="K1448" s="107"/>
      <c r="L1448" s="76"/>
      <c r="M1448" s="43" t="s">
        <v>101</v>
      </c>
      <c r="N1448" s="23">
        <f ca="1">OFFSET($R$33,0,$M1419)</f>
        <v>0.99009900990099009</v>
      </c>
      <c r="O1448" s="23">
        <f ca="1">OFFSET($AV$33,0,$M1419)</f>
        <v>2.9702970297029703</v>
      </c>
      <c r="P1448" s="23"/>
    </row>
    <row r="1449" spans="2:18" ht="10.35" customHeight="1" x14ac:dyDescent="0.4">
      <c r="B1449" s="26"/>
      <c r="C1449" s="27"/>
      <c r="D1449" s="28"/>
      <c r="E1449" s="105" t="s">
        <v>39</v>
      </c>
      <c r="F1449" s="107"/>
      <c r="G1449" s="105" t="s">
        <v>40</v>
      </c>
      <c r="H1449" s="107"/>
      <c r="I1449" s="20"/>
      <c r="J1449" s="105" t="s">
        <v>41</v>
      </c>
      <c r="K1449" s="107"/>
      <c r="L1449" s="76"/>
      <c r="M1449" s="43" t="s">
        <v>102</v>
      </c>
      <c r="N1449" s="23">
        <f ca="1">OFFSET($R$34,0,$M1419)</f>
        <v>3.9603960396039604</v>
      </c>
      <c r="O1449" s="23">
        <f ca="1">OFFSET($AV$34,0,$M1419)</f>
        <v>0.99009900990099009</v>
      </c>
      <c r="P1449" s="23"/>
    </row>
    <row r="1450" spans="2:18" ht="10.35" customHeight="1" x14ac:dyDescent="0.4">
      <c r="B1450" s="31" t="s">
        <v>43</v>
      </c>
      <c r="C1450" s="100" t="s">
        <v>44</v>
      </c>
      <c r="D1450" s="101"/>
      <c r="E1450" s="32">
        <v>70595.980198019795</v>
      </c>
      <c r="F1450" s="33">
        <f>E1450/E1463</f>
        <v>0.93833441881502777</v>
      </c>
      <c r="G1450" s="32">
        <v>68603.079207920789</v>
      </c>
      <c r="H1450" s="33">
        <f>G1450/G1463</f>
        <v>0.94986879331801422</v>
      </c>
      <c r="I1450" s="34"/>
      <c r="J1450" s="32">
        <v>70484.303703703699</v>
      </c>
      <c r="K1450" s="33">
        <v>0.94429601060586066</v>
      </c>
      <c r="L1450" s="76"/>
      <c r="M1450" s="2" t="s">
        <v>103</v>
      </c>
      <c r="N1450" s="23">
        <f ca="1">OFFSET($R$35,0,$M1419)</f>
        <v>0.99009900990099009</v>
      </c>
      <c r="O1450" s="23">
        <f ca="1">OFFSET($AV$35,0,$M1419)</f>
        <v>0.99009900990099009</v>
      </c>
      <c r="P1450" s="23"/>
    </row>
    <row r="1451" spans="2:18" ht="10.35" customHeight="1" x14ac:dyDescent="0.4">
      <c r="B1451" s="36"/>
      <c r="C1451" s="100" t="s">
        <v>46</v>
      </c>
      <c r="D1451" s="101"/>
      <c r="E1451" s="32">
        <v>2367.871287128713</v>
      </c>
      <c r="F1451" s="33">
        <f>E1451/E1463</f>
        <v>3.1472827798473366E-2</v>
      </c>
      <c r="G1451" s="32">
        <v>1774.4653465346535</v>
      </c>
      <c r="H1451" s="33">
        <f>G1451/G1463</f>
        <v>2.4569002980013428E-2</v>
      </c>
      <c r="I1451" s="34"/>
      <c r="J1451" s="32">
        <v>2348.8296296296298</v>
      </c>
      <c r="K1451" s="33">
        <v>3.1467863514349409E-2</v>
      </c>
      <c r="L1451" s="76"/>
      <c r="M1451" s="4" t="s">
        <v>104</v>
      </c>
      <c r="N1451" s="23">
        <f ca="1">OFFSET($R$36,0,$M1419)</f>
        <v>0</v>
      </c>
      <c r="O1451" s="23">
        <f ca="1">OFFSET($AV$36,0,$M1419)</f>
        <v>0</v>
      </c>
      <c r="P1451" s="23"/>
    </row>
    <row r="1452" spans="2:18" ht="10.35" customHeight="1" x14ac:dyDescent="0.4">
      <c r="B1452" s="36"/>
      <c r="C1452" s="100" t="s">
        <v>48</v>
      </c>
      <c r="D1452" s="101"/>
      <c r="E1452" s="32">
        <v>253.47524752475246</v>
      </c>
      <c r="F1452" s="33">
        <f>E1452/E1463</f>
        <v>3.3690947898589473E-3</v>
      </c>
      <c r="G1452" s="32">
        <v>229.97029702970298</v>
      </c>
      <c r="H1452" s="33">
        <f>G1452/G1463</f>
        <v>3.1841370833594943E-3</v>
      </c>
      <c r="I1452" s="34"/>
      <c r="J1452" s="32">
        <v>349.98518518518517</v>
      </c>
      <c r="K1452" s="33">
        <v>4.6888398803059707E-3</v>
      </c>
      <c r="L1452" s="76"/>
      <c r="M1452" s="69" t="s">
        <v>105</v>
      </c>
      <c r="N1452" s="23">
        <f ca="1">OFFSET($R$37,0,$M1419)</f>
        <v>0.99009900990099009</v>
      </c>
      <c r="O1452" s="23">
        <f ca="1">OFFSET($AV$37,0,$M1419)</f>
        <v>0</v>
      </c>
      <c r="P1452" s="23"/>
    </row>
    <row r="1453" spans="2:18" ht="10.35" customHeight="1" x14ac:dyDescent="0.4">
      <c r="B1453" s="38"/>
      <c r="C1453" s="100" t="s">
        <v>50</v>
      </c>
      <c r="D1453" s="101"/>
      <c r="E1453" s="32">
        <v>1718.1584158415842</v>
      </c>
      <c r="F1453" s="33">
        <f>E1453/E1463</f>
        <v>2.2837096022162516E-2</v>
      </c>
      <c r="G1453" s="32">
        <v>1397.8217821782177</v>
      </c>
      <c r="H1453" s="33">
        <f>G1453/G1463</f>
        <v>1.935404802293423E-2</v>
      </c>
      <c r="I1453" s="34"/>
      <c r="J1453" s="32">
        <v>1202.3111111111111</v>
      </c>
      <c r="K1453" s="33">
        <v>1.6107665481125608E-2</v>
      </c>
      <c r="L1453" s="63"/>
      <c r="M1453" s="69" t="s">
        <v>106</v>
      </c>
      <c r="N1453" s="23">
        <f ca="1">OFFSET($R$38,0,$M1419)</f>
        <v>0</v>
      </c>
      <c r="O1453" s="23">
        <f ca="1">OFFSET($AV$38,0,$M1419)</f>
        <v>0</v>
      </c>
      <c r="P1453" s="23"/>
    </row>
    <row r="1454" spans="2:18" ht="10.35" customHeight="1" x14ac:dyDescent="0.4">
      <c r="B1454" s="31" t="s">
        <v>52</v>
      </c>
      <c r="C1454" s="100" t="s">
        <v>53</v>
      </c>
      <c r="D1454" s="101"/>
      <c r="E1454" s="32">
        <v>49415.603960396038</v>
      </c>
      <c r="F1454" s="33">
        <f>E1454/E1463</f>
        <v>0.65681306347060853</v>
      </c>
      <c r="G1454" s="32">
        <v>48036.227722772281</v>
      </c>
      <c r="H1454" s="33">
        <f>G1454/G1463</f>
        <v>0.66510299813642926</v>
      </c>
      <c r="I1454" s="34"/>
      <c r="J1454" s="32">
        <v>49028.125925925924</v>
      </c>
      <c r="K1454" s="33">
        <v>0.65684218026687935</v>
      </c>
      <c r="L1454" s="1"/>
      <c r="M1454" s="69" t="s">
        <v>107</v>
      </c>
      <c r="N1454" s="23">
        <f ca="1">OFFSET($R$39,0,$M1419)</f>
        <v>0</v>
      </c>
      <c r="O1454" s="23">
        <f ca="1">OFFSET($AV$39,0,$M1419)</f>
        <v>0</v>
      </c>
      <c r="P1454" s="23"/>
      <c r="R1454" s="85"/>
    </row>
    <row r="1455" spans="2:18" ht="10.35" customHeight="1" x14ac:dyDescent="0.4">
      <c r="B1455" s="36"/>
      <c r="C1455" s="100" t="s">
        <v>55</v>
      </c>
      <c r="D1455" s="101"/>
      <c r="E1455" s="32">
        <v>4243.4455445544554</v>
      </c>
      <c r="F1455" s="33">
        <f>E1455/E1463</f>
        <v>5.640223420163535E-2</v>
      </c>
      <c r="G1455" s="32">
        <v>3993.6633663366338</v>
      </c>
      <c r="H1455" s="33">
        <f>G1455/G1463</f>
        <v>5.5295713348425778E-2</v>
      </c>
      <c r="I1455" s="34"/>
      <c r="J1455" s="32">
        <v>4432.4962962962964</v>
      </c>
      <c r="K1455" s="33">
        <v>5.9383271873024231E-2</v>
      </c>
      <c r="M1455" s="69" t="s">
        <v>108</v>
      </c>
      <c r="N1455" s="23">
        <f ca="1">OFFSET($R$40,0,$M1419)</f>
        <v>0</v>
      </c>
      <c r="O1455" s="23">
        <f ca="1">OFFSET($AV$40,0,$M1419)</f>
        <v>0</v>
      </c>
      <c r="P1455" s="23"/>
      <c r="R1455" s="85"/>
    </row>
    <row r="1456" spans="2:18" ht="10.35" customHeight="1" x14ac:dyDescent="0.4">
      <c r="B1456" s="36"/>
      <c r="C1456" s="100" t="s">
        <v>57</v>
      </c>
      <c r="D1456" s="101"/>
      <c r="E1456" s="39">
        <v>-589.93069306930693</v>
      </c>
      <c r="F1456" s="33">
        <f>E1456/E1463</f>
        <v>-7.8411302239820967E-3</v>
      </c>
      <c r="G1456" s="39">
        <v>-617.0792079207921</v>
      </c>
      <c r="H1456" s="33">
        <f>G1456/G1463</f>
        <v>-8.5439937882800399E-3</v>
      </c>
      <c r="I1456" s="34"/>
      <c r="J1456" s="39">
        <v>-782.83703703703702</v>
      </c>
      <c r="K1456" s="33">
        <v>-1.0487865413782084E-2</v>
      </c>
      <c r="L1456" s="8"/>
      <c r="M1456" s="69" t="s">
        <v>109</v>
      </c>
      <c r="N1456" s="23">
        <f ca="1">OFFSET($R$41,0,$M1419)</f>
        <v>0</v>
      </c>
      <c r="O1456" s="23">
        <f ca="1">OFFSET($AV$41,0,$M1419)</f>
        <v>0</v>
      </c>
      <c r="P1456" s="23"/>
      <c r="Q1456" s="86"/>
    </row>
    <row r="1457" spans="2:17" ht="10.35" customHeight="1" x14ac:dyDescent="0.4">
      <c r="B1457" s="36"/>
      <c r="C1457" s="100" t="s">
        <v>59</v>
      </c>
      <c r="D1457" s="101"/>
      <c r="E1457" s="40">
        <v>3205.4950495049507</v>
      </c>
      <c r="F1457" s="33">
        <f>E1457/E1463</f>
        <v>4.2606198339548595E-2</v>
      </c>
      <c r="G1457" s="40">
        <v>3127.5445544554455</v>
      </c>
      <c r="H1457" s="33">
        <f>G1457/G1463</f>
        <v>4.3303551477408352E-2</v>
      </c>
      <c r="I1457" s="34"/>
      <c r="J1457" s="40">
        <v>3704.859259259259</v>
      </c>
      <c r="K1457" s="33">
        <v>4.9634934794579935E-2</v>
      </c>
      <c r="L1457" s="8"/>
      <c r="M1457" s="69" t="s">
        <v>110</v>
      </c>
      <c r="N1457" s="23">
        <f ca="1">OFFSET($R$42,0,$M1419)</f>
        <v>0</v>
      </c>
      <c r="O1457" s="23">
        <f ca="1">OFFSET($AV$42,0,$M1419)</f>
        <v>0</v>
      </c>
      <c r="P1457" s="23"/>
      <c r="Q1457" s="70"/>
    </row>
    <row r="1458" spans="2:17" ht="10.35" customHeight="1" x14ac:dyDescent="0.4">
      <c r="B1458" s="38"/>
      <c r="C1458" s="100" t="s">
        <v>61</v>
      </c>
      <c r="D1458" s="101"/>
      <c r="E1458" s="40">
        <v>13981.960396039603</v>
      </c>
      <c r="F1458" s="33">
        <f>E1458/E1463</f>
        <v>0.18584280075596377</v>
      </c>
      <c r="G1458" s="40">
        <v>13387.980198019803</v>
      </c>
      <c r="H1458" s="33">
        <f>G1458/G1463</f>
        <v>0.18536813132128735</v>
      </c>
      <c r="I1458" s="34"/>
      <c r="J1458" s="40">
        <v>15867.288888888888</v>
      </c>
      <c r="K1458" s="33">
        <v>0.21257807496963541</v>
      </c>
      <c r="L1458" s="67"/>
      <c r="M1458" s="69" t="s">
        <v>111</v>
      </c>
      <c r="N1458" s="23">
        <f ca="1">OFFSET($R$43,0,$M1419)</f>
        <v>0</v>
      </c>
      <c r="O1458" s="23">
        <f ca="1">OFFSET($AV$43,0,$M1419)</f>
        <v>0</v>
      </c>
      <c r="P1458" s="23"/>
      <c r="Q1458" s="70"/>
    </row>
    <row r="1459" spans="2:17" ht="10.35" customHeight="1" x14ac:dyDescent="0.4">
      <c r="B1459" s="31" t="s">
        <v>63</v>
      </c>
      <c r="C1459" s="100" t="s">
        <v>64</v>
      </c>
      <c r="D1459" s="101"/>
      <c r="E1459" s="40">
        <v>2.6732673267326734</v>
      </c>
      <c r="F1459" s="33">
        <f>E1459/E1463</f>
        <v>3.5532033641729455E-5</v>
      </c>
      <c r="G1459" s="40">
        <v>2.1485148514851486</v>
      </c>
      <c r="H1459" s="33">
        <f>G1459/G1463</f>
        <v>2.974804094756147E-5</v>
      </c>
      <c r="I1459" s="34"/>
      <c r="J1459" s="40">
        <v>5.333333333333333</v>
      </c>
      <c r="K1459" s="33">
        <v>7.1452013076115365E-5</v>
      </c>
      <c r="L1459" s="68"/>
      <c r="M1459" s="69" t="s">
        <v>112</v>
      </c>
      <c r="N1459" s="23">
        <f ca="1">OFFSET($R$44,0,$M1419)</f>
        <v>0</v>
      </c>
      <c r="O1459" s="23">
        <f ca="1">OFFSET($AV$44,0,$M1419)</f>
        <v>0</v>
      </c>
      <c r="P1459" s="23"/>
      <c r="Q1459" s="70"/>
    </row>
    <row r="1460" spans="2:17" ht="10.35" customHeight="1" x14ac:dyDescent="0.4">
      <c r="B1460" s="41" t="s">
        <v>66</v>
      </c>
      <c r="C1460" s="100" t="s">
        <v>67</v>
      </c>
      <c r="D1460" s="101"/>
      <c r="E1460" s="40">
        <v>53.049504950495049</v>
      </c>
      <c r="F1460" s="33">
        <f>E1460/E1463</f>
        <v>7.0511346760143115E-4</v>
      </c>
      <c r="G1460" s="40">
        <v>66.643564356435647</v>
      </c>
      <c r="H1460" s="33">
        <f>G1460/G1463</f>
        <v>9.2273762035961413E-4</v>
      </c>
      <c r="I1460" s="34"/>
      <c r="J1460" s="40">
        <v>97.985185185185188</v>
      </c>
      <c r="K1460" s="33">
        <v>1.3127322624595194E-3</v>
      </c>
      <c r="L1460" s="68"/>
      <c r="O1460" s="87"/>
      <c r="P1460" s="87"/>
      <c r="Q1460" s="70"/>
    </row>
    <row r="1461" spans="2:17" ht="10.35" customHeight="1" x14ac:dyDescent="0.4">
      <c r="B1461" s="31" t="s">
        <v>69</v>
      </c>
      <c r="C1461" s="100" t="s">
        <v>70</v>
      </c>
      <c r="D1461" s="101"/>
      <c r="E1461" s="40">
        <v>297.25742574257424</v>
      </c>
      <c r="F1461" s="33">
        <f>E1461/E1463</f>
        <v>3.951030540835716E-3</v>
      </c>
      <c r="G1461" s="40">
        <v>216.25742574257427</v>
      </c>
      <c r="H1461" s="33">
        <f>G1461/G1463</f>
        <v>2.9942705547310491E-3</v>
      </c>
      <c r="I1461" s="34"/>
      <c r="J1461" s="40">
        <v>251.40740740740742</v>
      </c>
      <c r="K1461" s="33">
        <v>3.3681685052824382E-3</v>
      </c>
      <c r="L1461" s="68"/>
      <c r="O1461" s="87"/>
      <c r="P1461" s="87"/>
      <c r="Q1461" s="70"/>
    </row>
    <row r="1462" spans="2:17" ht="10.35" customHeight="1" x14ac:dyDescent="0.4">
      <c r="B1462" s="41" t="s">
        <v>72</v>
      </c>
      <c r="C1462" s="100" t="s">
        <v>73</v>
      </c>
      <c r="D1462" s="101"/>
      <c r="E1462" s="40">
        <v>848.8415841584158</v>
      </c>
      <c r="F1462" s="33">
        <f>E1462/E1463</f>
        <v>1.1282473482245894E-2</v>
      </c>
      <c r="G1462" s="40">
        <v>750.89108910891093</v>
      </c>
      <c r="H1462" s="33">
        <f>G1462/G1463</f>
        <v>1.0396734679553281E-2</v>
      </c>
      <c r="I1462" s="34"/>
      <c r="J1462" s="40">
        <v>901.01481481481483</v>
      </c>
      <c r="K1462" s="33">
        <v>1.2071122936860339E-2</v>
      </c>
      <c r="L1462" s="68"/>
      <c r="M1462" s="69"/>
      <c r="N1462" s="87"/>
      <c r="O1462" s="87"/>
      <c r="P1462" s="87"/>
      <c r="Q1462" s="70"/>
    </row>
    <row r="1463" spans="2:17" ht="10.35" customHeight="1" x14ac:dyDescent="0.4">
      <c r="B1463" s="94" t="s">
        <v>75</v>
      </c>
      <c r="C1463" s="95"/>
      <c r="D1463" s="96"/>
      <c r="E1463" s="42">
        <f>SUM(E1450:E1453,E1459,E1461)</f>
        <v>75235.415841584152</v>
      </c>
      <c r="F1463" s="33">
        <f>E1463/E1463</f>
        <v>1</v>
      </c>
      <c r="G1463" s="42">
        <f>SUM(G1450:G1453,G1459,G1461)</f>
        <v>72223.742574257427</v>
      </c>
      <c r="H1463" s="33">
        <f>G1463/G1463</f>
        <v>1</v>
      </c>
      <c r="I1463" s="34"/>
      <c r="J1463" s="42">
        <v>74642.170370370353</v>
      </c>
      <c r="K1463" s="33">
        <v>1</v>
      </c>
      <c r="L1463" s="68"/>
      <c r="M1463" s="69"/>
      <c r="N1463" s="87"/>
    </row>
    <row r="1464" spans="2:17" ht="10.35" customHeight="1" x14ac:dyDescent="0.4">
      <c r="B1464" s="94" t="s">
        <v>77</v>
      </c>
      <c r="C1464" s="95"/>
      <c r="D1464" s="96"/>
      <c r="E1464" s="42">
        <f>SUM(E1454:E1458,E1460,E1462)</f>
        <v>71158.465346534664</v>
      </c>
      <c r="F1464" s="33">
        <f>E1464/E1463</f>
        <v>0.94581075349362165</v>
      </c>
      <c r="G1464" s="42">
        <f>SUM(G1454:G1458,G1460,G1462)</f>
        <v>68745.871287128728</v>
      </c>
      <c r="H1464" s="33">
        <f>G1464/G1463</f>
        <v>0.95184587279518373</v>
      </c>
      <c r="I1464" s="34"/>
      <c r="J1464" s="42">
        <v>73248.933333333334</v>
      </c>
      <c r="K1464" s="33">
        <v>0.98133445168965672</v>
      </c>
      <c r="L1464" s="68"/>
      <c r="M1464" s="69"/>
      <c r="N1464" s="87"/>
    </row>
    <row r="1465" spans="2:17" ht="10.35" customHeight="1" x14ac:dyDescent="0.4">
      <c r="B1465" s="94" t="s">
        <v>79</v>
      </c>
      <c r="C1465" s="95"/>
      <c r="D1465" s="96"/>
      <c r="E1465" s="42">
        <f>E1463-E1464</f>
        <v>4076.9504950494884</v>
      </c>
      <c r="F1465" s="33">
        <f>E1465/E1463</f>
        <v>5.4189246506378373E-2</v>
      </c>
      <c r="G1465" s="42">
        <f>G1463-G1464</f>
        <v>3477.8712871286989</v>
      </c>
      <c r="H1465" s="33">
        <f>G1465/G1463</f>
        <v>4.8154127204816301E-2</v>
      </c>
      <c r="I1465" s="34"/>
      <c r="J1465" s="42">
        <v>1393.237037037019</v>
      </c>
      <c r="K1465" s="33">
        <v>1.8665548310343245E-2</v>
      </c>
      <c r="L1465" s="76"/>
    </row>
    <row r="1466" spans="2:17" ht="10.35" customHeight="1" x14ac:dyDescent="0.4">
      <c r="B1466" s="102" t="s">
        <v>81</v>
      </c>
      <c r="C1466" s="103"/>
      <c r="D1466" s="104"/>
      <c r="E1466" s="44">
        <v>75.801980198019805</v>
      </c>
      <c r="F1466" s="45">
        <f>E1466/E1463</f>
        <v>1.0075305539299286E-3</v>
      </c>
      <c r="G1466" s="44">
        <v>112.99009900990099</v>
      </c>
      <c r="H1466" s="45">
        <f>G1466/G1463</f>
        <v>1.5644453607998685E-3</v>
      </c>
      <c r="I1466" s="77"/>
      <c r="J1466" s="47" t="s">
        <v>82</v>
      </c>
      <c r="K1466" s="48" t="s">
        <v>83</v>
      </c>
    </row>
    <row r="1467" spans="2:17" ht="10.35" customHeight="1" x14ac:dyDescent="0.4">
      <c r="B1467" s="102" t="s">
        <v>85</v>
      </c>
      <c r="C1467" s="103"/>
      <c r="D1467" s="104"/>
      <c r="E1467" s="44">
        <f>E1465+E1466</f>
        <v>4152.7524752475083</v>
      </c>
      <c r="F1467" s="45">
        <f>E1467/(E1463+E1466)</f>
        <v>5.5141220595777064E-2</v>
      </c>
      <c r="G1467" s="44">
        <f>G1465+G1466</f>
        <v>3590.8613861385998</v>
      </c>
      <c r="H1467" s="45">
        <f>G1467/(G1463+G1466)</f>
        <v>4.9640912071020789E-2</v>
      </c>
      <c r="I1467" s="77"/>
      <c r="J1467" s="47" t="s">
        <v>83</v>
      </c>
      <c r="K1467" s="48" t="s">
        <v>83</v>
      </c>
    </row>
    <row r="1468" spans="2:17" ht="10.35" customHeight="1" x14ac:dyDescent="0.4">
      <c r="B1468" s="94" t="s">
        <v>87</v>
      </c>
      <c r="C1468" s="95"/>
      <c r="D1468" s="96"/>
      <c r="E1468" s="49">
        <v>101</v>
      </c>
      <c r="F1468" s="50"/>
      <c r="G1468" s="49">
        <v>101</v>
      </c>
      <c r="H1468" s="50"/>
      <c r="I1468" s="51"/>
      <c r="J1468" s="49">
        <v>135</v>
      </c>
      <c r="K1468" s="50"/>
    </row>
    <row r="1469" spans="2:17" ht="10.35" customHeight="1" x14ac:dyDescent="0.4">
      <c r="B1469" s="52"/>
      <c r="C1469" s="53"/>
      <c r="D1469" s="54"/>
      <c r="E1469" s="55"/>
      <c r="F1469" s="55"/>
      <c r="G1469" s="55"/>
      <c r="H1469" s="55"/>
      <c r="I1469" s="51"/>
      <c r="J1469" s="55"/>
      <c r="K1469" s="55"/>
    </row>
    <row r="1470" spans="2:17" ht="10.35" customHeight="1" x14ac:dyDescent="0.4">
      <c r="B1470" s="56" t="s">
        <v>90</v>
      </c>
      <c r="C1470" s="57"/>
      <c r="D1470" s="58"/>
      <c r="E1470" s="49">
        <v>276.39603960396039</v>
      </c>
      <c r="F1470" s="50"/>
      <c r="G1470" s="49">
        <v>259.11881188118809</v>
      </c>
      <c r="H1470" s="50"/>
      <c r="I1470" s="51"/>
      <c r="J1470" s="49">
        <v>246.2890161850336</v>
      </c>
      <c r="K1470" s="50"/>
    </row>
    <row r="1471" spans="2:17" ht="10.35" customHeight="1" x14ac:dyDescent="0.4">
      <c r="B1471" s="59" t="s">
        <v>92</v>
      </c>
      <c r="C1471" s="60"/>
      <c r="D1471" s="61"/>
      <c r="E1471" s="49">
        <v>36.871287128712872</v>
      </c>
      <c r="F1471" s="50"/>
      <c r="G1471" s="49">
        <v>41.772277227722775</v>
      </c>
      <c r="H1471" s="50"/>
      <c r="I1471" s="51"/>
      <c r="J1471" s="49">
        <v>56.940847089511749</v>
      </c>
      <c r="K1471" s="50"/>
    </row>
    <row r="1472" spans="2:17" ht="10.35" customHeight="1" x14ac:dyDescent="0.4">
      <c r="B1472" s="56" t="s">
        <v>94</v>
      </c>
      <c r="C1472" s="57"/>
      <c r="D1472" s="58"/>
      <c r="E1472" s="49">
        <v>18.306930693069308</v>
      </c>
      <c r="F1472" s="50"/>
      <c r="G1472" s="49">
        <v>20.980198019801982</v>
      </c>
      <c r="H1472" s="50"/>
      <c r="I1472" s="51"/>
      <c r="J1472" s="49">
        <v>68.389580407265839</v>
      </c>
      <c r="K1472" s="50"/>
    </row>
    <row r="1473" spans="2:11" ht="10.35" customHeight="1" x14ac:dyDescent="0.4">
      <c r="B1473" s="56" t="s">
        <v>96</v>
      </c>
      <c r="C1473" s="57"/>
      <c r="D1473" s="58"/>
      <c r="E1473" s="49">
        <f>E1465+E1455+E1456-SUM(E1470:E1472)</f>
        <v>7398.8910891088935</v>
      </c>
      <c r="F1473" s="50"/>
      <c r="G1473" s="49">
        <f>G1465+G1455+G1456-SUM(G1470:G1472)</f>
        <v>6532.5841584158279</v>
      </c>
      <c r="H1473" s="50"/>
      <c r="I1473" s="51"/>
      <c r="J1473" s="49">
        <v>4671.2768526144682</v>
      </c>
      <c r="K1473" s="50"/>
    </row>
    <row r="1474" spans="2:11" ht="10.35" customHeight="1" x14ac:dyDescent="0.4">
      <c r="C1474" s="65"/>
      <c r="D1474" s="54"/>
      <c r="E1474" s="54"/>
      <c r="F1474" s="54"/>
      <c r="G1474" s="54"/>
      <c r="H1474" s="54"/>
      <c r="I1474" s="54"/>
      <c r="J1474" s="54"/>
      <c r="K1474" s="66"/>
    </row>
    <row r="1475" spans="2:11" ht="10.35" customHeight="1" x14ac:dyDescent="0.4">
      <c r="B1475" s="56" t="s">
        <v>124</v>
      </c>
      <c r="C1475" s="57"/>
      <c r="D1475" s="58"/>
      <c r="E1475" s="78">
        <v>43.394069999999992</v>
      </c>
      <c r="F1475" s="50"/>
      <c r="G1475" s="78" t="s">
        <v>116</v>
      </c>
      <c r="H1475" s="50"/>
      <c r="I1475" s="51"/>
      <c r="J1475" s="79">
        <v>90.952380952380949</v>
      </c>
      <c r="K1475" s="80"/>
    </row>
    <row r="1476" spans="2:11" ht="10.35" customHeight="1" x14ac:dyDescent="0.4">
      <c r="B1476" s="56" t="s">
        <v>125</v>
      </c>
      <c r="C1476" s="57"/>
      <c r="D1476" s="58"/>
      <c r="E1476" s="78">
        <f>E1463/E1475</f>
        <v>1733.7718227763417</v>
      </c>
      <c r="F1476" s="50"/>
      <c r="G1476" s="78" t="s">
        <v>116</v>
      </c>
      <c r="H1476" s="50"/>
      <c r="I1476" s="51"/>
      <c r="J1476" s="78">
        <v>820.6730773705641</v>
      </c>
      <c r="K1476" s="80"/>
    </row>
    <row r="1477" spans="2:11" ht="10.35" customHeight="1" x14ac:dyDescent="0.4">
      <c r="B1477" s="97" t="s">
        <v>126</v>
      </c>
      <c r="C1477" s="98"/>
      <c r="D1477" s="99"/>
      <c r="E1477" s="81">
        <f>(E1463+E1466)/E1475</f>
        <v>1735.5186508613317</v>
      </c>
      <c r="F1477" s="82"/>
      <c r="G1477" s="81" t="s">
        <v>119</v>
      </c>
      <c r="H1477" s="82"/>
      <c r="I1477" s="83"/>
      <c r="J1477" s="81" t="s">
        <v>119</v>
      </c>
      <c r="K1477" s="84"/>
    </row>
    <row r="1478" spans="2:11" ht="10.35" customHeight="1" x14ac:dyDescent="0.4">
      <c r="B1478" s="56" t="s">
        <v>127</v>
      </c>
      <c r="C1478" s="57"/>
      <c r="D1478" s="58"/>
      <c r="E1478" s="78">
        <f>E1464/E1475</f>
        <v>1639.8200340861015</v>
      </c>
      <c r="F1478" s="50"/>
      <c r="G1478" s="78" t="s">
        <v>116</v>
      </c>
      <c r="H1478" s="50"/>
      <c r="I1478" s="51"/>
      <c r="J1478" s="78">
        <v>805.3547643979058</v>
      </c>
      <c r="K1478" s="80"/>
    </row>
    <row r="1479" spans="2:11" ht="10.35" customHeight="1" x14ac:dyDescent="0.4">
      <c r="B1479" s="56" t="s">
        <v>121</v>
      </c>
      <c r="C1479" s="57"/>
      <c r="D1479" s="58"/>
      <c r="E1479" s="78">
        <v>43.394069999999992</v>
      </c>
      <c r="F1479" s="50"/>
      <c r="G1479" s="78" t="s">
        <v>116</v>
      </c>
      <c r="H1479" s="50"/>
      <c r="I1479" s="51"/>
      <c r="J1479" s="78">
        <v>45.190298507462671</v>
      </c>
      <c r="K1479" s="80"/>
    </row>
    <row r="1480" spans="2:11" ht="10.35" customHeight="1" x14ac:dyDescent="0.4">
      <c r="B1480" s="56" t="s">
        <v>122</v>
      </c>
      <c r="C1480" s="57"/>
      <c r="D1480" s="58"/>
      <c r="E1480" s="78">
        <f>E1454/E1479</f>
        <v>1138.7639822767499</v>
      </c>
      <c r="F1480" s="50"/>
      <c r="G1480" s="78" t="s">
        <v>116</v>
      </c>
      <c r="H1480" s="50"/>
      <c r="I1480" s="51"/>
      <c r="J1480" s="78">
        <v>1084.9259143050244</v>
      </c>
      <c r="K1480" s="80"/>
    </row>
    <row r="1481" spans="2:11" ht="10.35" customHeight="1" x14ac:dyDescent="0.4">
      <c r="B1481" s="64" t="s">
        <v>98</v>
      </c>
      <c r="C1481" s="65"/>
      <c r="D1481" s="54"/>
      <c r="E1481" s="54"/>
      <c r="F1481" s="54"/>
      <c r="G1481" s="54"/>
      <c r="H1481" s="54"/>
      <c r="I1481" s="54"/>
      <c r="J1481" s="54"/>
      <c r="K1481" s="66"/>
    </row>
    <row r="1482" spans="2:11" ht="10.35" customHeight="1" x14ac:dyDescent="0.4">
      <c r="B1482" s="64"/>
      <c r="C1482" s="65"/>
      <c r="D1482" s="54"/>
      <c r="E1482" s="54"/>
      <c r="F1482" s="54"/>
      <c r="G1482" s="54"/>
      <c r="H1482" s="54"/>
      <c r="I1482" s="54"/>
      <c r="J1482" s="54"/>
      <c r="K1482" s="66"/>
    </row>
    <row r="1483" spans="2:11" ht="10.35" customHeight="1" x14ac:dyDescent="0.4">
      <c r="B1483" s="64"/>
      <c r="C1483" s="65"/>
      <c r="D1483" s="54"/>
      <c r="E1483" s="54"/>
      <c r="F1483" s="54"/>
      <c r="G1483" s="54"/>
      <c r="H1483" s="54"/>
      <c r="I1483" s="54"/>
      <c r="J1483" s="54"/>
      <c r="K1483" s="66"/>
    </row>
    <row r="1484" spans="2:11" ht="10.35" customHeight="1" x14ac:dyDescent="0.4">
      <c r="B1484" s="64"/>
      <c r="C1484" s="65"/>
      <c r="D1484" s="54"/>
      <c r="E1484" s="54"/>
      <c r="F1484" s="54"/>
      <c r="G1484" s="54"/>
      <c r="H1484" s="54"/>
      <c r="I1484" s="54"/>
      <c r="J1484" s="54"/>
      <c r="K1484" s="66"/>
    </row>
    <row r="1485" spans="2:11" ht="10.35" customHeight="1" x14ac:dyDescent="0.4">
      <c r="B1485" s="64"/>
      <c r="C1485" s="65"/>
      <c r="D1485" s="54"/>
      <c r="E1485" s="54"/>
      <c r="F1485" s="54"/>
      <c r="G1485" s="54"/>
      <c r="H1485" s="54"/>
      <c r="I1485" s="54"/>
      <c r="J1485" s="54"/>
      <c r="K1485" s="66"/>
    </row>
    <row r="1486" spans="2:11" ht="10.35" customHeight="1" x14ac:dyDescent="0.4">
      <c r="B1486" s="64"/>
      <c r="C1486" s="65"/>
      <c r="D1486" s="54"/>
      <c r="E1486" s="54"/>
      <c r="F1486" s="54"/>
      <c r="G1486" s="54"/>
      <c r="H1486" s="54"/>
      <c r="I1486" s="54"/>
      <c r="J1486" s="54"/>
      <c r="K1486" s="66"/>
    </row>
    <row r="1487" spans="2:11" ht="10.35" customHeight="1" x14ac:dyDescent="0.4">
      <c r="B1487" s="64"/>
      <c r="C1487" s="65"/>
      <c r="D1487" s="54"/>
      <c r="E1487" s="54"/>
      <c r="F1487" s="54"/>
      <c r="G1487" s="54"/>
      <c r="H1487" s="54"/>
      <c r="I1487" s="54"/>
      <c r="J1487" s="54"/>
      <c r="K1487" s="66"/>
    </row>
    <row r="1488" spans="2:11" ht="10.35" customHeight="1" x14ac:dyDescent="0.4">
      <c r="B1488" s="64"/>
      <c r="C1488" s="65"/>
      <c r="D1488" s="54"/>
      <c r="E1488" s="54"/>
      <c r="F1488" s="54"/>
      <c r="G1488" s="54"/>
      <c r="H1488" s="54"/>
      <c r="I1488" s="54"/>
      <c r="J1488" s="54"/>
      <c r="K1488" s="66"/>
    </row>
    <row r="1489" spans="2:11" ht="10.35" customHeight="1" x14ac:dyDescent="0.4">
      <c r="B1489" s="64"/>
      <c r="C1489" s="65"/>
      <c r="D1489" s="54"/>
      <c r="E1489" s="54"/>
      <c r="F1489" s="54"/>
      <c r="G1489" s="54"/>
      <c r="H1489" s="54"/>
      <c r="I1489" s="54"/>
      <c r="J1489" s="54"/>
      <c r="K1489" s="66"/>
    </row>
    <row r="1490" spans="2:11" ht="10.35" customHeight="1" x14ac:dyDescent="0.4">
      <c r="B1490" s="64"/>
      <c r="C1490" s="65"/>
      <c r="D1490" s="54"/>
      <c r="E1490" s="54"/>
      <c r="F1490" s="54"/>
      <c r="G1490" s="54"/>
      <c r="H1490" s="54"/>
      <c r="I1490" s="54"/>
      <c r="J1490" s="54"/>
      <c r="K1490" s="66"/>
    </row>
    <row r="1491" spans="2:11" ht="10.35" customHeight="1" x14ac:dyDescent="0.4">
      <c r="B1491" s="64"/>
      <c r="C1491" s="65"/>
      <c r="D1491" s="54"/>
      <c r="E1491" s="54"/>
      <c r="F1491" s="54"/>
      <c r="G1491" s="54"/>
      <c r="H1491" s="54"/>
      <c r="I1491" s="54"/>
      <c r="J1491" s="54"/>
      <c r="K1491" s="66"/>
    </row>
    <row r="1492" spans="2:11" ht="10.35" customHeight="1" x14ac:dyDescent="0.4">
      <c r="B1492" s="64"/>
      <c r="C1492" s="65"/>
      <c r="D1492" s="54"/>
      <c r="E1492" s="54"/>
      <c r="F1492" s="54"/>
      <c r="G1492" s="54"/>
      <c r="H1492" s="54"/>
      <c r="I1492" s="54"/>
      <c r="J1492" s="54"/>
      <c r="K1492" s="66"/>
    </row>
    <row r="1493" spans="2:11" ht="10.35" customHeight="1" x14ac:dyDescent="0.4">
      <c r="B1493" s="64"/>
      <c r="C1493" s="65"/>
      <c r="D1493" s="54"/>
      <c r="E1493" s="54"/>
      <c r="F1493" s="54"/>
      <c r="G1493" s="54"/>
      <c r="H1493" s="54"/>
      <c r="I1493" s="54"/>
      <c r="J1493" s="54"/>
      <c r="K1493" s="66"/>
    </row>
    <row r="1494" spans="2:11" ht="10.35" customHeight="1" x14ac:dyDescent="0.4">
      <c r="B1494" s="64"/>
      <c r="C1494" s="65"/>
      <c r="D1494" s="54"/>
      <c r="E1494" s="54"/>
      <c r="F1494" s="54"/>
      <c r="G1494" s="54"/>
      <c r="H1494" s="54"/>
      <c r="I1494" s="54"/>
      <c r="J1494" s="54"/>
      <c r="K1494" s="66"/>
    </row>
    <row r="1495" spans="2:11" x14ac:dyDescent="0.4">
      <c r="B1495" s="64"/>
      <c r="C1495" s="65"/>
      <c r="D1495" s="54"/>
      <c r="E1495" s="54"/>
      <c r="F1495" s="54"/>
      <c r="G1495" s="54"/>
      <c r="H1495" s="54"/>
      <c r="I1495" s="54"/>
      <c r="J1495" s="92"/>
      <c r="K1495" s="54"/>
    </row>
  </sheetData>
  <mergeCells count="750">
    <mergeCell ref="A1:K1"/>
    <mergeCell ref="E5:H5"/>
    <mergeCell ref="J5:K5"/>
    <mergeCell ref="E6:F6"/>
    <mergeCell ref="G6:H6"/>
    <mergeCell ref="J6:K6"/>
    <mergeCell ref="C13:D13"/>
    <mergeCell ref="C14:D14"/>
    <mergeCell ref="C15:D15"/>
    <mergeCell ref="C16:D16"/>
    <mergeCell ref="C17:D17"/>
    <mergeCell ref="C18:D18"/>
    <mergeCell ref="C7:D7"/>
    <mergeCell ref="C8:D8"/>
    <mergeCell ref="C9:D9"/>
    <mergeCell ref="C10:D10"/>
    <mergeCell ref="C11:D11"/>
    <mergeCell ref="C12:D12"/>
    <mergeCell ref="B25:D25"/>
    <mergeCell ref="E49:H49"/>
    <mergeCell ref="J49:K49"/>
    <mergeCell ref="E50:F50"/>
    <mergeCell ref="G50:H50"/>
    <mergeCell ref="J50:K50"/>
    <mergeCell ref="C19:D19"/>
    <mergeCell ref="B20:D20"/>
    <mergeCell ref="B21:D21"/>
    <mergeCell ref="B22:D22"/>
    <mergeCell ref="B23:D23"/>
    <mergeCell ref="B24:D24"/>
    <mergeCell ref="C57:D57"/>
    <mergeCell ref="C58:D58"/>
    <mergeCell ref="C59:D59"/>
    <mergeCell ref="C60:D60"/>
    <mergeCell ref="C61:D61"/>
    <mergeCell ref="C62:D62"/>
    <mergeCell ref="C51:D51"/>
    <mergeCell ref="C52:D52"/>
    <mergeCell ref="C53:D53"/>
    <mergeCell ref="C54:D54"/>
    <mergeCell ref="C55:D55"/>
    <mergeCell ref="C56:D56"/>
    <mergeCell ref="B69:D69"/>
    <mergeCell ref="B78:D78"/>
    <mergeCell ref="E99:H99"/>
    <mergeCell ref="J99:K99"/>
    <mergeCell ref="E100:F100"/>
    <mergeCell ref="G100:H100"/>
    <mergeCell ref="J100:K100"/>
    <mergeCell ref="C63:D63"/>
    <mergeCell ref="B64:D64"/>
    <mergeCell ref="B65:D65"/>
    <mergeCell ref="B66:D66"/>
    <mergeCell ref="B67:D67"/>
    <mergeCell ref="B68:D68"/>
    <mergeCell ref="C107:D107"/>
    <mergeCell ref="C108:D108"/>
    <mergeCell ref="C109:D109"/>
    <mergeCell ref="C110:D110"/>
    <mergeCell ref="C111:D111"/>
    <mergeCell ref="C112:D112"/>
    <mergeCell ref="C101:D101"/>
    <mergeCell ref="C102:D102"/>
    <mergeCell ref="C103:D103"/>
    <mergeCell ref="C104:D104"/>
    <mergeCell ref="C105:D105"/>
    <mergeCell ref="C106:D106"/>
    <mergeCell ref="B119:D119"/>
    <mergeCell ref="B128:D128"/>
    <mergeCell ref="E149:H149"/>
    <mergeCell ref="J149:K149"/>
    <mergeCell ref="E150:F150"/>
    <mergeCell ref="G150:H150"/>
    <mergeCell ref="J150:K150"/>
    <mergeCell ref="C113:D113"/>
    <mergeCell ref="B114:D114"/>
    <mergeCell ref="B115:D115"/>
    <mergeCell ref="B116:D116"/>
    <mergeCell ref="B117:D117"/>
    <mergeCell ref="B118:D118"/>
    <mergeCell ref="C157:D157"/>
    <mergeCell ref="C158:D158"/>
    <mergeCell ref="C159:D159"/>
    <mergeCell ref="C160:D160"/>
    <mergeCell ref="C161:D161"/>
    <mergeCell ref="C162:D162"/>
    <mergeCell ref="C151:D151"/>
    <mergeCell ref="C152:D152"/>
    <mergeCell ref="C153:D153"/>
    <mergeCell ref="C154:D154"/>
    <mergeCell ref="C155:D155"/>
    <mergeCell ref="C156:D156"/>
    <mergeCell ref="B169:D169"/>
    <mergeCell ref="B178:D178"/>
    <mergeCell ref="E199:H199"/>
    <mergeCell ref="J199:K199"/>
    <mergeCell ref="E200:F200"/>
    <mergeCell ref="G200:H200"/>
    <mergeCell ref="J200:K200"/>
    <mergeCell ref="C163:D163"/>
    <mergeCell ref="B164:D164"/>
    <mergeCell ref="B165:D165"/>
    <mergeCell ref="B166:D166"/>
    <mergeCell ref="B167:D167"/>
    <mergeCell ref="B168:D168"/>
    <mergeCell ref="C207:D207"/>
    <mergeCell ref="C208:D208"/>
    <mergeCell ref="C209:D209"/>
    <mergeCell ref="C210:D210"/>
    <mergeCell ref="C211:D211"/>
    <mergeCell ref="C212:D212"/>
    <mergeCell ref="C201:D201"/>
    <mergeCell ref="C202:D202"/>
    <mergeCell ref="C203:D203"/>
    <mergeCell ref="C204:D204"/>
    <mergeCell ref="C205:D205"/>
    <mergeCell ref="C206:D206"/>
    <mergeCell ref="B219:D219"/>
    <mergeCell ref="B228:D228"/>
    <mergeCell ref="E249:H249"/>
    <mergeCell ref="J249:K249"/>
    <mergeCell ref="E250:F250"/>
    <mergeCell ref="G250:H250"/>
    <mergeCell ref="J250:K250"/>
    <mergeCell ref="C213:D213"/>
    <mergeCell ref="B214:D214"/>
    <mergeCell ref="B215:D215"/>
    <mergeCell ref="B216:D216"/>
    <mergeCell ref="B217:D217"/>
    <mergeCell ref="B218:D218"/>
    <mergeCell ref="C257:D257"/>
    <mergeCell ref="C258:D258"/>
    <mergeCell ref="C259:D259"/>
    <mergeCell ref="C260:D260"/>
    <mergeCell ref="C261:D261"/>
    <mergeCell ref="C262:D262"/>
    <mergeCell ref="C251:D251"/>
    <mergeCell ref="C252:D252"/>
    <mergeCell ref="C253:D253"/>
    <mergeCell ref="C254:D254"/>
    <mergeCell ref="C255:D255"/>
    <mergeCell ref="C256:D256"/>
    <mergeCell ref="B269:D269"/>
    <mergeCell ref="B278:D278"/>
    <mergeCell ref="E299:H299"/>
    <mergeCell ref="J299:K299"/>
    <mergeCell ref="E300:F300"/>
    <mergeCell ref="G300:H300"/>
    <mergeCell ref="J300:K300"/>
    <mergeCell ref="C263:D263"/>
    <mergeCell ref="B264:D264"/>
    <mergeCell ref="B265:D265"/>
    <mergeCell ref="B266:D266"/>
    <mergeCell ref="B267:D267"/>
    <mergeCell ref="B268:D268"/>
    <mergeCell ref="C307:D307"/>
    <mergeCell ref="C308:D308"/>
    <mergeCell ref="C309:D309"/>
    <mergeCell ref="C310:D310"/>
    <mergeCell ref="C311:D311"/>
    <mergeCell ref="C312:D312"/>
    <mergeCell ref="C301:D301"/>
    <mergeCell ref="C302:D302"/>
    <mergeCell ref="C303:D303"/>
    <mergeCell ref="C304:D304"/>
    <mergeCell ref="C305:D305"/>
    <mergeCell ref="C306:D306"/>
    <mergeCell ref="B319:D319"/>
    <mergeCell ref="B328:D328"/>
    <mergeCell ref="E349:H349"/>
    <mergeCell ref="J349:K349"/>
    <mergeCell ref="E350:F350"/>
    <mergeCell ref="G350:H350"/>
    <mergeCell ref="J350:K350"/>
    <mergeCell ref="C313:D313"/>
    <mergeCell ref="B314:D314"/>
    <mergeCell ref="B315:D315"/>
    <mergeCell ref="B316:D316"/>
    <mergeCell ref="B317:D317"/>
    <mergeCell ref="B318:D318"/>
    <mergeCell ref="C357:D357"/>
    <mergeCell ref="C358:D358"/>
    <mergeCell ref="C359:D359"/>
    <mergeCell ref="C360:D360"/>
    <mergeCell ref="C361:D361"/>
    <mergeCell ref="C362:D362"/>
    <mergeCell ref="C351:D351"/>
    <mergeCell ref="C352:D352"/>
    <mergeCell ref="C353:D353"/>
    <mergeCell ref="C354:D354"/>
    <mergeCell ref="C355:D355"/>
    <mergeCell ref="C356:D356"/>
    <mergeCell ref="B369:D369"/>
    <mergeCell ref="B378:D378"/>
    <mergeCell ref="E399:H399"/>
    <mergeCell ref="J399:K399"/>
    <mergeCell ref="E400:F400"/>
    <mergeCell ref="G400:H400"/>
    <mergeCell ref="J400:K400"/>
    <mergeCell ref="C363:D363"/>
    <mergeCell ref="B364:D364"/>
    <mergeCell ref="B365:D365"/>
    <mergeCell ref="B366:D366"/>
    <mergeCell ref="B367:D367"/>
    <mergeCell ref="B368:D368"/>
    <mergeCell ref="C407:D407"/>
    <mergeCell ref="C408:D408"/>
    <mergeCell ref="C409:D409"/>
    <mergeCell ref="C410:D410"/>
    <mergeCell ref="C411:D411"/>
    <mergeCell ref="C412:D412"/>
    <mergeCell ref="C401:D401"/>
    <mergeCell ref="C402:D402"/>
    <mergeCell ref="C403:D403"/>
    <mergeCell ref="C404:D404"/>
    <mergeCell ref="C405:D405"/>
    <mergeCell ref="C406:D406"/>
    <mergeCell ref="B419:D419"/>
    <mergeCell ref="B428:D428"/>
    <mergeCell ref="E449:H449"/>
    <mergeCell ref="J449:K449"/>
    <mergeCell ref="E450:F450"/>
    <mergeCell ref="G450:H450"/>
    <mergeCell ref="J450:K450"/>
    <mergeCell ref="C413:D413"/>
    <mergeCell ref="B414:D414"/>
    <mergeCell ref="B415:D415"/>
    <mergeCell ref="B416:D416"/>
    <mergeCell ref="B417:D417"/>
    <mergeCell ref="B418:D418"/>
    <mergeCell ref="C457:D457"/>
    <mergeCell ref="C458:D458"/>
    <mergeCell ref="C459:D459"/>
    <mergeCell ref="C460:D460"/>
    <mergeCell ref="C461:D461"/>
    <mergeCell ref="C462:D462"/>
    <mergeCell ref="C451:D451"/>
    <mergeCell ref="C452:D452"/>
    <mergeCell ref="C453:D453"/>
    <mergeCell ref="C454:D454"/>
    <mergeCell ref="C455:D455"/>
    <mergeCell ref="C456:D456"/>
    <mergeCell ref="B469:D469"/>
    <mergeCell ref="B478:D478"/>
    <mergeCell ref="E499:H499"/>
    <mergeCell ref="J499:K499"/>
    <mergeCell ref="E500:F500"/>
    <mergeCell ref="G500:H500"/>
    <mergeCell ref="J500:K500"/>
    <mergeCell ref="C463:D463"/>
    <mergeCell ref="B464:D464"/>
    <mergeCell ref="B465:D465"/>
    <mergeCell ref="B466:D466"/>
    <mergeCell ref="B467:D467"/>
    <mergeCell ref="B468:D468"/>
    <mergeCell ref="C507:D507"/>
    <mergeCell ref="C508:D508"/>
    <mergeCell ref="C509:D509"/>
    <mergeCell ref="C510:D510"/>
    <mergeCell ref="C511:D511"/>
    <mergeCell ref="C512:D512"/>
    <mergeCell ref="C501:D501"/>
    <mergeCell ref="C502:D502"/>
    <mergeCell ref="C503:D503"/>
    <mergeCell ref="C504:D504"/>
    <mergeCell ref="C505:D505"/>
    <mergeCell ref="C506:D506"/>
    <mergeCell ref="B519:D519"/>
    <mergeCell ref="B528:D528"/>
    <mergeCell ref="E549:H549"/>
    <mergeCell ref="J549:K549"/>
    <mergeCell ref="E550:F550"/>
    <mergeCell ref="G550:H550"/>
    <mergeCell ref="J550:K550"/>
    <mergeCell ref="C513:D513"/>
    <mergeCell ref="B514:D514"/>
    <mergeCell ref="B515:D515"/>
    <mergeCell ref="B516:D516"/>
    <mergeCell ref="B517:D517"/>
    <mergeCell ref="B518:D518"/>
    <mergeCell ref="C557:D557"/>
    <mergeCell ref="C558:D558"/>
    <mergeCell ref="C559:D559"/>
    <mergeCell ref="C560:D560"/>
    <mergeCell ref="C561:D561"/>
    <mergeCell ref="C562:D562"/>
    <mergeCell ref="C551:D551"/>
    <mergeCell ref="C552:D552"/>
    <mergeCell ref="C553:D553"/>
    <mergeCell ref="C554:D554"/>
    <mergeCell ref="C555:D555"/>
    <mergeCell ref="C556:D556"/>
    <mergeCell ref="B569:D569"/>
    <mergeCell ref="B578:D578"/>
    <mergeCell ref="E599:H599"/>
    <mergeCell ref="J599:K599"/>
    <mergeCell ref="E600:F600"/>
    <mergeCell ref="G600:H600"/>
    <mergeCell ref="J600:K600"/>
    <mergeCell ref="C563:D563"/>
    <mergeCell ref="B564:D564"/>
    <mergeCell ref="B565:D565"/>
    <mergeCell ref="B566:D566"/>
    <mergeCell ref="B567:D567"/>
    <mergeCell ref="B568:D568"/>
    <mergeCell ref="C607:D607"/>
    <mergeCell ref="C608:D608"/>
    <mergeCell ref="C609:D609"/>
    <mergeCell ref="C610:D610"/>
    <mergeCell ref="C611:D611"/>
    <mergeCell ref="C612:D612"/>
    <mergeCell ref="C601:D601"/>
    <mergeCell ref="C602:D602"/>
    <mergeCell ref="C603:D603"/>
    <mergeCell ref="C604:D604"/>
    <mergeCell ref="C605:D605"/>
    <mergeCell ref="C606:D606"/>
    <mergeCell ref="B619:D619"/>
    <mergeCell ref="B628:D628"/>
    <mergeCell ref="E649:H649"/>
    <mergeCell ref="J649:K649"/>
    <mergeCell ref="E650:F650"/>
    <mergeCell ref="G650:H650"/>
    <mergeCell ref="J650:K650"/>
    <mergeCell ref="C613:D613"/>
    <mergeCell ref="B614:D614"/>
    <mergeCell ref="B615:D615"/>
    <mergeCell ref="B616:D616"/>
    <mergeCell ref="B617:D617"/>
    <mergeCell ref="B618:D618"/>
    <mergeCell ref="C657:D657"/>
    <mergeCell ref="C658:D658"/>
    <mergeCell ref="C659:D659"/>
    <mergeCell ref="C660:D660"/>
    <mergeCell ref="C661:D661"/>
    <mergeCell ref="C662:D662"/>
    <mergeCell ref="C651:D651"/>
    <mergeCell ref="C652:D652"/>
    <mergeCell ref="C653:D653"/>
    <mergeCell ref="C654:D654"/>
    <mergeCell ref="C655:D655"/>
    <mergeCell ref="C656:D656"/>
    <mergeCell ref="B669:D669"/>
    <mergeCell ref="B678:D678"/>
    <mergeCell ref="E699:H699"/>
    <mergeCell ref="J699:K699"/>
    <mergeCell ref="E700:F700"/>
    <mergeCell ref="G700:H700"/>
    <mergeCell ref="J700:K700"/>
    <mergeCell ref="C663:D663"/>
    <mergeCell ref="B664:D664"/>
    <mergeCell ref="B665:D665"/>
    <mergeCell ref="B666:D666"/>
    <mergeCell ref="B667:D667"/>
    <mergeCell ref="B668:D668"/>
    <mergeCell ref="C707:D707"/>
    <mergeCell ref="C708:D708"/>
    <mergeCell ref="C709:D709"/>
    <mergeCell ref="C710:D710"/>
    <mergeCell ref="C711:D711"/>
    <mergeCell ref="C712:D712"/>
    <mergeCell ref="C701:D701"/>
    <mergeCell ref="C702:D702"/>
    <mergeCell ref="C703:D703"/>
    <mergeCell ref="C704:D704"/>
    <mergeCell ref="C705:D705"/>
    <mergeCell ref="C706:D706"/>
    <mergeCell ref="B719:D719"/>
    <mergeCell ref="B728:D728"/>
    <mergeCell ref="E749:H749"/>
    <mergeCell ref="J749:K749"/>
    <mergeCell ref="E750:F750"/>
    <mergeCell ref="G750:H750"/>
    <mergeCell ref="J750:K750"/>
    <mergeCell ref="C713:D713"/>
    <mergeCell ref="B714:D714"/>
    <mergeCell ref="B715:D715"/>
    <mergeCell ref="B716:D716"/>
    <mergeCell ref="B717:D717"/>
    <mergeCell ref="B718:D718"/>
    <mergeCell ref="C757:D757"/>
    <mergeCell ref="C758:D758"/>
    <mergeCell ref="C759:D759"/>
    <mergeCell ref="C760:D760"/>
    <mergeCell ref="C761:D761"/>
    <mergeCell ref="C762:D762"/>
    <mergeCell ref="C751:D751"/>
    <mergeCell ref="C752:D752"/>
    <mergeCell ref="C753:D753"/>
    <mergeCell ref="C754:D754"/>
    <mergeCell ref="C755:D755"/>
    <mergeCell ref="C756:D756"/>
    <mergeCell ref="B769:D769"/>
    <mergeCell ref="B778:D778"/>
    <mergeCell ref="E799:H799"/>
    <mergeCell ref="J799:K799"/>
    <mergeCell ref="E800:F800"/>
    <mergeCell ref="G800:H800"/>
    <mergeCell ref="J800:K800"/>
    <mergeCell ref="C763:D763"/>
    <mergeCell ref="B764:D764"/>
    <mergeCell ref="B765:D765"/>
    <mergeCell ref="B766:D766"/>
    <mergeCell ref="B767:D767"/>
    <mergeCell ref="B768:D768"/>
    <mergeCell ref="C807:D807"/>
    <mergeCell ref="C808:D808"/>
    <mergeCell ref="C809:D809"/>
    <mergeCell ref="C810:D810"/>
    <mergeCell ref="C811:D811"/>
    <mergeCell ref="C812:D812"/>
    <mergeCell ref="C801:D801"/>
    <mergeCell ref="C802:D802"/>
    <mergeCell ref="C803:D803"/>
    <mergeCell ref="C804:D804"/>
    <mergeCell ref="C805:D805"/>
    <mergeCell ref="C806:D806"/>
    <mergeCell ref="B819:D819"/>
    <mergeCell ref="B828:D828"/>
    <mergeCell ref="E849:H849"/>
    <mergeCell ref="J849:K849"/>
    <mergeCell ref="E850:F850"/>
    <mergeCell ref="G850:H850"/>
    <mergeCell ref="J850:K850"/>
    <mergeCell ref="C813:D813"/>
    <mergeCell ref="B814:D814"/>
    <mergeCell ref="B815:D815"/>
    <mergeCell ref="B816:D816"/>
    <mergeCell ref="B817:D817"/>
    <mergeCell ref="B818:D818"/>
    <mergeCell ref="C857:D857"/>
    <mergeCell ref="C858:D858"/>
    <mergeCell ref="C859:D859"/>
    <mergeCell ref="C860:D860"/>
    <mergeCell ref="C861:D861"/>
    <mergeCell ref="C862:D862"/>
    <mergeCell ref="C851:D851"/>
    <mergeCell ref="C852:D852"/>
    <mergeCell ref="C853:D853"/>
    <mergeCell ref="C854:D854"/>
    <mergeCell ref="C855:D855"/>
    <mergeCell ref="C856:D856"/>
    <mergeCell ref="B869:D869"/>
    <mergeCell ref="B878:D878"/>
    <mergeCell ref="E898:H898"/>
    <mergeCell ref="J898:K898"/>
    <mergeCell ref="E899:F899"/>
    <mergeCell ref="G899:H899"/>
    <mergeCell ref="J899:K899"/>
    <mergeCell ref="C863:D863"/>
    <mergeCell ref="B864:D864"/>
    <mergeCell ref="B865:D865"/>
    <mergeCell ref="B866:D866"/>
    <mergeCell ref="B867:D867"/>
    <mergeCell ref="B868:D868"/>
    <mergeCell ref="C906:D906"/>
    <mergeCell ref="C907:D907"/>
    <mergeCell ref="C908:D908"/>
    <mergeCell ref="C909:D909"/>
    <mergeCell ref="C910:D910"/>
    <mergeCell ref="C911:D911"/>
    <mergeCell ref="C900:D900"/>
    <mergeCell ref="C901:D901"/>
    <mergeCell ref="C902:D902"/>
    <mergeCell ref="C903:D903"/>
    <mergeCell ref="C904:D904"/>
    <mergeCell ref="C905:D905"/>
    <mergeCell ref="B918:D918"/>
    <mergeCell ref="B927:D927"/>
    <mergeCell ref="E948:H948"/>
    <mergeCell ref="J948:K948"/>
    <mergeCell ref="E949:F949"/>
    <mergeCell ref="G949:H949"/>
    <mergeCell ref="J949:K949"/>
    <mergeCell ref="C912:D912"/>
    <mergeCell ref="B913:D913"/>
    <mergeCell ref="B914:D914"/>
    <mergeCell ref="B915:D915"/>
    <mergeCell ref="B916:D916"/>
    <mergeCell ref="B917:D917"/>
    <mergeCell ref="C956:D956"/>
    <mergeCell ref="C957:D957"/>
    <mergeCell ref="C958:D958"/>
    <mergeCell ref="C959:D959"/>
    <mergeCell ref="C960:D960"/>
    <mergeCell ref="C961:D961"/>
    <mergeCell ref="C950:D950"/>
    <mergeCell ref="C951:D951"/>
    <mergeCell ref="C952:D952"/>
    <mergeCell ref="C953:D953"/>
    <mergeCell ref="C954:D954"/>
    <mergeCell ref="C955:D955"/>
    <mergeCell ref="B968:D968"/>
    <mergeCell ref="B977:D977"/>
    <mergeCell ref="E998:H998"/>
    <mergeCell ref="J998:K998"/>
    <mergeCell ref="E999:F999"/>
    <mergeCell ref="G999:H999"/>
    <mergeCell ref="J999:K999"/>
    <mergeCell ref="C962:D962"/>
    <mergeCell ref="B963:D963"/>
    <mergeCell ref="B964:D964"/>
    <mergeCell ref="B965:D965"/>
    <mergeCell ref="B966:D966"/>
    <mergeCell ref="B967:D967"/>
    <mergeCell ref="C1006:D1006"/>
    <mergeCell ref="C1007:D1007"/>
    <mergeCell ref="C1008:D1008"/>
    <mergeCell ref="C1009:D1009"/>
    <mergeCell ref="C1010:D1010"/>
    <mergeCell ref="C1011:D1011"/>
    <mergeCell ref="C1000:D1000"/>
    <mergeCell ref="C1001:D1001"/>
    <mergeCell ref="C1002:D1002"/>
    <mergeCell ref="C1003:D1003"/>
    <mergeCell ref="C1004:D1004"/>
    <mergeCell ref="C1005:D1005"/>
    <mergeCell ref="B1018:D1018"/>
    <mergeCell ref="B1027:D1027"/>
    <mergeCell ref="E1048:H1048"/>
    <mergeCell ref="J1048:K1048"/>
    <mergeCell ref="E1049:F1049"/>
    <mergeCell ref="G1049:H1049"/>
    <mergeCell ref="J1049:K1049"/>
    <mergeCell ref="C1012:D1012"/>
    <mergeCell ref="B1013:D1013"/>
    <mergeCell ref="B1014:D1014"/>
    <mergeCell ref="B1015:D1015"/>
    <mergeCell ref="B1016:D1016"/>
    <mergeCell ref="B1017:D1017"/>
    <mergeCell ref="C1056:D1056"/>
    <mergeCell ref="C1057:D1057"/>
    <mergeCell ref="C1058:D1058"/>
    <mergeCell ref="C1059:D1059"/>
    <mergeCell ref="C1060:D1060"/>
    <mergeCell ref="C1061:D1061"/>
    <mergeCell ref="C1050:D1050"/>
    <mergeCell ref="C1051:D1051"/>
    <mergeCell ref="C1052:D1052"/>
    <mergeCell ref="C1053:D1053"/>
    <mergeCell ref="C1054:D1054"/>
    <mergeCell ref="C1055:D1055"/>
    <mergeCell ref="B1068:D1068"/>
    <mergeCell ref="B1077:D1077"/>
    <mergeCell ref="E1098:H1098"/>
    <mergeCell ref="J1098:K1098"/>
    <mergeCell ref="E1099:F1099"/>
    <mergeCell ref="G1099:H1099"/>
    <mergeCell ref="J1099:K1099"/>
    <mergeCell ref="C1062:D1062"/>
    <mergeCell ref="B1063:D1063"/>
    <mergeCell ref="B1064:D1064"/>
    <mergeCell ref="B1065:D1065"/>
    <mergeCell ref="B1066:D1066"/>
    <mergeCell ref="B1067:D1067"/>
    <mergeCell ref="C1106:D1106"/>
    <mergeCell ref="C1107:D1107"/>
    <mergeCell ref="C1108:D1108"/>
    <mergeCell ref="C1109:D1109"/>
    <mergeCell ref="C1110:D1110"/>
    <mergeCell ref="C1111:D1111"/>
    <mergeCell ref="C1100:D1100"/>
    <mergeCell ref="C1101:D1101"/>
    <mergeCell ref="C1102:D1102"/>
    <mergeCell ref="C1103:D1103"/>
    <mergeCell ref="C1104:D1104"/>
    <mergeCell ref="C1105:D1105"/>
    <mergeCell ref="B1118:D1118"/>
    <mergeCell ref="B1127:D1127"/>
    <mergeCell ref="E1148:H1148"/>
    <mergeCell ref="J1148:K1148"/>
    <mergeCell ref="E1149:F1149"/>
    <mergeCell ref="G1149:H1149"/>
    <mergeCell ref="J1149:K1149"/>
    <mergeCell ref="C1112:D1112"/>
    <mergeCell ref="B1113:D1113"/>
    <mergeCell ref="B1114:D1114"/>
    <mergeCell ref="B1115:D1115"/>
    <mergeCell ref="B1116:D1116"/>
    <mergeCell ref="B1117:D1117"/>
    <mergeCell ref="C1156:D1156"/>
    <mergeCell ref="C1157:D1157"/>
    <mergeCell ref="C1158:D1158"/>
    <mergeCell ref="C1159:D1159"/>
    <mergeCell ref="C1160:D1160"/>
    <mergeCell ref="C1161:D1161"/>
    <mergeCell ref="C1150:D1150"/>
    <mergeCell ref="C1151:D1151"/>
    <mergeCell ref="C1152:D1152"/>
    <mergeCell ref="C1153:D1153"/>
    <mergeCell ref="C1154:D1154"/>
    <mergeCell ref="C1155:D1155"/>
    <mergeCell ref="B1168:D1168"/>
    <mergeCell ref="B1177:D1177"/>
    <mergeCell ref="E1198:H1198"/>
    <mergeCell ref="J1198:K1198"/>
    <mergeCell ref="E1199:F1199"/>
    <mergeCell ref="G1199:H1199"/>
    <mergeCell ref="J1199:K1199"/>
    <mergeCell ref="C1162:D1162"/>
    <mergeCell ref="B1163:D1163"/>
    <mergeCell ref="B1164:D1164"/>
    <mergeCell ref="B1165:D1165"/>
    <mergeCell ref="B1166:D1166"/>
    <mergeCell ref="B1167:D1167"/>
    <mergeCell ref="C1206:D1206"/>
    <mergeCell ref="C1207:D1207"/>
    <mergeCell ref="C1208:D1208"/>
    <mergeCell ref="C1209:D1209"/>
    <mergeCell ref="C1210:D1210"/>
    <mergeCell ref="C1211:D1211"/>
    <mergeCell ref="C1200:D1200"/>
    <mergeCell ref="C1201:D1201"/>
    <mergeCell ref="C1202:D1202"/>
    <mergeCell ref="C1203:D1203"/>
    <mergeCell ref="C1204:D1204"/>
    <mergeCell ref="C1205:D1205"/>
    <mergeCell ref="B1218:D1218"/>
    <mergeCell ref="B1227:D1227"/>
    <mergeCell ref="E1248:H1248"/>
    <mergeCell ref="J1248:K1248"/>
    <mergeCell ref="E1249:F1249"/>
    <mergeCell ref="G1249:H1249"/>
    <mergeCell ref="J1249:K1249"/>
    <mergeCell ref="C1212:D1212"/>
    <mergeCell ref="B1213:D1213"/>
    <mergeCell ref="B1214:D1214"/>
    <mergeCell ref="B1215:D1215"/>
    <mergeCell ref="B1216:D1216"/>
    <mergeCell ref="B1217:D1217"/>
    <mergeCell ref="C1256:D1256"/>
    <mergeCell ref="C1257:D1257"/>
    <mergeCell ref="C1258:D1258"/>
    <mergeCell ref="C1259:D1259"/>
    <mergeCell ref="C1260:D1260"/>
    <mergeCell ref="C1261:D1261"/>
    <mergeCell ref="C1250:D1250"/>
    <mergeCell ref="C1251:D1251"/>
    <mergeCell ref="C1252:D1252"/>
    <mergeCell ref="C1253:D1253"/>
    <mergeCell ref="C1254:D1254"/>
    <mergeCell ref="C1255:D1255"/>
    <mergeCell ref="B1268:D1268"/>
    <mergeCell ref="B1277:D1277"/>
    <mergeCell ref="E1298:H1298"/>
    <mergeCell ref="J1298:K1298"/>
    <mergeCell ref="E1299:F1299"/>
    <mergeCell ref="G1299:H1299"/>
    <mergeCell ref="J1299:K1299"/>
    <mergeCell ref="C1262:D1262"/>
    <mergeCell ref="B1263:D1263"/>
    <mergeCell ref="B1264:D1264"/>
    <mergeCell ref="B1265:D1265"/>
    <mergeCell ref="B1266:D1266"/>
    <mergeCell ref="B1267:D1267"/>
    <mergeCell ref="C1306:D1306"/>
    <mergeCell ref="C1307:D1307"/>
    <mergeCell ref="C1308:D1308"/>
    <mergeCell ref="C1309:D1309"/>
    <mergeCell ref="C1310:D1310"/>
    <mergeCell ref="C1311:D1311"/>
    <mergeCell ref="C1300:D1300"/>
    <mergeCell ref="C1301:D1301"/>
    <mergeCell ref="C1302:D1302"/>
    <mergeCell ref="C1303:D1303"/>
    <mergeCell ref="C1304:D1304"/>
    <mergeCell ref="C1305:D1305"/>
    <mergeCell ref="B1318:D1318"/>
    <mergeCell ref="B1327:D1327"/>
    <mergeCell ref="E1348:H1348"/>
    <mergeCell ref="J1348:K1348"/>
    <mergeCell ref="E1349:F1349"/>
    <mergeCell ref="G1349:H1349"/>
    <mergeCell ref="J1349:K1349"/>
    <mergeCell ref="C1312:D1312"/>
    <mergeCell ref="B1313:D1313"/>
    <mergeCell ref="B1314:D1314"/>
    <mergeCell ref="B1315:D1315"/>
    <mergeCell ref="B1316:D1316"/>
    <mergeCell ref="B1317:D1317"/>
    <mergeCell ref="C1356:D1356"/>
    <mergeCell ref="C1357:D1357"/>
    <mergeCell ref="C1358:D1358"/>
    <mergeCell ref="C1359:D1359"/>
    <mergeCell ref="C1360:D1360"/>
    <mergeCell ref="C1361:D1361"/>
    <mergeCell ref="C1350:D1350"/>
    <mergeCell ref="C1351:D1351"/>
    <mergeCell ref="C1352:D1352"/>
    <mergeCell ref="C1353:D1353"/>
    <mergeCell ref="C1354:D1354"/>
    <mergeCell ref="C1355:D1355"/>
    <mergeCell ref="B1368:D1368"/>
    <mergeCell ref="B1377:D1377"/>
    <mergeCell ref="E1398:H1398"/>
    <mergeCell ref="J1398:K1398"/>
    <mergeCell ref="E1399:F1399"/>
    <mergeCell ref="G1399:H1399"/>
    <mergeCell ref="J1399:K1399"/>
    <mergeCell ref="C1362:D1362"/>
    <mergeCell ref="B1363:D1363"/>
    <mergeCell ref="B1364:D1364"/>
    <mergeCell ref="B1365:D1365"/>
    <mergeCell ref="B1366:D1366"/>
    <mergeCell ref="B1367:D1367"/>
    <mergeCell ref="C1406:D1406"/>
    <mergeCell ref="C1407:D1407"/>
    <mergeCell ref="C1408:D1408"/>
    <mergeCell ref="C1409:D1409"/>
    <mergeCell ref="C1410:D1410"/>
    <mergeCell ref="C1411:D1411"/>
    <mergeCell ref="C1400:D1400"/>
    <mergeCell ref="C1401:D1401"/>
    <mergeCell ref="C1402:D1402"/>
    <mergeCell ref="C1403:D1403"/>
    <mergeCell ref="C1404:D1404"/>
    <mergeCell ref="C1405:D1405"/>
    <mergeCell ref="J1448:K1448"/>
    <mergeCell ref="E1449:F1449"/>
    <mergeCell ref="G1449:H1449"/>
    <mergeCell ref="J1449:K1449"/>
    <mergeCell ref="C1412:D1412"/>
    <mergeCell ref="B1413:D1413"/>
    <mergeCell ref="B1414:D1414"/>
    <mergeCell ref="B1415:D1415"/>
    <mergeCell ref="B1416:D1416"/>
    <mergeCell ref="B1417:D1417"/>
    <mergeCell ref="C1450:D1450"/>
    <mergeCell ref="C1451:D1451"/>
    <mergeCell ref="C1452:D1452"/>
    <mergeCell ref="C1453:D1453"/>
    <mergeCell ref="C1454:D1454"/>
    <mergeCell ref="C1455:D1455"/>
    <mergeCell ref="B1418:D1418"/>
    <mergeCell ref="B1427:D1427"/>
    <mergeCell ref="E1448:H1448"/>
    <mergeCell ref="B1468:D1468"/>
    <mergeCell ref="B1477:D1477"/>
    <mergeCell ref="C1462:D1462"/>
    <mergeCell ref="B1463:D1463"/>
    <mergeCell ref="B1464:D1464"/>
    <mergeCell ref="B1465:D1465"/>
    <mergeCell ref="B1466:D1466"/>
    <mergeCell ref="B1467:D1467"/>
    <mergeCell ref="C1456:D1456"/>
    <mergeCell ref="C1457:D1457"/>
    <mergeCell ref="C1458:D1458"/>
    <mergeCell ref="C1459:D1459"/>
    <mergeCell ref="C1460:D1460"/>
    <mergeCell ref="C1461:D1461"/>
  </mergeCells>
  <phoneticPr fontId="3"/>
  <printOptions horizontalCentered="1"/>
  <pageMargins left="0.70866141732283472" right="0.70866141732283472" top="0.74803149606299213" bottom="0.74803149606299213" header="0.31496062992125984" footer="0.31496062992125984"/>
  <pageSetup paperSize="9" scale="73" firstPageNumber="2" fitToHeight="0" orientation="portrait" r:id="rId1"/>
  <headerFooter scaleWithDoc="0">
    <oddFooter>&amp;C&amp;P</oddFooter>
  </headerFooter>
  <rowBreaks count="14" manualBreakCount="14">
    <brk id="96" max="16383" man="1"/>
    <brk id="196" max="16383" man="1"/>
    <brk id="296" max="16383" man="1"/>
    <brk id="396" max="16383" man="1"/>
    <brk id="496" max="16383" man="1"/>
    <brk id="596" max="16383" man="1"/>
    <brk id="696" max="16383" man="1"/>
    <brk id="796" max="16383" man="1"/>
    <brk id="895" max="16383" man="1"/>
    <brk id="995" max="16383" man="1"/>
    <brk id="1095" max="16383" man="1"/>
    <brk id="1195" max="16383" man="1"/>
    <brk id="1295" max="16383" man="1"/>
    <brk id="1395"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Ⅰ事業活動収支等の状況</vt:lpstr>
      <vt:lpstr>Ⅰ事業活動収支等の状況!Print_Area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Senda Yoshihiro</dc:creator>
  <cp:lastModifiedBy>北沢 真理子(kitazawa-mariko)</cp:lastModifiedBy>
  <dcterms:created xsi:type="dcterms:W3CDTF">2023-04-03T07:09:40Z</dcterms:created>
  <dcterms:modified xsi:type="dcterms:W3CDTF">2023-04-10T01:22:31Z</dcterms:modified>
</cp:coreProperties>
</file>