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☆☆R5高齢者の住宅と生活環境に関する調査☆☆\e-stat\"/>
    </mc:Choice>
  </mc:AlternateContent>
  <bookViews>
    <workbookView xWindow="480" yWindow="60" windowWidth="18072" windowHeight="9900"/>
  </bookViews>
  <sheets>
    <sheet name="目次" sheetId="1" r:id="rId1"/>
    <sheet name="NP" sheetId="2" r:id="rId2"/>
  </sheets>
  <definedNames>
    <definedName name="_xlnm.Print_Area" localSheetId="1">NP!$A:$F</definedName>
    <definedName name="_xlnm.Print_Titles" localSheetId="1">NP!$1:$4</definedName>
    <definedName name="_xlnm.Print_Titles" localSheetId="0">目次!$1:$5</definedName>
  </definedNames>
  <calcPr calcId="162913"/>
</workbook>
</file>

<file path=xl/calcChain.xml><?xml version="1.0" encoding="utf-8"?>
<calcChain xmlns="http://schemas.openxmlformats.org/spreadsheetml/2006/main">
  <c r="B644" i="2" l="1"/>
  <c r="B631" i="2"/>
  <c r="B620" i="2"/>
  <c r="B606" i="2"/>
  <c r="B586" i="2"/>
  <c r="B569" i="2"/>
  <c r="B556" i="2"/>
  <c r="B538" i="2"/>
  <c r="B524" i="2"/>
  <c r="B510" i="2"/>
  <c r="B499" i="2"/>
  <c r="B482" i="2"/>
  <c r="B468" i="2"/>
  <c r="B455" i="2"/>
  <c r="B438" i="2"/>
  <c r="B414" i="2"/>
  <c r="B389" i="2"/>
  <c r="B373" i="2"/>
  <c r="B357" i="2"/>
  <c r="B339" i="2"/>
  <c r="B321" i="2"/>
  <c r="B303" i="2"/>
  <c r="B291" i="2"/>
  <c r="B281" i="2"/>
  <c r="B267" i="2"/>
  <c r="B253" i="2"/>
  <c r="B238" i="2"/>
  <c r="B224" i="2"/>
  <c r="B213" i="2"/>
  <c r="B202" i="2"/>
  <c r="B191" i="2"/>
  <c r="B180" i="2"/>
  <c r="B169" i="2"/>
  <c r="B158" i="2"/>
  <c r="B147" i="2"/>
  <c r="B136" i="2"/>
  <c r="B121" i="2"/>
  <c r="B102" i="2"/>
  <c r="B89" i="2"/>
  <c r="B77" i="2"/>
  <c r="B62" i="2"/>
  <c r="B49" i="2"/>
  <c r="B37" i="2"/>
  <c r="B16" i="2"/>
  <c r="B6" i="2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<sst xmlns="http://schemas.openxmlformats.org/spreadsheetml/2006/main" count="745" uniqueCount="414">
  <si>
    <t>P00846_高齢者の健康に関する調査_単純集計表</t>
  </si>
  <si>
    <t>No</t>
  </si>
  <si>
    <t>N</t>
  </si>
  <si>
    <t>%</t>
  </si>
  <si>
    <t>N%</t>
  </si>
  <si>
    <t>アイテム名</t>
  </si>
  <si>
    <t>タイトル</t>
  </si>
  <si>
    <t>型</t>
  </si>
  <si>
    <t>アイテム条件</t>
  </si>
  <si>
    <t>出力条件</t>
  </si>
  <si>
    <t>[F1]F1. あなたの性別をお答えください。(SA)</t>
  </si>
  <si>
    <t>全体</t>
  </si>
  <si>
    <t>男</t>
  </si>
  <si>
    <t>女</t>
  </si>
  <si>
    <t>不明・無回答</t>
  </si>
  <si>
    <t/>
  </si>
  <si>
    <t>-</t>
  </si>
  <si>
    <t>F1</t>
  </si>
  <si>
    <t>F1. あなたの性別をお答えください。</t>
  </si>
  <si>
    <t>SA</t>
  </si>
  <si>
    <t>[F2N]満年齢(MA)</t>
  </si>
  <si>
    <t>65～69歳</t>
  </si>
  <si>
    <t>70～74歳</t>
  </si>
  <si>
    <t>75～79歳</t>
  </si>
  <si>
    <t>80～84歳</t>
  </si>
  <si>
    <t>85～89歳</t>
  </si>
  <si>
    <t>90～94歳</t>
  </si>
  <si>
    <t>95歳以上</t>
  </si>
  <si>
    <t>65～74歳（再掲）</t>
  </si>
  <si>
    <t>75～84歳（再掲）</t>
  </si>
  <si>
    <t>85歳以上（再掲）</t>
  </si>
  <si>
    <t>75歳以上（再掲）</t>
  </si>
  <si>
    <t>平均値</t>
  </si>
  <si>
    <t>中央値</t>
  </si>
  <si>
    <t>最頻値</t>
  </si>
  <si>
    <t>F2N</t>
  </si>
  <si>
    <t>満年齢</t>
  </si>
  <si>
    <t>MA</t>
  </si>
  <si>
    <t>[F3]F3. あなたは、現在、結婚していますか。事実婚も含めて次の中から１つだけ選んでお答えください。(SA)</t>
  </si>
  <si>
    <t>結婚したことがない</t>
  </si>
  <si>
    <t>現在、配偶者あるいはパートナーがいる</t>
  </si>
  <si>
    <t>配偶者あるいはパートナーとは離婚している</t>
  </si>
  <si>
    <t>配偶者あるいはパートナーとは死別している</t>
  </si>
  <si>
    <t>F3</t>
  </si>
  <si>
    <t>F3. あなたは、現在、結婚していますか。事実婚も含めて次の中から１つだけ選んでお答えください。</t>
  </si>
  <si>
    <t>[F4]F4. あなたは、現在、どなたと一緒に暮らしていますか。養子の方も含めてください。次の中からあてはまるものをすべてお答えください。(MA)</t>
  </si>
  <si>
    <t>同居者はいない（ひとり暮らし）</t>
  </si>
  <si>
    <t>配偶者（夫又は妻（パートナーも含む。）)</t>
  </si>
  <si>
    <t>親（配偶者の親を含む。）</t>
  </si>
  <si>
    <t>子（子の配偶者を含む。）</t>
  </si>
  <si>
    <t>その他（親族以外も含む。）</t>
  </si>
  <si>
    <t>F4</t>
  </si>
  <si>
    <t>F4. あなたは、現在、どなたと一緒に暮らしていますか。養子の方も含めてください。次の中からあてはまるものをすべてお答えください。</t>
  </si>
  <si>
    <t>[F4N]F４－１同居者人数(SA)</t>
  </si>
  <si>
    <t>１人（ひとり暮らし）</t>
  </si>
  <si>
    <t>２人</t>
  </si>
  <si>
    <t>３人</t>
  </si>
  <si>
    <t>４人</t>
  </si>
  <si>
    <t>５人</t>
  </si>
  <si>
    <t>６人以上</t>
  </si>
  <si>
    <t>平均</t>
  </si>
  <si>
    <t>F4N</t>
  </si>
  <si>
    <t>F４－１同居者人数</t>
  </si>
  <si>
    <t>[F5]F5. あなたは、現在、お子さんはいらっしゃいますか。同居、別居について養子の方も含めて次の中から1つだけ選んでお答えください。(SA)</t>
  </si>
  <si>
    <t>子供あり（同居のみ）</t>
  </si>
  <si>
    <t>子供あり（別居のみ）</t>
  </si>
  <si>
    <t>子供あり（同居・別居ともに）</t>
  </si>
  <si>
    <t>子供はいない</t>
  </si>
  <si>
    <t>F5</t>
  </si>
  <si>
    <t>F5. あなたは、現在、お子さんはいらっしゃいますか。同居、別居について養子の方も含めて次の中から1つだけ選んでお答えください。</t>
  </si>
  <si>
    <t>[F6]F6. あなたが、最後に卒業（中退）したのは、どんな学校でしたか。次の中から1つだけ選んでお答えください。(SA)</t>
  </si>
  <si>
    <t>小学校・中学校</t>
  </si>
  <si>
    <t>高等学校</t>
  </si>
  <si>
    <t>短期大学・高専・専門学校</t>
  </si>
  <si>
    <t>大学・大学院</t>
  </si>
  <si>
    <t>その他</t>
  </si>
  <si>
    <t>F6</t>
  </si>
  <si>
    <t>F6. あなたが、最後に卒業（中退）したのは、どんな学校でしたか。次の中から1つだけ選んでお答えください。</t>
  </si>
  <si>
    <t>[F7]F7. あなたが同居されているご家庭の収入（年金を含む。）をすべて合計すると、税込みで１か月当たりの平均額（ボーナスがある場合は、それを含めて平均した額）はおよそいくらくらい(SA)</t>
  </si>
  <si>
    <t>5万円未満（年額では60万円未満）</t>
  </si>
  <si>
    <t>5万円～10万円未満（年額では60万円～120万円未満）</t>
  </si>
  <si>
    <t>10万円～15万円未満（年額では120万円～180万円未満）</t>
  </si>
  <si>
    <t>15万円～20万円未満（年額では180万円～240万円未満）</t>
  </si>
  <si>
    <t>20万円～25万円未満（年額では240万円～300万円未満）</t>
  </si>
  <si>
    <t>25万円～30万円未満（年額では300万円～360万円未満）</t>
  </si>
  <si>
    <t>30万円～40万円未満（年額では360万円～480万円未満）</t>
  </si>
  <si>
    <t>40万円～60万円未満（年額では480万円～720万円未満）</t>
  </si>
  <si>
    <t>60万円～80万円未満（年額では720万円～960万円未満）</t>
  </si>
  <si>
    <t>80万円以上（年額では960万円以上）</t>
  </si>
  <si>
    <t>収入はない</t>
  </si>
  <si>
    <t>F7</t>
  </si>
  <si>
    <t>F7. あなたが同居されているご家庭の収入（年金を含む。）をすべて合計すると、税込みで１か月当たりの平均額（ボーナスがある場合は、それを含めて平均した額）はおよそいくらくらい</t>
  </si>
  <si>
    <t>[問1]問1. あなたの、現在の健康状態はいかがですか。次の中から1つだけ選んでお答えください。(SA)</t>
  </si>
  <si>
    <t>良い</t>
  </si>
  <si>
    <t>まあ良い</t>
  </si>
  <si>
    <t>普通</t>
  </si>
  <si>
    <t>あまり良くない</t>
  </si>
  <si>
    <t>良くない</t>
  </si>
  <si>
    <t>良い（再掲）</t>
  </si>
  <si>
    <t>良くない（再掲）</t>
  </si>
  <si>
    <t>問1</t>
  </si>
  <si>
    <t>問1. あなたの、現在の健康状態はいかがですか。次の中から1つだけ選んでお答えください。</t>
  </si>
  <si>
    <t>[問2s1]問2s1. あなたの日常生活での次の（イ）～（チ）の活動について、あてはまるものを１つずつお答えください。 （イ）階段を手すりや壁をつたわらずに昇っていますか(SA)</t>
  </si>
  <si>
    <t>している</t>
  </si>
  <si>
    <t>できるが、していない</t>
  </si>
  <si>
    <t>できない</t>
  </si>
  <si>
    <t>問2s1</t>
  </si>
  <si>
    <t>問2s1. あなたの日常生活での次の（イ）～（チ）の活動について、あてはまるものを１つずつお答えください。 （イ）階段を手すりや壁をつたわらずに昇っていますか</t>
  </si>
  <si>
    <t>[問2s2]問2s2. あなたの日常生活での次の（イ）～（チ）の活動について、あてはまるものを１つずつお答えください。 （ロ）椅子に座った状態から何もつかまらずに立ち上がっていますか(SA)</t>
  </si>
  <si>
    <t>問2s2</t>
  </si>
  <si>
    <t>問2s2. あなたの日常生活での次の（イ）～（チ）の活動について、あてはまるものを１つずつお答えください。 （ロ）椅子に座った状態から何もつかまらずに立ち上がっていますか</t>
  </si>
  <si>
    <t>[問2s3]問2s3. あなたの日常生活での次の（イ）～（チ）の活動について、あてはまるものを１つずつお答えください。 （ハ）15分位続けて歩いていますか(SA)</t>
  </si>
  <si>
    <t>問2s3</t>
  </si>
  <si>
    <t>問2s3. あなたの日常生活での次の（イ）～（チ）の活動について、あてはまるものを１つずつお答えください。 （ハ）15分位続けて歩いていますか</t>
  </si>
  <si>
    <t>[問2s4]問2s4. あなたの日常生活での次の（イ）～（チ）の活動について、あてはまるものを１つずつお答えください。 （ニ）バスや電車、自家用車を使って１人で外出していますか(SA)</t>
  </si>
  <si>
    <t>問2s4</t>
  </si>
  <si>
    <t>問2s4. あなたの日常生活での次の（イ）～（チ）の活動について、あてはまるものを１つずつお答えください。 （ニ）バスや電車、自家用車を使って１人で外出していますか</t>
  </si>
  <si>
    <t>[問2s5]問2s5. あなたの日常生活での次の（イ）～（チ）の活動について、あてはまるものを１つずつお答えください。 （ホ）自分で食品・日用品の買物をしていますか(SA)</t>
  </si>
  <si>
    <t>問2s5</t>
  </si>
  <si>
    <t>問2s5. あなたの日常生活での次の（イ）～（チ）の活動について、あてはまるものを１つずつお答えください。 （ホ）自分で食品・日用品の買物をしていますか</t>
  </si>
  <si>
    <t>[問2s6]問2s6. あなたの日常生活での次の（イ）～（チ）の活動について、あてはまるものを１つずつお答えください。 （ヘ）自分で食事の用意をしていますか(SA)</t>
  </si>
  <si>
    <t>問2s6</t>
  </si>
  <si>
    <t>問2s6. あなたの日常生活での次の（イ）～（チ）の活動について、あてはまるものを１つずつお答えください。 （ヘ）自分で食事の用意をしていますか</t>
  </si>
  <si>
    <t>[問2s7]問2s7. あなたの日常生活での次の（イ）～（チ）の活動について、あてはまるものを１つずつお答えください。 （ト）自分で請求書の支払いをしていますか(SA)</t>
  </si>
  <si>
    <t>問2s7</t>
  </si>
  <si>
    <t>問2s7. あなたの日常生活での次の（イ）～（チ）の活動について、あてはまるものを１つずつお答えください。 （ト）自分で請求書の支払いをしていますか</t>
  </si>
  <si>
    <t>[問2s8]問2s8. あなたの日常生活での次の（イ）～（チ）の活動について、あてはまるものを１つずつお答えください。 （チ）自分で預貯金の出し入れをしていますか(SA)</t>
  </si>
  <si>
    <t>問2s8</t>
  </si>
  <si>
    <t>問2s8. あなたの日常生活での次の（イ）～（チ）の活動について、あてはまるものを１つずつお答えください。 （チ）自分で預貯金の出し入れをしていますか</t>
  </si>
  <si>
    <t>[問3]問3. あなたは、ふだん、（散歩なども含め）どのくらいの頻度で外出しますか。次の中から１つだけ選んでお答えください。(SA)</t>
  </si>
  <si>
    <t>ほとんど毎日</t>
  </si>
  <si>
    <t>２～３日に１回</t>
  </si>
  <si>
    <t>週に１回</t>
  </si>
  <si>
    <t>月に１～２回</t>
  </si>
  <si>
    <t>年に数回</t>
  </si>
  <si>
    <t>ほとんど外出をしない</t>
  </si>
  <si>
    <t>問3</t>
  </si>
  <si>
    <t>問3. あなたは、ふだん、（散歩なども含め）どのくらいの頻度で外出しますか。次の中から１つだけ選んでお答えください。</t>
  </si>
  <si>
    <t>[問4]問4. あなたは、ふだん、親しくしている友人・仲間がどの程度いますか。次の中から１つだけ選んでお答えください。(SA)</t>
  </si>
  <si>
    <t>たくさんいる</t>
  </si>
  <si>
    <t>普通にいる</t>
  </si>
  <si>
    <t>少しいる</t>
  </si>
  <si>
    <t>ほとんどいない</t>
  </si>
  <si>
    <t>持っていない</t>
  </si>
  <si>
    <t>いる（再掲）</t>
  </si>
  <si>
    <t>いない（再掲）</t>
  </si>
  <si>
    <t>問4</t>
  </si>
  <si>
    <t>問4. あなたは、ふだん、親しくしている友人・仲間がどの程度いますか。次の中から１つだけ選んでお答えください。</t>
  </si>
  <si>
    <t>[問5]問5. あなたは、ふだん、どの程度、家族や友人などと、あいさつ程度の会話や世間話をしますか。直接会っての会話だけでなく、電話での会話も含めて、次の中から１つだけ選んでお答えく(SA)</t>
  </si>
  <si>
    <t>ほとんど会話をしない</t>
  </si>
  <si>
    <t>問5</t>
  </si>
  <si>
    <t>問5. あなたは、ふだん、どの程度、家族や友人などと、あいさつ程度の会話や世間話をしますか。直接会っての会話だけでなく、電話での会話も含めて、次の中から１つだけ選んでお答えく</t>
  </si>
  <si>
    <t>[問6]問6. あなたは、ご自分の日常生活全般について満足していますか。次の中から１つだけ選んでお答えください。(SA)</t>
  </si>
  <si>
    <t>満足している</t>
  </si>
  <si>
    <t>まあ満足している</t>
  </si>
  <si>
    <t>やや不満である</t>
  </si>
  <si>
    <t>不満である</t>
  </si>
  <si>
    <t>満足している（再掲）</t>
  </si>
  <si>
    <t>不満である（再掲）</t>
  </si>
  <si>
    <t>問6</t>
  </si>
  <si>
    <t>問6. あなたは、ご自分の日常生活全般について満足していますか。次の中から１つだけ選んでお答えください。</t>
  </si>
  <si>
    <t>[問7]問7. あなたは、健康について心がけていますか。(SA)</t>
  </si>
  <si>
    <t>心がけている</t>
  </si>
  <si>
    <t>心がけていない</t>
  </si>
  <si>
    <t>問7</t>
  </si>
  <si>
    <t>問7. あなたは、健康について心がけていますか。</t>
  </si>
  <si>
    <t>[問8]問8. それはいつごろから心がけていますか。次の中から１つだけ選んでお答えください。(SA)</t>
  </si>
  <si>
    <t>問7(1)</t>
  </si>
  <si>
    <t>40代以前</t>
  </si>
  <si>
    <t>50代</t>
  </si>
  <si>
    <t>60代</t>
  </si>
  <si>
    <t>70代以降</t>
  </si>
  <si>
    <t>問8</t>
  </si>
  <si>
    <t>問8. それはいつごろから心がけていますか。次の中から１つだけ選んでお答えください。</t>
  </si>
  <si>
    <t>[問9]問9. あなたが、日頃心がけているのはどんなことですか。次の中からあてはまるものをすべてお答えください。(MA)</t>
  </si>
  <si>
    <t>休養や睡眠を十分にとる</t>
  </si>
  <si>
    <t>栄養のバランスのとれた食事をとる</t>
  </si>
  <si>
    <t>健康診査などを定期的に受ける</t>
  </si>
  <si>
    <t>酒やタバコを控える（やめる）</t>
  </si>
  <si>
    <t>散歩やスポーツをする</t>
  </si>
  <si>
    <t>地域の活動に参加する</t>
  </si>
  <si>
    <t>気持ちをなるべく明るくもつ</t>
  </si>
  <si>
    <t>趣味をもつ</t>
  </si>
  <si>
    <t>医療・健康に関する知識を持つ</t>
  </si>
  <si>
    <t>問9</t>
  </si>
  <si>
    <t>問9. あなたが、日頃心がけているのはどんなことですか。次の中からあてはまるものをすべてお答えください。</t>
  </si>
  <si>
    <t>[問10]問10. あなたは、日頃から、どのように身体を動かしていますか。次の中からあてはまるものをすべてお答えください。(MA)</t>
  </si>
  <si>
    <t>仕事をする</t>
  </si>
  <si>
    <t>家庭菜園などの農作業をする</t>
  </si>
  <si>
    <t>調理や掃除など家事をする</t>
  </si>
  <si>
    <t>庭の手入れなどをする</t>
  </si>
  <si>
    <t>散歩をする</t>
  </si>
  <si>
    <t>買い物に出かける</t>
  </si>
  <si>
    <t>ウォーキングをする</t>
  </si>
  <si>
    <t>運動をする（ジョギング、水泳等）</t>
  </si>
  <si>
    <t>特に身体を動かしていない</t>
  </si>
  <si>
    <t>問10</t>
  </si>
  <si>
    <t>問10. あなたは、日頃から、どのように身体を動かしていますか。次の中からあてはまるものをすべてお答えください。</t>
  </si>
  <si>
    <t>[問11]問11. あなたは、「医療サービス」を利用するにあたって、困っていることなどがありますか。次の中からあてはまるものをすべてお答えください。(MA)</t>
  </si>
  <si>
    <t>医療機関が近くにない</t>
  </si>
  <si>
    <t>医療機関に行く交通手段がない</t>
  </si>
  <si>
    <t>診察に時間がかかりすぎる</t>
  </si>
  <si>
    <t>病院に一緒に行ってくれる人がいない</t>
  </si>
  <si>
    <t>費用がかかりすぎる</t>
  </si>
  <si>
    <t>往診に来てくれる医者（かかりつけ医等）がいない</t>
  </si>
  <si>
    <t>医療機関に行く時間がない</t>
  </si>
  <si>
    <t>どの医療機関に行ったらいいかわからない</t>
  </si>
  <si>
    <t>特に困っていることはない</t>
  </si>
  <si>
    <t>問11</t>
  </si>
  <si>
    <t>問11. あなたは、「医療サービス」を利用するにあたって、困っていることなどがありますか。次の中からあてはまるものをすべてお答えください。</t>
  </si>
  <si>
    <t>[問12]問12. あなたは、病院や診療所など医療施設への通院や、往診に来てもらうなどの「医療サービス」を日頃どのくらい利用しますか。次の中から１つだけ選んでお答えください。(SA)</t>
  </si>
  <si>
    <t>週に４、５回くらい</t>
  </si>
  <si>
    <t>週に２、３回くらい</t>
  </si>
  <si>
    <t>週に１回くらい</t>
  </si>
  <si>
    <t>月に２、３回くらい</t>
  </si>
  <si>
    <t>月に１回くらい</t>
  </si>
  <si>
    <t>利用していない</t>
  </si>
  <si>
    <t>問12</t>
  </si>
  <si>
    <t>問12. あなたは、病院や診療所など医療施設への通院や、往診に来てもらうなどの「医療サービス」を日頃どのくらい利用しますか。次の中から１つだけ選んでお答えください。</t>
  </si>
  <si>
    <t>[問13]問13. 「医療サービス」を利用するときの、あなたの主な移動手段は何ですか。次の中から１つだけ選んでお答えください。(SA)</t>
  </si>
  <si>
    <t>問12(1:7)</t>
  </si>
  <si>
    <t>徒歩</t>
  </si>
  <si>
    <t>自転車(電動車いすも含む)</t>
  </si>
  <si>
    <t>自分で運転する自動車等(バイク、スクーターも含む)</t>
  </si>
  <si>
    <t>バスや電車などの公共交通機関</t>
  </si>
  <si>
    <t>家族による送迎</t>
  </si>
  <si>
    <t>タクシーの利用</t>
  </si>
  <si>
    <t>自宅などへの往診</t>
  </si>
  <si>
    <t>問13</t>
  </si>
  <si>
    <t>問13. 「医療サービス」を利用するときの、あなたの主な移動手段は何ですか。次の中から１つだけ選んでお答えください。</t>
  </si>
  <si>
    <t>[問14]問14. あなたは、どのような病気や症状がありますか。次の中からあてはまるものをすべてお答えください。(MA)</t>
  </si>
  <si>
    <t>内分泌・代謝障害（糖尿病、脂質異常症 等）</t>
  </si>
  <si>
    <t>うつ病、その他こころの病気</t>
  </si>
  <si>
    <t>認知症</t>
  </si>
  <si>
    <t>パーキンソン病、その他の神経の病気</t>
  </si>
  <si>
    <t>目の病気</t>
  </si>
  <si>
    <t>耳の病気</t>
  </si>
  <si>
    <t>循環器系（高血圧症、脳卒中、狭心症 等）</t>
  </si>
  <si>
    <t>呼吸器系（鼻炎、ぜんそく 等）</t>
  </si>
  <si>
    <t>消化器系（胃・十二指腸の病気、肝臓の病気 等）</t>
  </si>
  <si>
    <t>皮膚（アトピー性皮膚炎 等）</t>
  </si>
  <si>
    <t>筋骨格系（痛風、関節リウマチ、腰痛症、骨粗しょう症 等）</t>
  </si>
  <si>
    <t>尿路生殖器系（腎臓の病気、前立腺肥大症 等）</t>
  </si>
  <si>
    <t>損傷（骨折、けが・やけど 等）</t>
  </si>
  <si>
    <t>貧血・血液の病気</t>
  </si>
  <si>
    <t>悪性新生物（がん）</t>
  </si>
  <si>
    <t>特に病気や症状はない</t>
  </si>
  <si>
    <t>問14</t>
  </si>
  <si>
    <t>問14. あなたは、どのような病気や症状がありますか。次の中からあてはまるものをすべてお答えください。</t>
  </si>
  <si>
    <t>[問15]問15. あなたは、将来、身体が虚弱になって、日常生活を送る上で、排せつ等の介護が必要な状態（要介護２程度）になると考えた時、具体的にどんなことが不安ですか。次の中からあては(MA)</t>
  </si>
  <si>
    <t>家族に肉体的・精神的負担をかけること</t>
  </si>
  <si>
    <t>介護をしてくれる家族がいないこと</t>
  </si>
  <si>
    <t>介護に要する経済的負担が大きいこと</t>
  </si>
  <si>
    <t>収入がなくなること</t>
  </si>
  <si>
    <t>現在の住宅の構造に問題があること</t>
  </si>
  <si>
    <t>施設の空きがないため、希望する介護施設等に入れないこと</t>
  </si>
  <si>
    <t>費用が高いため、希望する介護施設等に入れないこと</t>
  </si>
  <si>
    <t>身元保証人がいないため、介護施設等に入れないこと</t>
  </si>
  <si>
    <t>緊急の場合に対応できる病院や診療所が近くにないこと</t>
  </si>
  <si>
    <t>介護に関する情報が少ないこと</t>
  </si>
  <si>
    <t>身体の自由がきかなくなること</t>
  </si>
  <si>
    <t>人生の楽しみが感じられなくなること</t>
  </si>
  <si>
    <t>介護サービスの利用方法や手続きがわからないこと</t>
  </si>
  <si>
    <t>特に理由はないが、漠然と不安を感じる</t>
  </si>
  <si>
    <t>特に不安なことはない</t>
  </si>
  <si>
    <t>現在すでに介護を受けている</t>
  </si>
  <si>
    <t>問15</t>
  </si>
  <si>
    <t>問15. あなたは、将来、身体が虚弱になって、日常生活を送る上で、排せつ等の介護が必要な状態（要介護２程度）になると考えた時、具体的にどんなことが不安ですか。次の中からあては</t>
  </si>
  <si>
    <t>[問16]問16. あなたは、将来、身体が虚弱になって、日常生活を送る上で、排せつ等の介護が必要な状態になった時、どなたに介護を頼みたいと思いますか。次の中から主なものを１つだけ選んで(SA)</t>
  </si>
  <si>
    <t>問15(1:15)</t>
  </si>
  <si>
    <t>配偶者</t>
  </si>
  <si>
    <t>子</t>
  </si>
  <si>
    <t>子の配偶者</t>
  </si>
  <si>
    <t>兄弟姉妹</t>
  </si>
  <si>
    <t>その他の家族・親族</t>
  </si>
  <si>
    <t>友人・知人</t>
  </si>
  <si>
    <t>ヘルパーなど介護サービスの人</t>
  </si>
  <si>
    <t>特にない</t>
  </si>
  <si>
    <t>問16</t>
  </si>
  <si>
    <t>問16. あなたは、将来、身体が虚弱になって、日常生活を送る上で、排せつ等の介護が必要な状態になった時、どなたに介護を頼みたいと思いますか。次の中から主なものを１つだけ選んで</t>
  </si>
  <si>
    <t>[問17]問17. あなたは、将来、身体が虚弱になって、日常生活を送る上で、排せつ等の介護が必要な状態になった時、介護に係る費用は、どのようにしてまかなうことになると思いますか。次の中(SA)</t>
  </si>
  <si>
    <t>年金等の収入でまかなう</t>
  </si>
  <si>
    <t>貯蓄でまかなう</t>
  </si>
  <si>
    <t>収入や貯蓄ではまかなえないが、資産を売却するなどして自分でまかなう</t>
  </si>
  <si>
    <t>子などの家族・親戚からの経済的な援助を受けることになると思う</t>
  </si>
  <si>
    <t>特に考えていない</t>
  </si>
  <si>
    <t>問17</t>
  </si>
  <si>
    <t>問17. あなたは、将来、身体が虚弱になって、日常生活を送る上で、排せつ等の介護が必要な状態になった時、介護に係る費用は、どのようにしてまかなうことになると思いますか。次の中</t>
  </si>
  <si>
    <t>[問18s1]問18s1. 医療や健康に関する情報について、自分自身で探したり利用したりする次の行動のうち、あなたができるものをすべてお答えください。 あなたができる行動を選択してください。(MA)</t>
  </si>
  <si>
    <t>新聞、本、雑誌、テレビ、インターネットなどから、情報を集めることができる</t>
  </si>
  <si>
    <t>たくさんの情報の中から、自分の求める情報を調べることができる</t>
  </si>
  <si>
    <t>情報を理解し、人に伝えることができる</t>
  </si>
  <si>
    <t>情報がどの程度信頼できるかを判断できる</t>
  </si>
  <si>
    <t>情報をもとに健康改善のための計画や行動を決めることができる</t>
  </si>
  <si>
    <t>この中でできることはない</t>
  </si>
  <si>
    <t>問18s1</t>
  </si>
  <si>
    <t>問18s1. 医療や健康に関する情報について、自分自身で探したり利用したりする次の行動のうち、あなたができるものをすべてお答えください。 あなたができる行動を選択してください。</t>
  </si>
  <si>
    <t>[問19]問19. では、次にパソコンやスマートフォンなどによりインターネットで情報を収集することについてお伺いします。あなたは、医療や健康に関する情報をインターネットで調べることがあ(MA)</t>
  </si>
  <si>
    <t>病院などの医療機関</t>
  </si>
  <si>
    <t>病気について（病名や症状、処置方法等）</t>
  </si>
  <si>
    <t>薬の効果や副作用</t>
  </si>
  <si>
    <t>栄養バランスのとれた食事</t>
  </si>
  <si>
    <t>健康食品や滋養強壮剤</t>
  </si>
  <si>
    <t>自分でできる運動（体操ストレッチ等）やマッサージの方法</t>
  </si>
  <si>
    <t>インターネットで調べることがある（再掲）</t>
  </si>
  <si>
    <t>インターネットで調べることはない</t>
  </si>
  <si>
    <t>問19</t>
  </si>
  <si>
    <t>問19. では、次にパソコンやスマートフォンなどによりインターネットで情報を収集することについてお伺いします。あなたは、医療や健康に関する情報をインターネットで調べることがあ</t>
  </si>
  <si>
    <t>[問20]問20. あなたは、現在、収入のある仕事をしていますか。次の中から１つだけ選んでお答えください。(SA)</t>
  </si>
  <si>
    <t>収入のある仕事をしている</t>
  </si>
  <si>
    <t>収入のある仕事はしていないが、仕事を探している</t>
  </si>
  <si>
    <t>収入のある仕事はしていない</t>
  </si>
  <si>
    <t>問20</t>
  </si>
  <si>
    <t>問20. あなたは、現在、収入のある仕事をしていますか。次の中から１つだけ選んでお答えください。</t>
  </si>
  <si>
    <t>[問21]問21. あなたがしている仕事の勤務形態を、次の中から１つだけ選んでお答えください。複数の仕事をしている場合は、収入の最も多いものをお答えください。(SA)</t>
  </si>
  <si>
    <t>問20(1)</t>
  </si>
  <si>
    <t>自営農林漁業（家族従業者も含む）</t>
  </si>
  <si>
    <t>自営商工サービス業（家族従業者も含む）</t>
  </si>
  <si>
    <t>会社又は団体の役員</t>
  </si>
  <si>
    <t>フルタイムの被雇用者</t>
  </si>
  <si>
    <t>パートタイム・臨時の被雇用者</t>
  </si>
  <si>
    <t>問21</t>
  </si>
  <si>
    <t>問21. あなたがしている仕事の勤務形態を、次の中から１つだけ選んでお答えください。複数の仕事をしている場合は、収入の最も多いものをお答えください。</t>
  </si>
  <si>
    <t>[問22t1]問22t1. あなたのこの1週間の合計勤務時間は何時間くらいですか。残業時間も含めて、全ての仕事の合計時間をお答えください。(RN)</t>
  </si>
  <si>
    <t>母数</t>
  </si>
  <si>
    <t>総和</t>
  </si>
  <si>
    <t>最小値</t>
  </si>
  <si>
    <t>最大値</t>
  </si>
  <si>
    <t>標準偏差</t>
  </si>
  <si>
    <t>0件数</t>
  </si>
  <si>
    <t>非該当</t>
  </si>
  <si>
    <t>問22t1</t>
  </si>
  <si>
    <t>問22t1. あなたのこの1週間の合計勤務時間は何時間くらいですか。残業時間も含めて、全ての仕事の合計時間をお答えください。</t>
  </si>
  <si>
    <t>RN</t>
  </si>
  <si>
    <t>[問22N]問22N 週の合計勤務時間(SA)</t>
  </si>
  <si>
    <t>20時間未満</t>
  </si>
  <si>
    <t>20～25時間未満</t>
  </si>
  <si>
    <t>25～30時間未満</t>
  </si>
  <si>
    <t>30～35時間未満</t>
  </si>
  <si>
    <t>35～40時間未満</t>
  </si>
  <si>
    <t>40～45時間未満</t>
  </si>
  <si>
    <t>45～50時間未満</t>
  </si>
  <si>
    <t>50～55時間未満</t>
  </si>
  <si>
    <t>55時間以上</t>
  </si>
  <si>
    <t>問22N</t>
  </si>
  <si>
    <t>問22N 週の合計勤務時間</t>
  </si>
  <si>
    <t>[問23]問23. あなたが、現在、仕事をしているのは、主にどのような理由からですか。次の中から主なものを１つだけ選んでお答えください。(SA)</t>
  </si>
  <si>
    <t>収入がほしいから</t>
  </si>
  <si>
    <t>仕事そのものが面白いから、自分の活力になるから</t>
  </si>
  <si>
    <t>仕事を通じて友人や仲間を得ることができるから</t>
  </si>
  <si>
    <t>働くのは体によいから、老化を防ぐから</t>
  </si>
  <si>
    <t>問23</t>
  </si>
  <si>
    <t>問23. あなたが、現在、仕事をしているのは、主にどのような理由からですか。次の中から主なものを１つだけ選んでお答えください。</t>
  </si>
  <si>
    <t>[問24]問24. あなたが、現在、収入のある仕事をしていない理由について、次の中からあてはまるものをすべてお答えください。(MA)</t>
  </si>
  <si>
    <t>問20(2:3)</t>
  </si>
  <si>
    <t>希望する収入を得られる仕事がないため</t>
  </si>
  <si>
    <t>希望する就労形態で働ける仕事がないため</t>
  </si>
  <si>
    <t>希望する勤務地域で働ける仕事がないため</t>
  </si>
  <si>
    <t>健康上の理由</t>
  </si>
  <si>
    <t>家族の介護のため</t>
  </si>
  <si>
    <t>趣味や社会活動などに力を注ぐため</t>
  </si>
  <si>
    <t>貯蓄や年金収入で生活でき、働く必要がないため</t>
  </si>
  <si>
    <t>特に理由はない</t>
  </si>
  <si>
    <t>問24</t>
  </si>
  <si>
    <t>問24. あなたが、現在、収入のある仕事をしていない理由について、次の中からあてはまるものをすべてお答えください。</t>
  </si>
  <si>
    <t>[問25]問25. あなたは、この1年間に個人または友人とあるいはグループや団体で自主的に行われている次のような活動を行った、または参加しましたか。次の中からあてはまるものをすべてお答え(MA)</t>
  </si>
  <si>
    <t>趣味（俳句、詩吟、陶芸等）</t>
  </si>
  <si>
    <t>健康・スポーツ（体操、歩こう会、ゲートボール等）</t>
  </si>
  <si>
    <t>生産・就業（生きがいのための園芸・飼育、シルバー人材センター等）</t>
  </si>
  <si>
    <t>教育関連・文化啓発活動（学習会、子ども会の育成、郷土芸能の伝承等）</t>
  </si>
  <si>
    <t>生活環境改善（環境美化、緑化推進、まちづくり等）</t>
  </si>
  <si>
    <t>安全管理（交通安全、防犯・防災等）</t>
  </si>
  <si>
    <t>高齢者の支援（家事援助、移送等）</t>
  </si>
  <si>
    <t>子育て支援（保育への手伝い等）</t>
  </si>
  <si>
    <t>地域行事（祭りなどの地域の催しものの世話等）</t>
  </si>
  <si>
    <t>1年間に活動または参加した（再掲）</t>
  </si>
  <si>
    <t>活動または参加したものはない</t>
  </si>
  <si>
    <t>問25</t>
  </si>
  <si>
    <t>問25. あなたは、この1年間に個人または友人とあるいはグループや団体で自主的に行われている次のような活動を行った、または参加しましたか。次の中からあてはまるものをすべてお答え</t>
  </si>
  <si>
    <t>[問26]問26. あなたは、現在、どの程度生きがい（喜びや楽しみ）を感じていますか。(SA)</t>
  </si>
  <si>
    <t>十分感じている</t>
  </si>
  <si>
    <t>多少感じている</t>
  </si>
  <si>
    <t>あまり感じていない</t>
  </si>
  <si>
    <t>全く感じていない</t>
  </si>
  <si>
    <t>感じている（再掲）</t>
  </si>
  <si>
    <t>感じていない（再掲）</t>
  </si>
  <si>
    <t>問26</t>
  </si>
  <si>
    <t>問26. あなたは、現在、どの程度生きがい（喜びや楽しみ）を感じていますか。</t>
  </si>
  <si>
    <t>[CitySize]都市規模(SA)</t>
  </si>
  <si>
    <t>大都市</t>
  </si>
  <si>
    <t>中都市</t>
  </si>
  <si>
    <t>小都市</t>
  </si>
  <si>
    <t>町村</t>
  </si>
  <si>
    <t>CitySize</t>
  </si>
  <si>
    <t>都市規模</t>
  </si>
  <si>
    <t>[Area]地域（6区分）(SA)</t>
  </si>
  <si>
    <t>北海道・東北</t>
  </si>
  <si>
    <t>関東</t>
  </si>
  <si>
    <t>中部</t>
  </si>
  <si>
    <t>近畿</t>
  </si>
  <si>
    <t>中国・四国</t>
  </si>
  <si>
    <t>九州</t>
  </si>
  <si>
    <t>Area</t>
  </si>
  <si>
    <t>地域（6区分）</t>
  </si>
  <si>
    <t>[Area10]地域区分（10区分）(SA)</t>
  </si>
  <si>
    <t>北海道</t>
  </si>
  <si>
    <t>東北</t>
  </si>
  <si>
    <t>北陸</t>
  </si>
  <si>
    <t>東山</t>
  </si>
  <si>
    <t>東海</t>
  </si>
  <si>
    <t>中国</t>
  </si>
  <si>
    <t>四国</t>
  </si>
  <si>
    <t>Area10</t>
  </si>
  <si>
    <t>地域区分（10区分）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</si>
</sst>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0"/>
    <numFmt numFmtId="177" formatCode="###,###,##0"/>
    <numFmt numFmtId="178" formatCode="###,###,##0.0"/>
    <numFmt numFmtId="179" formatCode="#,###,##0.0"/>
    <numFmt numFmtId="180" formatCode="#,###,##0"/>
    <numFmt numFmtId="181" formatCode="###,###,##0.00"/>
  </numFmts>
  <fonts count="6" x14ac:knownFonts="1">
    <font>
      <sz val="11"/>
      <color theme="1"/>
      <name val="游ゴシック"/>
      <family val="2"/>
      <scheme val="minor"/>
    </font>
    <font>
      <sz val="9"/>
      <color theme="1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9"/>
      <color rgb="FF0000FF"/>
      <name val="Meiryo UI"/>
      <family val="3"/>
      <charset val="128"/>
    </font>
    <font>
      <u/>
      <sz val="9"/>
      <color rgb="FF0000FF"/>
      <name val="Meiryo UI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178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76" fontId="1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176" fontId="1" fillId="0" borderId="0" xfId="0" applyNumberFormat="1" applyFont="1" applyAlignment="1">
      <alignment vertical="center"/>
    </xf>
    <xf numFmtId="178" fontId="2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horizontal="right" vertical="center"/>
    </xf>
    <xf numFmtId="176" fontId="1" fillId="0" borderId="8" xfId="0" applyNumberFormat="1" applyFont="1" applyBorder="1" applyAlignment="1">
      <alignment vertical="center"/>
    </xf>
    <xf numFmtId="49" fontId="1" fillId="0" borderId="9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/>
    </xf>
    <xf numFmtId="178" fontId="2" fillId="0" borderId="9" xfId="0" applyNumberFormat="1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1" fillId="2" borderId="5" xfId="0" applyFont="1" applyFill="1" applyBorder="1"/>
    <xf numFmtId="177" fontId="1" fillId="0" borderId="1" xfId="0" applyNumberFormat="1" applyFont="1" applyBorder="1" applyAlignment="1">
      <alignment vertical="center"/>
    </xf>
    <xf numFmtId="179" fontId="2" fillId="0" borderId="9" xfId="0" applyNumberFormat="1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179" fontId="2" fillId="0" borderId="1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vertical="center" wrapText="1"/>
    </xf>
    <xf numFmtId="181" fontId="1" fillId="0" borderId="1" xfId="0" applyNumberFormat="1" applyFont="1" applyBorder="1" applyAlignment="1">
      <alignment vertical="center"/>
    </xf>
    <xf numFmtId="49" fontId="1" fillId="0" borderId="8" xfId="0" applyNumberFormat="1" applyFont="1" applyBorder="1" applyAlignment="1">
      <alignment vertical="center" wrapText="1"/>
    </xf>
    <xf numFmtId="180" fontId="2" fillId="0" borderId="9" xfId="0" applyNumberFormat="1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0"/>
  <sheetViews>
    <sheetView tabSelected="1" workbookViewId="0">
      <pane ySplit="5" topLeftCell="A6" activePane="bottomLeft" state="frozen"/>
      <selection activeCell="A6" sqref="A6"/>
      <selection pane="bottomLeft"/>
    </sheetView>
  </sheetViews>
  <sheetFormatPr defaultColWidth="8.8984375" defaultRowHeight="12.6" x14ac:dyDescent="0.25"/>
  <cols>
    <col min="1" max="1" width="3.59765625" style="27" customWidth="1"/>
    <col min="2" max="2" width="5.59765625" style="27" customWidth="1"/>
    <col min="3" max="3" width="6.59765625" style="27" customWidth="1"/>
    <col min="4" max="4" width="7.59765625" style="27" customWidth="1"/>
    <col min="5" max="5" width="26.59765625" style="27" customWidth="1"/>
    <col min="6" max="6" width="7.59765625" style="27" customWidth="1"/>
    <col min="7" max="8" width="26.59765625" style="27" customWidth="1"/>
    <col min="9" max="16384" width="8.8984375" style="27"/>
  </cols>
  <sheetData>
    <row r="1" spans="2:8" x14ac:dyDescent="0.25">
      <c r="B1" s="1"/>
    </row>
    <row r="2" spans="2:8" x14ac:dyDescent="0.25">
      <c r="B2" s="1" t="s">
        <v>0</v>
      </c>
    </row>
    <row r="5" spans="2:8" x14ac:dyDescent="0.25">
      <c r="B5" s="22" t="s">
        <v>1</v>
      </c>
      <c r="C5" s="22" t="s">
        <v>4</v>
      </c>
      <c r="D5" s="22" t="s">
        <v>5</v>
      </c>
      <c r="E5" s="22" t="s">
        <v>6</v>
      </c>
      <c r="F5" s="24" t="s">
        <v>7</v>
      </c>
      <c r="G5" s="24" t="s">
        <v>8</v>
      </c>
      <c r="H5" s="24" t="s">
        <v>9</v>
      </c>
    </row>
    <row r="6" spans="2:8" x14ac:dyDescent="0.25">
      <c r="B6" s="21">
        <v>1</v>
      </c>
      <c r="C6" s="28" t="str">
        <f xml:space="preserve"> HYPERLINK("#NP!B6:F13", "NP(1)")</f>
        <v>NP(1)</v>
      </c>
      <c r="D6" s="21" t="s">
        <v>17</v>
      </c>
      <c r="E6" s="21" t="s">
        <v>18</v>
      </c>
      <c r="F6" s="21" t="s">
        <v>19</v>
      </c>
      <c r="G6" s="21"/>
      <c r="H6" s="21"/>
    </row>
    <row r="7" spans="2:8" x14ac:dyDescent="0.25">
      <c r="B7" s="21">
        <v>2</v>
      </c>
      <c r="C7" s="28" t="str">
        <f xml:space="preserve"> HYPERLINK("#NP!B16:F34", "NP(2)")</f>
        <v>NP(2)</v>
      </c>
      <c r="D7" s="21" t="s">
        <v>35</v>
      </c>
      <c r="E7" s="21" t="s">
        <v>36</v>
      </c>
      <c r="F7" s="21" t="s">
        <v>37</v>
      </c>
      <c r="G7" s="21"/>
      <c r="H7" s="21"/>
    </row>
    <row r="8" spans="2:8" ht="37.799999999999997" x14ac:dyDescent="0.25">
      <c r="B8" s="21">
        <v>3</v>
      </c>
      <c r="C8" s="28" t="str">
        <f xml:space="preserve"> HYPERLINK("#NP!B37:F46", "NP(3)")</f>
        <v>NP(3)</v>
      </c>
      <c r="D8" s="21" t="s">
        <v>43</v>
      </c>
      <c r="E8" s="21" t="s">
        <v>44</v>
      </c>
      <c r="F8" s="21" t="s">
        <v>19</v>
      </c>
      <c r="G8" s="21"/>
      <c r="H8" s="21"/>
    </row>
    <row r="9" spans="2:8" ht="37.799999999999997" x14ac:dyDescent="0.25">
      <c r="B9" s="21">
        <v>4</v>
      </c>
      <c r="C9" s="28" t="str">
        <f xml:space="preserve"> HYPERLINK("#NP!B49:F59", "NP(4)")</f>
        <v>NP(4)</v>
      </c>
      <c r="D9" s="21" t="s">
        <v>51</v>
      </c>
      <c r="E9" s="21" t="s">
        <v>52</v>
      </c>
      <c r="F9" s="21" t="s">
        <v>37</v>
      </c>
      <c r="G9" s="21"/>
      <c r="H9" s="21"/>
    </row>
    <row r="10" spans="2:8" x14ac:dyDescent="0.25">
      <c r="B10" s="21">
        <v>5</v>
      </c>
      <c r="C10" s="28" t="str">
        <f xml:space="preserve"> HYPERLINK("#NP!B62:F74", "NP(5)")</f>
        <v>NP(5)</v>
      </c>
      <c r="D10" s="21" t="s">
        <v>61</v>
      </c>
      <c r="E10" s="21" t="s">
        <v>62</v>
      </c>
      <c r="F10" s="21" t="s">
        <v>19</v>
      </c>
      <c r="G10" s="21"/>
      <c r="H10" s="21"/>
    </row>
    <row r="11" spans="2:8" ht="37.799999999999997" x14ac:dyDescent="0.25">
      <c r="B11" s="21">
        <v>6</v>
      </c>
      <c r="C11" s="28" t="str">
        <f xml:space="preserve"> HYPERLINK("#NP!B77:F86", "NP(6)")</f>
        <v>NP(6)</v>
      </c>
      <c r="D11" s="21" t="s">
        <v>68</v>
      </c>
      <c r="E11" s="21" t="s">
        <v>69</v>
      </c>
      <c r="F11" s="21" t="s">
        <v>19</v>
      </c>
      <c r="G11" s="21"/>
      <c r="H11" s="21"/>
    </row>
    <row r="12" spans="2:8" ht="37.799999999999997" x14ac:dyDescent="0.25">
      <c r="B12" s="21">
        <v>7</v>
      </c>
      <c r="C12" s="28" t="str">
        <f xml:space="preserve"> HYPERLINK("#NP!B89:F99", "NP(7)")</f>
        <v>NP(7)</v>
      </c>
      <c r="D12" s="21" t="s">
        <v>76</v>
      </c>
      <c r="E12" s="21" t="s">
        <v>77</v>
      </c>
      <c r="F12" s="21" t="s">
        <v>19</v>
      </c>
      <c r="G12" s="21"/>
      <c r="H12" s="21"/>
    </row>
    <row r="13" spans="2:8" ht="63" x14ac:dyDescent="0.25">
      <c r="B13" s="21">
        <v>8</v>
      </c>
      <c r="C13" s="28" t="str">
        <f xml:space="preserve"> HYPERLINK("#NP!B102:F118", "NP(8)")</f>
        <v>NP(8)</v>
      </c>
      <c r="D13" s="21" t="s">
        <v>90</v>
      </c>
      <c r="E13" s="21" t="s">
        <v>91</v>
      </c>
      <c r="F13" s="21" t="s">
        <v>19</v>
      </c>
      <c r="G13" s="21"/>
      <c r="H13" s="21"/>
    </row>
    <row r="14" spans="2:8" ht="37.799999999999997" x14ac:dyDescent="0.25">
      <c r="B14" s="21">
        <v>9</v>
      </c>
      <c r="C14" s="28" t="str">
        <f xml:space="preserve"> HYPERLINK("#NP!B121:F133", "NP(9)")</f>
        <v>NP(9)</v>
      </c>
      <c r="D14" s="21" t="s">
        <v>100</v>
      </c>
      <c r="E14" s="21" t="s">
        <v>101</v>
      </c>
      <c r="F14" s="21" t="s">
        <v>19</v>
      </c>
      <c r="G14" s="21"/>
      <c r="H14" s="21"/>
    </row>
    <row r="15" spans="2:8" ht="50.4" x14ac:dyDescent="0.25">
      <c r="B15" s="21">
        <v>10</v>
      </c>
      <c r="C15" s="28" t="str">
        <f xml:space="preserve"> HYPERLINK("#NP!B136:F144", "NP(10)")</f>
        <v>NP(10)</v>
      </c>
      <c r="D15" s="21" t="s">
        <v>106</v>
      </c>
      <c r="E15" s="21" t="s">
        <v>107</v>
      </c>
      <c r="F15" s="21" t="s">
        <v>19</v>
      </c>
      <c r="G15" s="21"/>
      <c r="H15" s="21"/>
    </row>
    <row r="16" spans="2:8" ht="63" x14ac:dyDescent="0.25">
      <c r="B16" s="21">
        <v>11</v>
      </c>
      <c r="C16" s="28" t="str">
        <f xml:space="preserve"> HYPERLINK("#NP!B147:F155", "NP(11)")</f>
        <v>NP(11)</v>
      </c>
      <c r="D16" s="21" t="s">
        <v>109</v>
      </c>
      <c r="E16" s="21" t="s">
        <v>110</v>
      </c>
      <c r="F16" s="21" t="s">
        <v>19</v>
      </c>
      <c r="G16" s="21"/>
      <c r="H16" s="21"/>
    </row>
    <row r="17" spans="2:8" ht="50.4" x14ac:dyDescent="0.25">
      <c r="B17" s="21">
        <v>12</v>
      </c>
      <c r="C17" s="28" t="str">
        <f xml:space="preserve"> HYPERLINK("#NP!B158:F166", "NP(12)")</f>
        <v>NP(12)</v>
      </c>
      <c r="D17" s="21" t="s">
        <v>112</v>
      </c>
      <c r="E17" s="21" t="s">
        <v>113</v>
      </c>
      <c r="F17" s="21" t="s">
        <v>19</v>
      </c>
      <c r="G17" s="21"/>
      <c r="H17" s="21"/>
    </row>
    <row r="18" spans="2:8" ht="63" x14ac:dyDescent="0.25">
      <c r="B18" s="21">
        <v>13</v>
      </c>
      <c r="C18" s="28" t="str">
        <f xml:space="preserve"> HYPERLINK("#NP!B169:F177", "NP(13)")</f>
        <v>NP(13)</v>
      </c>
      <c r="D18" s="21" t="s">
        <v>115</v>
      </c>
      <c r="E18" s="21" t="s">
        <v>116</v>
      </c>
      <c r="F18" s="21" t="s">
        <v>19</v>
      </c>
      <c r="G18" s="21"/>
      <c r="H18" s="21"/>
    </row>
    <row r="19" spans="2:8" ht="50.4" x14ac:dyDescent="0.25">
      <c r="B19" s="21">
        <v>14</v>
      </c>
      <c r="C19" s="28" t="str">
        <f xml:space="preserve"> HYPERLINK("#NP!B180:F188", "NP(14)")</f>
        <v>NP(14)</v>
      </c>
      <c r="D19" s="21" t="s">
        <v>118</v>
      </c>
      <c r="E19" s="21" t="s">
        <v>119</v>
      </c>
      <c r="F19" s="21" t="s">
        <v>19</v>
      </c>
      <c r="G19" s="21"/>
      <c r="H19" s="21"/>
    </row>
    <row r="20" spans="2:8" ht="50.4" x14ac:dyDescent="0.25">
      <c r="B20" s="21">
        <v>15</v>
      </c>
      <c r="C20" s="28" t="str">
        <f xml:space="preserve"> HYPERLINK("#NP!B191:F199", "NP(15)")</f>
        <v>NP(15)</v>
      </c>
      <c r="D20" s="21" t="s">
        <v>121</v>
      </c>
      <c r="E20" s="21" t="s">
        <v>122</v>
      </c>
      <c r="F20" s="21" t="s">
        <v>19</v>
      </c>
      <c r="G20" s="21"/>
      <c r="H20" s="21"/>
    </row>
    <row r="21" spans="2:8" ht="50.4" x14ac:dyDescent="0.25">
      <c r="B21" s="21">
        <v>16</v>
      </c>
      <c r="C21" s="28" t="str">
        <f xml:space="preserve"> HYPERLINK("#NP!B202:F210", "NP(16)")</f>
        <v>NP(16)</v>
      </c>
      <c r="D21" s="21" t="s">
        <v>124</v>
      </c>
      <c r="E21" s="21" t="s">
        <v>125</v>
      </c>
      <c r="F21" s="21" t="s">
        <v>19</v>
      </c>
      <c r="G21" s="21"/>
      <c r="H21" s="21"/>
    </row>
    <row r="22" spans="2:8" ht="50.4" x14ac:dyDescent="0.25">
      <c r="B22" s="21">
        <v>17</v>
      </c>
      <c r="C22" s="28" t="str">
        <f xml:space="preserve"> HYPERLINK("#NP!B213:F221", "NP(17)")</f>
        <v>NP(17)</v>
      </c>
      <c r="D22" s="21" t="s">
        <v>127</v>
      </c>
      <c r="E22" s="21" t="s">
        <v>128</v>
      </c>
      <c r="F22" s="21" t="s">
        <v>19</v>
      </c>
      <c r="G22" s="21"/>
      <c r="H22" s="21"/>
    </row>
    <row r="23" spans="2:8" ht="37.799999999999997" x14ac:dyDescent="0.25">
      <c r="B23" s="21">
        <v>18</v>
      </c>
      <c r="C23" s="28" t="str">
        <f xml:space="preserve"> HYPERLINK("#NP!B224:F235", "NP(18)")</f>
        <v>NP(18)</v>
      </c>
      <c r="D23" s="21" t="s">
        <v>136</v>
      </c>
      <c r="E23" s="21" t="s">
        <v>137</v>
      </c>
      <c r="F23" s="21" t="s">
        <v>19</v>
      </c>
      <c r="G23" s="21"/>
      <c r="H23" s="21"/>
    </row>
    <row r="24" spans="2:8" ht="37.799999999999997" x14ac:dyDescent="0.25">
      <c r="B24" s="21">
        <v>19</v>
      </c>
      <c r="C24" s="28" t="str">
        <f xml:space="preserve"> HYPERLINK("#NP!B238:F250", "NP(19)")</f>
        <v>NP(19)</v>
      </c>
      <c r="D24" s="21" t="s">
        <v>146</v>
      </c>
      <c r="E24" s="21" t="s">
        <v>147</v>
      </c>
      <c r="F24" s="21" t="s">
        <v>19</v>
      </c>
      <c r="G24" s="21"/>
      <c r="H24" s="21"/>
    </row>
    <row r="25" spans="2:8" ht="63" x14ac:dyDescent="0.25">
      <c r="B25" s="21">
        <v>20</v>
      </c>
      <c r="C25" s="28" t="str">
        <f xml:space="preserve"> HYPERLINK("#NP!B253:F264", "NP(20)")</f>
        <v>NP(20)</v>
      </c>
      <c r="D25" s="21" t="s">
        <v>150</v>
      </c>
      <c r="E25" s="21" t="s">
        <v>151</v>
      </c>
      <c r="F25" s="21" t="s">
        <v>19</v>
      </c>
      <c r="G25" s="21"/>
      <c r="H25" s="21"/>
    </row>
    <row r="26" spans="2:8" ht="37.799999999999997" x14ac:dyDescent="0.25">
      <c r="B26" s="21">
        <v>21</v>
      </c>
      <c r="C26" s="28" t="str">
        <f xml:space="preserve"> HYPERLINK("#NP!B267:F278", "NP(21)")</f>
        <v>NP(21)</v>
      </c>
      <c r="D26" s="21" t="s">
        <v>159</v>
      </c>
      <c r="E26" s="21" t="s">
        <v>160</v>
      </c>
      <c r="F26" s="21" t="s">
        <v>19</v>
      </c>
      <c r="G26" s="21"/>
      <c r="H26" s="21"/>
    </row>
    <row r="27" spans="2:8" ht="25.2" x14ac:dyDescent="0.25">
      <c r="B27" s="21">
        <v>22</v>
      </c>
      <c r="C27" s="28" t="str">
        <f xml:space="preserve"> HYPERLINK("#NP!B281:F288", "NP(22)")</f>
        <v>NP(22)</v>
      </c>
      <c r="D27" s="21" t="s">
        <v>164</v>
      </c>
      <c r="E27" s="21" t="s">
        <v>165</v>
      </c>
      <c r="F27" s="21" t="s">
        <v>19</v>
      </c>
      <c r="G27" s="21"/>
      <c r="H27" s="21"/>
    </row>
    <row r="28" spans="2:8" ht="25.2" x14ac:dyDescent="0.25">
      <c r="B28" s="21">
        <v>23</v>
      </c>
      <c r="C28" s="28" t="str">
        <f xml:space="preserve"> HYPERLINK("#NP!B291:F300", "NP(23)")</f>
        <v>NP(23)</v>
      </c>
      <c r="D28" s="21" t="s">
        <v>172</v>
      </c>
      <c r="E28" s="21" t="s">
        <v>173</v>
      </c>
      <c r="F28" s="21" t="s">
        <v>19</v>
      </c>
      <c r="G28" s="21" t="s">
        <v>167</v>
      </c>
      <c r="H28" s="21"/>
    </row>
    <row r="29" spans="2:8" ht="37.799999999999997" x14ac:dyDescent="0.25">
      <c r="B29" s="21">
        <v>24</v>
      </c>
      <c r="C29" s="28" t="str">
        <f xml:space="preserve"> HYPERLINK("#NP!B303:F318", "NP(24)")</f>
        <v>NP(24)</v>
      </c>
      <c r="D29" s="21" t="s">
        <v>184</v>
      </c>
      <c r="E29" s="21" t="s">
        <v>185</v>
      </c>
      <c r="F29" s="21" t="s">
        <v>37</v>
      </c>
      <c r="G29" s="21" t="s">
        <v>167</v>
      </c>
      <c r="H29" s="21"/>
    </row>
    <row r="30" spans="2:8" ht="37.799999999999997" x14ac:dyDescent="0.25">
      <c r="B30" s="21">
        <v>25</v>
      </c>
      <c r="C30" s="28" t="str">
        <f xml:space="preserve"> HYPERLINK("#NP!B321:F336", "NP(25)")</f>
        <v>NP(25)</v>
      </c>
      <c r="D30" s="21" t="s">
        <v>196</v>
      </c>
      <c r="E30" s="21" t="s">
        <v>197</v>
      </c>
      <c r="F30" s="21" t="s">
        <v>37</v>
      </c>
      <c r="G30" s="21"/>
      <c r="H30" s="21"/>
    </row>
    <row r="31" spans="2:8" ht="50.4" x14ac:dyDescent="0.25">
      <c r="B31" s="21">
        <v>26</v>
      </c>
      <c r="C31" s="28" t="str">
        <f xml:space="preserve"> HYPERLINK("#NP!B339:F354", "NP(26)")</f>
        <v>NP(26)</v>
      </c>
      <c r="D31" s="21" t="s">
        <v>208</v>
      </c>
      <c r="E31" s="21" t="s">
        <v>209</v>
      </c>
      <c r="F31" s="21" t="s">
        <v>37</v>
      </c>
      <c r="G31" s="21"/>
      <c r="H31" s="21"/>
    </row>
    <row r="32" spans="2:8" ht="50.4" x14ac:dyDescent="0.25">
      <c r="B32" s="21">
        <v>27</v>
      </c>
      <c r="C32" s="28" t="str">
        <f xml:space="preserve"> HYPERLINK("#NP!B357:F370", "NP(27)")</f>
        <v>NP(27)</v>
      </c>
      <c r="D32" s="21" t="s">
        <v>217</v>
      </c>
      <c r="E32" s="21" t="s">
        <v>218</v>
      </c>
      <c r="F32" s="21" t="s">
        <v>19</v>
      </c>
      <c r="G32" s="21"/>
      <c r="H32" s="21"/>
    </row>
    <row r="33" spans="2:8" ht="37.799999999999997" x14ac:dyDescent="0.25">
      <c r="B33" s="21">
        <v>28</v>
      </c>
      <c r="C33" s="28" t="str">
        <f xml:space="preserve"> HYPERLINK("#NP!B373:F386", "NP(28)")</f>
        <v>NP(28)</v>
      </c>
      <c r="D33" s="21" t="s">
        <v>228</v>
      </c>
      <c r="E33" s="21" t="s">
        <v>229</v>
      </c>
      <c r="F33" s="21" t="s">
        <v>19</v>
      </c>
      <c r="G33" s="21" t="s">
        <v>220</v>
      </c>
      <c r="H33" s="21"/>
    </row>
    <row r="34" spans="2:8" ht="37.799999999999997" x14ac:dyDescent="0.25">
      <c r="B34" s="21">
        <v>29</v>
      </c>
      <c r="C34" s="28" t="str">
        <f xml:space="preserve"> HYPERLINK("#NP!B389:F411", "NP(29)")</f>
        <v>NP(29)</v>
      </c>
      <c r="D34" s="21" t="s">
        <v>247</v>
      </c>
      <c r="E34" s="21" t="s">
        <v>248</v>
      </c>
      <c r="F34" s="21" t="s">
        <v>37</v>
      </c>
      <c r="G34" s="21"/>
      <c r="H34" s="21"/>
    </row>
    <row r="35" spans="2:8" ht="63" x14ac:dyDescent="0.25">
      <c r="B35" s="21">
        <v>30</v>
      </c>
      <c r="C35" s="28" t="str">
        <f xml:space="preserve"> HYPERLINK("#NP!B414:F435", "NP(30)")</f>
        <v>NP(30)</v>
      </c>
      <c r="D35" s="21" t="s">
        <v>266</v>
      </c>
      <c r="E35" s="21" t="s">
        <v>267</v>
      </c>
      <c r="F35" s="21" t="s">
        <v>37</v>
      </c>
      <c r="G35" s="21"/>
      <c r="H35" s="21"/>
    </row>
    <row r="36" spans="2:8" ht="63" x14ac:dyDescent="0.25">
      <c r="B36" s="21">
        <v>31</v>
      </c>
      <c r="C36" s="28" t="str">
        <f xml:space="preserve"> HYPERLINK("#NP!B438:F452", "NP(31)")</f>
        <v>NP(31)</v>
      </c>
      <c r="D36" s="21" t="s">
        <v>278</v>
      </c>
      <c r="E36" s="21" t="s">
        <v>279</v>
      </c>
      <c r="F36" s="21" t="s">
        <v>19</v>
      </c>
      <c r="G36" s="21" t="s">
        <v>269</v>
      </c>
      <c r="H36" s="21"/>
    </row>
    <row r="37" spans="2:8" ht="63" x14ac:dyDescent="0.25">
      <c r="B37" s="21">
        <v>32</v>
      </c>
      <c r="C37" s="28" t="str">
        <f xml:space="preserve"> HYPERLINK("#NP!B455:F465", "NP(32)")</f>
        <v>NP(32)</v>
      </c>
      <c r="D37" s="21" t="s">
        <v>286</v>
      </c>
      <c r="E37" s="21" t="s">
        <v>287</v>
      </c>
      <c r="F37" s="21" t="s">
        <v>19</v>
      </c>
      <c r="G37" s="21" t="s">
        <v>269</v>
      </c>
      <c r="H37" s="21"/>
    </row>
    <row r="38" spans="2:8" ht="63" x14ac:dyDescent="0.25">
      <c r="B38" s="21">
        <v>33</v>
      </c>
      <c r="C38" s="28" t="str">
        <f xml:space="preserve"> HYPERLINK("#NP!B468:F479", "NP(33)")</f>
        <v>NP(33)</v>
      </c>
      <c r="D38" s="21" t="s">
        <v>295</v>
      </c>
      <c r="E38" s="21" t="s">
        <v>296</v>
      </c>
      <c r="F38" s="21" t="s">
        <v>37</v>
      </c>
      <c r="G38" s="21"/>
      <c r="H38" s="21"/>
    </row>
    <row r="39" spans="2:8" ht="63" x14ac:dyDescent="0.25">
      <c r="B39" s="21">
        <v>34</v>
      </c>
      <c r="C39" s="28" t="str">
        <f xml:space="preserve"> HYPERLINK("#NP!B482:F496", "NP(34)")</f>
        <v>NP(34)</v>
      </c>
      <c r="D39" s="21" t="s">
        <v>306</v>
      </c>
      <c r="E39" s="21" t="s">
        <v>307</v>
      </c>
      <c r="F39" s="21" t="s">
        <v>37</v>
      </c>
      <c r="G39" s="21"/>
      <c r="H39" s="21"/>
    </row>
    <row r="40" spans="2:8" ht="37.799999999999997" x14ac:dyDescent="0.25">
      <c r="B40" s="21">
        <v>35</v>
      </c>
      <c r="C40" s="28" t="str">
        <f xml:space="preserve"> HYPERLINK("#NP!B499:F507", "NP(35)")</f>
        <v>NP(35)</v>
      </c>
      <c r="D40" s="21" t="s">
        <v>312</v>
      </c>
      <c r="E40" s="21" t="s">
        <v>313</v>
      </c>
      <c r="F40" s="21" t="s">
        <v>19</v>
      </c>
      <c r="G40" s="21"/>
      <c r="H40" s="21"/>
    </row>
    <row r="41" spans="2:8" ht="50.4" x14ac:dyDescent="0.25">
      <c r="B41" s="21">
        <v>36</v>
      </c>
      <c r="C41" s="28" t="str">
        <f xml:space="preserve"> HYPERLINK("#NP!B510:F521", "NP(36)")</f>
        <v>NP(36)</v>
      </c>
      <c r="D41" s="21" t="s">
        <v>321</v>
      </c>
      <c r="E41" s="21" t="s">
        <v>322</v>
      </c>
      <c r="F41" s="21" t="s">
        <v>19</v>
      </c>
      <c r="G41" s="21" t="s">
        <v>315</v>
      </c>
      <c r="H41" s="21"/>
    </row>
    <row r="42" spans="2:8" ht="50.4" x14ac:dyDescent="0.25">
      <c r="B42" s="21">
        <v>37</v>
      </c>
      <c r="C42" s="28" t="str">
        <f xml:space="preserve"> HYPERLINK("#NP!B524:E536", "NP(37)")</f>
        <v>NP(37)</v>
      </c>
      <c r="D42" s="21" t="s">
        <v>331</v>
      </c>
      <c r="E42" s="21" t="s">
        <v>332</v>
      </c>
      <c r="F42" s="21" t="s">
        <v>333</v>
      </c>
      <c r="G42" s="21" t="s">
        <v>315</v>
      </c>
      <c r="H42" s="21"/>
    </row>
    <row r="43" spans="2:8" x14ac:dyDescent="0.25">
      <c r="B43" s="21">
        <v>38</v>
      </c>
      <c r="C43" s="28" t="str">
        <f xml:space="preserve"> HYPERLINK("#NP!B538:F553", "NP(38)")</f>
        <v>NP(38)</v>
      </c>
      <c r="D43" s="21" t="s">
        <v>344</v>
      </c>
      <c r="E43" s="21" t="s">
        <v>345</v>
      </c>
      <c r="F43" s="21" t="s">
        <v>19</v>
      </c>
      <c r="G43" s="21" t="s">
        <v>315</v>
      </c>
      <c r="H43" s="21"/>
    </row>
    <row r="44" spans="2:8" ht="37.799999999999997" x14ac:dyDescent="0.25">
      <c r="B44" s="21">
        <v>39</v>
      </c>
      <c r="C44" s="28" t="str">
        <f xml:space="preserve"> HYPERLINK("#NP!B556:F566", "NP(39)")</f>
        <v>NP(39)</v>
      </c>
      <c r="D44" s="21" t="s">
        <v>351</v>
      </c>
      <c r="E44" s="21" t="s">
        <v>352</v>
      </c>
      <c r="F44" s="21" t="s">
        <v>19</v>
      </c>
      <c r="G44" s="21" t="s">
        <v>315</v>
      </c>
      <c r="H44" s="21"/>
    </row>
    <row r="45" spans="2:8" ht="37.799999999999997" x14ac:dyDescent="0.25">
      <c r="B45" s="21">
        <v>40</v>
      </c>
      <c r="C45" s="28" t="str">
        <f xml:space="preserve"> HYPERLINK("#NP!B569:F583", "NP(40)")</f>
        <v>NP(40)</v>
      </c>
      <c r="D45" s="21" t="s">
        <v>363</v>
      </c>
      <c r="E45" s="21" t="s">
        <v>364</v>
      </c>
      <c r="F45" s="21" t="s">
        <v>37</v>
      </c>
      <c r="G45" s="21" t="s">
        <v>354</v>
      </c>
      <c r="H45" s="21"/>
    </row>
    <row r="46" spans="2:8" ht="63" x14ac:dyDescent="0.25">
      <c r="B46" s="21">
        <v>41</v>
      </c>
      <c r="C46" s="28" t="str">
        <f xml:space="preserve"> HYPERLINK("#NP!B586:F603", "NP(41)")</f>
        <v>NP(41)</v>
      </c>
      <c r="D46" s="21" t="s">
        <v>377</v>
      </c>
      <c r="E46" s="21" t="s">
        <v>378</v>
      </c>
      <c r="F46" s="21" t="s">
        <v>37</v>
      </c>
      <c r="G46" s="21"/>
      <c r="H46" s="21"/>
    </row>
    <row r="47" spans="2:8" ht="25.2" x14ac:dyDescent="0.25">
      <c r="B47" s="21">
        <v>42</v>
      </c>
      <c r="C47" s="28" t="str">
        <f xml:space="preserve"> HYPERLINK("#NP!B606:F617", "NP(42)")</f>
        <v>NP(42)</v>
      </c>
      <c r="D47" s="21" t="s">
        <v>386</v>
      </c>
      <c r="E47" s="21" t="s">
        <v>387</v>
      </c>
      <c r="F47" s="21" t="s">
        <v>19</v>
      </c>
      <c r="G47" s="21"/>
      <c r="H47" s="21"/>
    </row>
    <row r="48" spans="2:8" x14ac:dyDescent="0.25">
      <c r="B48" s="21">
        <v>43</v>
      </c>
      <c r="C48" s="28" t="str">
        <f xml:space="preserve"> HYPERLINK("#NP!B620:F628", "NP(43)")</f>
        <v>NP(43)</v>
      </c>
      <c r="D48" s="21" t="s">
        <v>393</v>
      </c>
      <c r="E48" s="21" t="s">
        <v>394</v>
      </c>
      <c r="F48" s="21" t="s">
        <v>19</v>
      </c>
      <c r="G48" s="21"/>
      <c r="H48" s="21"/>
    </row>
    <row r="49" spans="2:8" x14ac:dyDescent="0.25">
      <c r="B49" s="21">
        <v>44</v>
      </c>
      <c r="C49" s="28" t="str">
        <f xml:space="preserve"> HYPERLINK("#NP!B631:F641", "NP(44)")</f>
        <v>NP(44)</v>
      </c>
      <c r="D49" s="21" t="s">
        <v>402</v>
      </c>
      <c r="E49" s="21" t="s">
        <v>403</v>
      </c>
      <c r="F49" s="21" t="s">
        <v>19</v>
      </c>
      <c r="G49" s="21"/>
      <c r="H49" s="21"/>
    </row>
    <row r="50" spans="2:8" x14ac:dyDescent="0.25">
      <c r="B50" s="21">
        <v>45</v>
      </c>
      <c r="C50" s="28" t="str">
        <f xml:space="preserve"> HYPERLINK("#NP!B644:F658", "NP(45)")</f>
        <v>NP(45)</v>
      </c>
      <c r="D50" s="21" t="s">
        <v>412</v>
      </c>
      <c r="E50" s="21" t="s">
        <v>413</v>
      </c>
      <c r="F50" s="21" t="s">
        <v>19</v>
      </c>
      <c r="G50" s="21"/>
      <c r="H50" s="21"/>
    </row>
  </sheetData>
  <phoneticPr fontId="5"/>
  <pageMargins left="0.7" right="0.7" top="0.70634920634920628" bottom="0.70634920634920628" header="0.34920634920634919" footer="0.34920634920634919"/>
  <pageSetup paperSize="9" scale="71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59"/>
  <sheetViews>
    <sheetView workbookViewId="0"/>
  </sheetViews>
  <sheetFormatPr defaultColWidth="8.8984375" defaultRowHeight="12.6" x14ac:dyDescent="0.25"/>
  <cols>
    <col min="1" max="1" width="3.59765625" style="27" customWidth="1"/>
    <col min="2" max="2" width="9.09765625" style="27" customWidth="1"/>
    <col min="3" max="3" width="8.59765625" style="27" customWidth="1"/>
    <col min="4" max="4" width="66.59765625" style="27" customWidth="1"/>
    <col min="5" max="8" width="12.59765625" style="27" customWidth="1"/>
    <col min="9" max="16384" width="8.8984375" style="27"/>
  </cols>
  <sheetData>
    <row r="2" spans="2:6" x14ac:dyDescent="0.25">
      <c r="B2" s="1" t="s">
        <v>0</v>
      </c>
    </row>
    <row r="4" spans="2:6" x14ac:dyDescent="0.25">
      <c r="C4" s="1"/>
      <c r="D4" s="1"/>
    </row>
    <row r="6" spans="2:6" x14ac:dyDescent="0.25">
      <c r="B6" s="3" t="str">
        <f xml:space="preserve"> HYPERLINK("#'目次'!B6", "[1]")</f>
        <v>[1]</v>
      </c>
      <c r="C6" s="1" t="s">
        <v>10</v>
      </c>
    </row>
    <row r="7" spans="2:6" x14ac:dyDescent="0.25">
      <c r="B7" s="1"/>
      <c r="C7" s="1"/>
    </row>
    <row r="8" spans="2:6" x14ac:dyDescent="0.25">
      <c r="B8" s="1"/>
      <c r="C8" s="1"/>
    </row>
    <row r="9" spans="2:6" x14ac:dyDescent="0.25">
      <c r="E9" s="7" t="s">
        <v>2</v>
      </c>
      <c r="F9" s="14" t="s">
        <v>3</v>
      </c>
    </row>
    <row r="10" spans="2:6" x14ac:dyDescent="0.25">
      <c r="C10" s="10"/>
      <c r="D10" s="12" t="s">
        <v>11</v>
      </c>
      <c r="E10" s="13">
        <v>2414</v>
      </c>
      <c r="F10" s="9">
        <v>100</v>
      </c>
    </row>
    <row r="11" spans="2:6" x14ac:dyDescent="0.25">
      <c r="C11" s="15">
        <v>1</v>
      </c>
      <c r="D11" s="18" t="s">
        <v>12</v>
      </c>
      <c r="E11" s="17">
        <v>1139</v>
      </c>
      <c r="F11" s="2">
        <v>47.183098591548998</v>
      </c>
    </row>
    <row r="12" spans="2:6" x14ac:dyDescent="0.25">
      <c r="C12" s="15">
        <v>2</v>
      </c>
      <c r="D12" s="18" t="s">
        <v>13</v>
      </c>
      <c r="E12" s="17">
        <v>1275</v>
      </c>
      <c r="F12" s="2">
        <v>52.816901408451002</v>
      </c>
    </row>
    <row r="13" spans="2:6" x14ac:dyDescent="0.25">
      <c r="C13" s="5">
        <v>3</v>
      </c>
      <c r="D13" s="16" t="s">
        <v>14</v>
      </c>
      <c r="E13" s="19">
        <v>0</v>
      </c>
      <c r="F13" s="32" t="s">
        <v>16</v>
      </c>
    </row>
    <row r="14" spans="2:6" x14ac:dyDescent="0.25">
      <c r="C14" s="8"/>
      <c r="D14" s="11" t="s">
        <v>15</v>
      </c>
      <c r="E14" s="4"/>
      <c r="F14" s="6"/>
    </row>
    <row r="16" spans="2:6" x14ac:dyDescent="0.25">
      <c r="B16" s="3" t="str">
        <f xml:space="preserve"> HYPERLINK("#'目次'!B7", "[2]")</f>
        <v>[2]</v>
      </c>
      <c r="C16" s="1" t="s">
        <v>20</v>
      </c>
    </row>
    <row r="17" spans="2:6" x14ac:dyDescent="0.25">
      <c r="B17" s="1"/>
      <c r="C17" s="1"/>
    </row>
    <row r="18" spans="2:6" x14ac:dyDescent="0.25">
      <c r="B18" s="1"/>
      <c r="C18" s="1"/>
    </row>
    <row r="19" spans="2:6" x14ac:dyDescent="0.25">
      <c r="E19" s="7" t="s">
        <v>2</v>
      </c>
      <c r="F19" s="14" t="s">
        <v>3</v>
      </c>
    </row>
    <row r="20" spans="2:6" x14ac:dyDescent="0.25">
      <c r="C20" s="10"/>
      <c r="D20" s="12" t="s">
        <v>11</v>
      </c>
      <c r="E20" s="13">
        <v>2414</v>
      </c>
      <c r="F20" s="9">
        <v>100</v>
      </c>
    </row>
    <row r="21" spans="2:6" x14ac:dyDescent="0.25">
      <c r="C21" s="15">
        <v>1</v>
      </c>
      <c r="D21" s="18" t="s">
        <v>21</v>
      </c>
      <c r="E21" s="17">
        <v>515</v>
      </c>
      <c r="F21" s="2">
        <v>21.333885666943001</v>
      </c>
    </row>
    <row r="22" spans="2:6" x14ac:dyDescent="0.25">
      <c r="C22" s="15">
        <v>2</v>
      </c>
      <c r="D22" s="18" t="s">
        <v>22</v>
      </c>
      <c r="E22" s="17">
        <v>718</v>
      </c>
      <c r="F22" s="2">
        <v>29.743164871582</v>
      </c>
    </row>
    <row r="23" spans="2:6" x14ac:dyDescent="0.25">
      <c r="C23" s="15">
        <v>3</v>
      </c>
      <c r="D23" s="18" t="s">
        <v>23</v>
      </c>
      <c r="E23" s="17">
        <v>492</v>
      </c>
      <c r="F23" s="2">
        <v>20.381110190554999</v>
      </c>
    </row>
    <row r="24" spans="2:6" x14ac:dyDescent="0.25">
      <c r="C24" s="15">
        <v>4</v>
      </c>
      <c r="D24" s="18" t="s">
        <v>24</v>
      </c>
      <c r="E24" s="17">
        <v>390</v>
      </c>
      <c r="F24" s="2">
        <v>16.155758077879</v>
      </c>
    </row>
    <row r="25" spans="2:6" x14ac:dyDescent="0.25">
      <c r="C25" s="15">
        <v>5</v>
      </c>
      <c r="D25" s="18" t="s">
        <v>25</v>
      </c>
      <c r="E25" s="17">
        <v>206</v>
      </c>
      <c r="F25" s="2">
        <v>8.5335542667769992</v>
      </c>
    </row>
    <row r="26" spans="2:6" x14ac:dyDescent="0.25">
      <c r="C26" s="15">
        <v>6</v>
      </c>
      <c r="D26" s="18" t="s">
        <v>26</v>
      </c>
      <c r="E26" s="17">
        <v>76</v>
      </c>
      <c r="F26" s="2">
        <v>3.1483015741510001</v>
      </c>
    </row>
    <row r="27" spans="2:6" x14ac:dyDescent="0.25">
      <c r="C27" s="15">
        <v>7</v>
      </c>
      <c r="D27" s="18" t="s">
        <v>27</v>
      </c>
      <c r="E27" s="17">
        <v>17</v>
      </c>
      <c r="F27" s="2">
        <v>0.70422535211299997</v>
      </c>
    </row>
    <row r="28" spans="2:6" x14ac:dyDescent="0.25">
      <c r="C28" s="15">
        <v>8</v>
      </c>
      <c r="D28" s="18" t="s">
        <v>28</v>
      </c>
      <c r="E28" s="17">
        <v>1233</v>
      </c>
      <c r="F28" s="2">
        <v>51.077050538525</v>
      </c>
    </row>
    <row r="29" spans="2:6" x14ac:dyDescent="0.25">
      <c r="C29" s="15">
        <v>9</v>
      </c>
      <c r="D29" s="18" t="s">
        <v>29</v>
      </c>
      <c r="E29" s="17">
        <v>882</v>
      </c>
      <c r="F29" s="2">
        <v>36.536868268433999</v>
      </c>
    </row>
    <row r="30" spans="2:6" x14ac:dyDescent="0.25">
      <c r="C30" s="15">
        <v>10</v>
      </c>
      <c r="D30" s="18" t="s">
        <v>30</v>
      </c>
      <c r="E30" s="17">
        <v>299</v>
      </c>
      <c r="F30" s="2">
        <v>12.386081193041001</v>
      </c>
    </row>
    <row r="31" spans="2:6" x14ac:dyDescent="0.25">
      <c r="C31" s="15">
        <v>11</v>
      </c>
      <c r="D31" s="18" t="s">
        <v>31</v>
      </c>
      <c r="E31" s="17">
        <v>1181</v>
      </c>
      <c r="F31" s="2">
        <v>48.922949461475</v>
      </c>
    </row>
    <row r="32" spans="2:6" x14ac:dyDescent="0.25">
      <c r="C32" s="15"/>
      <c r="D32" s="18" t="s">
        <v>32</v>
      </c>
      <c r="E32" s="39" t="s">
        <v>16</v>
      </c>
      <c r="F32" s="33">
        <v>75.611019055509999</v>
      </c>
    </row>
    <row r="33" spans="2:6" x14ac:dyDescent="0.25">
      <c r="C33" s="15"/>
      <c r="D33" s="18" t="s">
        <v>33</v>
      </c>
      <c r="E33" s="39" t="s">
        <v>16</v>
      </c>
      <c r="F33" s="33">
        <v>74</v>
      </c>
    </row>
    <row r="34" spans="2:6" x14ac:dyDescent="0.25">
      <c r="C34" s="5"/>
      <c r="D34" s="16" t="s">
        <v>34</v>
      </c>
      <c r="E34" s="23" t="s">
        <v>16</v>
      </c>
      <c r="F34" s="38">
        <v>73</v>
      </c>
    </row>
    <row r="35" spans="2:6" x14ac:dyDescent="0.25">
      <c r="C35" s="8"/>
      <c r="D35" s="11" t="s">
        <v>15</v>
      </c>
      <c r="E35" s="4"/>
      <c r="F35" s="6"/>
    </row>
    <row r="37" spans="2:6" x14ac:dyDescent="0.25">
      <c r="B37" s="3" t="str">
        <f xml:space="preserve"> HYPERLINK("#'目次'!B8", "[3]")</f>
        <v>[3]</v>
      </c>
      <c r="C37" s="1" t="s">
        <v>38</v>
      </c>
    </row>
    <row r="38" spans="2:6" x14ac:dyDescent="0.25">
      <c r="B38" s="1"/>
      <c r="C38" s="1"/>
    </row>
    <row r="39" spans="2:6" x14ac:dyDescent="0.25">
      <c r="B39" s="1"/>
      <c r="C39" s="1"/>
    </row>
    <row r="40" spans="2:6" x14ac:dyDescent="0.25">
      <c r="E40" s="7" t="s">
        <v>2</v>
      </c>
      <c r="F40" s="14" t="s">
        <v>3</v>
      </c>
    </row>
    <row r="41" spans="2:6" x14ac:dyDescent="0.25">
      <c r="C41" s="10"/>
      <c r="D41" s="12" t="s">
        <v>11</v>
      </c>
      <c r="E41" s="13">
        <v>2414</v>
      </c>
      <c r="F41" s="9">
        <v>100</v>
      </c>
    </row>
    <row r="42" spans="2:6" x14ac:dyDescent="0.25">
      <c r="C42" s="15">
        <v>1</v>
      </c>
      <c r="D42" s="18" t="s">
        <v>39</v>
      </c>
      <c r="E42" s="17">
        <v>106</v>
      </c>
      <c r="F42" s="2">
        <v>4.391052195526</v>
      </c>
    </row>
    <row r="43" spans="2:6" x14ac:dyDescent="0.25">
      <c r="C43" s="15">
        <v>2</v>
      </c>
      <c r="D43" s="18" t="s">
        <v>40</v>
      </c>
      <c r="E43" s="17">
        <v>1653</v>
      </c>
      <c r="F43" s="2">
        <v>68.475559237780004</v>
      </c>
    </row>
    <row r="44" spans="2:6" x14ac:dyDescent="0.25">
      <c r="C44" s="15">
        <v>3</v>
      </c>
      <c r="D44" s="18" t="s">
        <v>41</v>
      </c>
      <c r="E44" s="17">
        <v>116</v>
      </c>
      <c r="F44" s="2">
        <v>4.8053024026509998</v>
      </c>
    </row>
    <row r="45" spans="2:6" x14ac:dyDescent="0.25">
      <c r="C45" s="15">
        <v>4</v>
      </c>
      <c r="D45" s="18" t="s">
        <v>42</v>
      </c>
      <c r="E45" s="17">
        <v>513</v>
      </c>
      <c r="F45" s="2">
        <v>21.251035625518</v>
      </c>
    </row>
    <row r="46" spans="2:6" x14ac:dyDescent="0.25">
      <c r="C46" s="5">
        <v>5</v>
      </c>
      <c r="D46" s="16" t="s">
        <v>14</v>
      </c>
      <c r="E46" s="19">
        <v>26</v>
      </c>
      <c r="F46" s="20">
        <v>1.077050538525</v>
      </c>
    </row>
    <row r="47" spans="2:6" x14ac:dyDescent="0.25">
      <c r="C47" s="8"/>
      <c r="D47" s="11" t="s">
        <v>15</v>
      </c>
      <c r="E47" s="4"/>
      <c r="F47" s="6"/>
    </row>
    <row r="49" spans="2:6" x14ac:dyDescent="0.25">
      <c r="B49" s="3" t="str">
        <f xml:space="preserve"> HYPERLINK("#'目次'!B9", "[4]")</f>
        <v>[4]</v>
      </c>
      <c r="C49" s="1" t="s">
        <v>45</v>
      </c>
    </row>
    <row r="50" spans="2:6" x14ac:dyDescent="0.25">
      <c r="B50" s="1"/>
      <c r="C50" s="1"/>
    </row>
    <row r="51" spans="2:6" x14ac:dyDescent="0.25">
      <c r="B51" s="1"/>
      <c r="C51" s="1"/>
    </row>
    <row r="52" spans="2:6" x14ac:dyDescent="0.25">
      <c r="E52" s="7" t="s">
        <v>2</v>
      </c>
      <c r="F52" s="14" t="s">
        <v>3</v>
      </c>
    </row>
    <row r="53" spans="2:6" x14ac:dyDescent="0.25">
      <c r="C53" s="10"/>
      <c r="D53" s="12" t="s">
        <v>11</v>
      </c>
      <c r="E53" s="13">
        <v>2414</v>
      </c>
      <c r="F53" s="9">
        <v>100</v>
      </c>
    </row>
    <row r="54" spans="2:6" x14ac:dyDescent="0.25">
      <c r="C54" s="15">
        <v>1</v>
      </c>
      <c r="D54" s="18" t="s">
        <v>46</v>
      </c>
      <c r="E54" s="17">
        <v>385</v>
      </c>
      <c r="F54" s="2">
        <v>15.948632974316</v>
      </c>
    </row>
    <row r="55" spans="2:6" x14ac:dyDescent="0.25">
      <c r="C55" s="15">
        <v>2</v>
      </c>
      <c r="D55" s="18" t="s">
        <v>47</v>
      </c>
      <c r="E55" s="17">
        <v>1574</v>
      </c>
      <c r="F55" s="2">
        <v>65.202982601491001</v>
      </c>
    </row>
    <row r="56" spans="2:6" x14ac:dyDescent="0.25">
      <c r="C56" s="15">
        <v>3</v>
      </c>
      <c r="D56" s="18" t="s">
        <v>48</v>
      </c>
      <c r="E56" s="17">
        <v>89</v>
      </c>
      <c r="F56" s="2">
        <v>3.6868268434129998</v>
      </c>
    </row>
    <row r="57" spans="2:6" x14ac:dyDescent="0.25">
      <c r="C57" s="15">
        <v>4</v>
      </c>
      <c r="D57" s="18" t="s">
        <v>49</v>
      </c>
      <c r="E57" s="17">
        <v>956</v>
      </c>
      <c r="F57" s="2">
        <v>39.60231980116</v>
      </c>
    </row>
    <row r="58" spans="2:6" x14ac:dyDescent="0.25">
      <c r="C58" s="15">
        <v>5</v>
      </c>
      <c r="D58" s="18" t="s">
        <v>50</v>
      </c>
      <c r="E58" s="17">
        <v>85</v>
      </c>
      <c r="F58" s="2">
        <v>3.5211267605629999</v>
      </c>
    </row>
    <row r="59" spans="2:6" x14ac:dyDescent="0.25">
      <c r="C59" s="5">
        <v>6</v>
      </c>
      <c r="D59" s="16" t="s">
        <v>14</v>
      </c>
      <c r="E59" s="19">
        <v>17</v>
      </c>
      <c r="F59" s="20">
        <v>0.70422535211299997</v>
      </c>
    </row>
    <row r="60" spans="2:6" x14ac:dyDescent="0.25">
      <c r="C60" s="8"/>
      <c r="D60" s="11" t="s">
        <v>15</v>
      </c>
      <c r="E60" s="4"/>
      <c r="F60" s="6"/>
    </row>
    <row r="62" spans="2:6" x14ac:dyDescent="0.25">
      <c r="B62" s="3" t="str">
        <f xml:space="preserve"> HYPERLINK("#'目次'!B10", "[5]")</f>
        <v>[5]</v>
      </c>
      <c r="C62" s="1" t="s">
        <v>53</v>
      </c>
    </row>
    <row r="63" spans="2:6" x14ac:dyDescent="0.25">
      <c r="B63" s="1"/>
      <c r="C63" s="1"/>
    </row>
    <row r="64" spans="2:6" x14ac:dyDescent="0.25">
      <c r="B64" s="1"/>
      <c r="C64" s="1"/>
    </row>
    <row r="65" spans="2:6" x14ac:dyDescent="0.25">
      <c r="E65" s="7" t="s">
        <v>2</v>
      </c>
      <c r="F65" s="14" t="s">
        <v>3</v>
      </c>
    </row>
    <row r="66" spans="2:6" x14ac:dyDescent="0.25">
      <c r="C66" s="10"/>
      <c r="D66" s="12" t="s">
        <v>11</v>
      </c>
      <c r="E66" s="13">
        <v>2414</v>
      </c>
      <c r="F66" s="9">
        <v>100</v>
      </c>
    </row>
    <row r="67" spans="2:6" x14ac:dyDescent="0.25">
      <c r="C67" s="15">
        <v>1</v>
      </c>
      <c r="D67" s="18" t="s">
        <v>54</v>
      </c>
      <c r="E67" s="17">
        <v>385</v>
      </c>
      <c r="F67" s="2">
        <v>15.948632974316</v>
      </c>
    </row>
    <row r="68" spans="2:6" x14ac:dyDescent="0.25">
      <c r="C68" s="15">
        <v>2</v>
      </c>
      <c r="D68" s="18" t="s">
        <v>55</v>
      </c>
      <c r="E68" s="17">
        <v>1156</v>
      </c>
      <c r="F68" s="2">
        <v>47.887323943661997</v>
      </c>
    </row>
    <row r="69" spans="2:6" x14ac:dyDescent="0.25">
      <c r="C69" s="15">
        <v>3</v>
      </c>
      <c r="D69" s="18" t="s">
        <v>56</v>
      </c>
      <c r="E69" s="17">
        <v>466</v>
      </c>
      <c r="F69" s="2">
        <v>19.304059652029999</v>
      </c>
    </row>
    <row r="70" spans="2:6" x14ac:dyDescent="0.25">
      <c r="C70" s="15">
        <v>4</v>
      </c>
      <c r="D70" s="18" t="s">
        <v>57</v>
      </c>
      <c r="E70" s="17">
        <v>191</v>
      </c>
      <c r="F70" s="2">
        <v>7.9121789560889999</v>
      </c>
    </row>
    <row r="71" spans="2:6" x14ac:dyDescent="0.25">
      <c r="C71" s="15">
        <v>5</v>
      </c>
      <c r="D71" s="18" t="s">
        <v>58</v>
      </c>
      <c r="E71" s="17">
        <v>81</v>
      </c>
      <c r="F71" s="2">
        <v>3.355426677713</v>
      </c>
    </row>
    <row r="72" spans="2:6" x14ac:dyDescent="0.25">
      <c r="C72" s="15">
        <v>6</v>
      </c>
      <c r="D72" s="18" t="s">
        <v>59</v>
      </c>
      <c r="E72" s="17">
        <v>100</v>
      </c>
      <c r="F72" s="2">
        <v>4.1425020712510001</v>
      </c>
    </row>
    <row r="73" spans="2:6" x14ac:dyDescent="0.25">
      <c r="C73" s="15">
        <v>7</v>
      </c>
      <c r="D73" s="18" t="s">
        <v>14</v>
      </c>
      <c r="E73" s="17">
        <v>35</v>
      </c>
      <c r="F73" s="2">
        <v>1.4498757249380001</v>
      </c>
    </row>
    <row r="74" spans="2:6" x14ac:dyDescent="0.25">
      <c r="C74" s="5"/>
      <c r="D74" s="16" t="s">
        <v>60</v>
      </c>
      <c r="E74" s="23" t="s">
        <v>16</v>
      </c>
      <c r="F74" s="26">
        <v>2.4859184531320002</v>
      </c>
    </row>
    <row r="75" spans="2:6" x14ac:dyDescent="0.25">
      <c r="C75" s="8"/>
      <c r="D75" s="11" t="s">
        <v>15</v>
      </c>
      <c r="E75" s="4"/>
      <c r="F75" s="6"/>
    </row>
    <row r="77" spans="2:6" x14ac:dyDescent="0.25">
      <c r="B77" s="3" t="str">
        <f xml:space="preserve"> HYPERLINK("#'目次'!B11", "[6]")</f>
        <v>[6]</v>
      </c>
      <c r="C77" s="1" t="s">
        <v>63</v>
      </c>
    </row>
    <row r="78" spans="2:6" x14ac:dyDescent="0.25">
      <c r="B78" s="1"/>
      <c r="C78" s="1"/>
    </row>
    <row r="79" spans="2:6" x14ac:dyDescent="0.25">
      <c r="B79" s="1"/>
      <c r="C79" s="1"/>
    </row>
    <row r="80" spans="2:6" x14ac:dyDescent="0.25">
      <c r="E80" s="7" t="s">
        <v>2</v>
      </c>
      <c r="F80" s="14" t="s">
        <v>3</v>
      </c>
    </row>
    <row r="81" spans="2:6" x14ac:dyDescent="0.25">
      <c r="C81" s="10"/>
      <c r="D81" s="12" t="s">
        <v>11</v>
      </c>
      <c r="E81" s="13">
        <v>2414</v>
      </c>
      <c r="F81" s="9">
        <v>100</v>
      </c>
    </row>
    <row r="82" spans="2:6" x14ac:dyDescent="0.25">
      <c r="C82" s="15">
        <v>1</v>
      </c>
      <c r="D82" s="18" t="s">
        <v>64</v>
      </c>
      <c r="E82" s="17">
        <v>331</v>
      </c>
      <c r="F82" s="2">
        <v>13.711681855841</v>
      </c>
    </row>
    <row r="83" spans="2:6" x14ac:dyDescent="0.25">
      <c r="C83" s="15">
        <v>2</v>
      </c>
      <c r="D83" s="18" t="s">
        <v>65</v>
      </c>
      <c r="E83" s="17">
        <v>1212</v>
      </c>
      <c r="F83" s="2">
        <v>50.207125103563001</v>
      </c>
    </row>
    <row r="84" spans="2:6" x14ac:dyDescent="0.25">
      <c r="C84" s="15">
        <v>3</v>
      </c>
      <c r="D84" s="18" t="s">
        <v>66</v>
      </c>
      <c r="E84" s="17">
        <v>615</v>
      </c>
      <c r="F84" s="2">
        <v>25.476387738193999</v>
      </c>
    </row>
    <row r="85" spans="2:6" x14ac:dyDescent="0.25">
      <c r="C85" s="15">
        <v>4</v>
      </c>
      <c r="D85" s="18" t="s">
        <v>67</v>
      </c>
      <c r="E85" s="17">
        <v>234</v>
      </c>
      <c r="F85" s="2">
        <v>9.6934548467270005</v>
      </c>
    </row>
    <row r="86" spans="2:6" x14ac:dyDescent="0.25">
      <c r="C86" s="5">
        <v>5</v>
      </c>
      <c r="D86" s="16" t="s">
        <v>14</v>
      </c>
      <c r="E86" s="19">
        <v>22</v>
      </c>
      <c r="F86" s="20">
        <v>0.91135045567499995</v>
      </c>
    </row>
    <row r="87" spans="2:6" x14ac:dyDescent="0.25">
      <c r="C87" s="8"/>
      <c r="D87" s="11" t="s">
        <v>15</v>
      </c>
      <c r="E87" s="4"/>
      <c r="F87" s="6"/>
    </row>
    <row r="89" spans="2:6" x14ac:dyDescent="0.25">
      <c r="B89" s="3" t="str">
        <f xml:space="preserve"> HYPERLINK("#'目次'!B12", "[7]")</f>
        <v>[7]</v>
      </c>
      <c r="C89" s="1" t="s">
        <v>70</v>
      </c>
    </row>
    <row r="90" spans="2:6" x14ac:dyDescent="0.25">
      <c r="B90" s="1"/>
      <c r="C90" s="1"/>
    </row>
    <row r="91" spans="2:6" x14ac:dyDescent="0.25">
      <c r="B91" s="1"/>
      <c r="C91" s="1"/>
    </row>
    <row r="92" spans="2:6" x14ac:dyDescent="0.25">
      <c r="E92" s="7" t="s">
        <v>2</v>
      </c>
      <c r="F92" s="14" t="s">
        <v>3</v>
      </c>
    </row>
    <row r="93" spans="2:6" x14ac:dyDescent="0.25">
      <c r="C93" s="10"/>
      <c r="D93" s="12" t="s">
        <v>11</v>
      </c>
      <c r="E93" s="13">
        <v>2414</v>
      </c>
      <c r="F93" s="9">
        <v>100</v>
      </c>
    </row>
    <row r="94" spans="2:6" x14ac:dyDescent="0.25">
      <c r="C94" s="15">
        <v>1</v>
      </c>
      <c r="D94" s="18" t="s">
        <v>71</v>
      </c>
      <c r="E94" s="17">
        <v>522</v>
      </c>
      <c r="F94" s="2">
        <v>21.623860811930001</v>
      </c>
    </row>
    <row r="95" spans="2:6" x14ac:dyDescent="0.25">
      <c r="C95" s="15">
        <v>2</v>
      </c>
      <c r="D95" s="18" t="s">
        <v>72</v>
      </c>
      <c r="E95" s="17">
        <v>1090</v>
      </c>
      <c r="F95" s="2">
        <v>45.153272576635999</v>
      </c>
    </row>
    <row r="96" spans="2:6" x14ac:dyDescent="0.25">
      <c r="C96" s="15">
        <v>3</v>
      </c>
      <c r="D96" s="18" t="s">
        <v>73</v>
      </c>
      <c r="E96" s="17">
        <v>327</v>
      </c>
      <c r="F96" s="2">
        <v>13.545981772991</v>
      </c>
    </row>
    <row r="97" spans="2:6" x14ac:dyDescent="0.25">
      <c r="C97" s="15">
        <v>4</v>
      </c>
      <c r="D97" s="18" t="s">
        <v>74</v>
      </c>
      <c r="E97" s="17">
        <v>428</v>
      </c>
      <c r="F97" s="2">
        <v>17.729908864954002</v>
      </c>
    </row>
    <row r="98" spans="2:6" x14ac:dyDescent="0.25">
      <c r="C98" s="15">
        <v>5</v>
      </c>
      <c r="D98" s="18" t="s">
        <v>75</v>
      </c>
      <c r="E98" s="17">
        <v>25</v>
      </c>
      <c r="F98" s="2">
        <v>1.0356255178130001</v>
      </c>
    </row>
    <row r="99" spans="2:6" x14ac:dyDescent="0.25">
      <c r="C99" s="5">
        <v>6</v>
      </c>
      <c r="D99" s="16" t="s">
        <v>14</v>
      </c>
      <c r="E99" s="19">
        <v>22</v>
      </c>
      <c r="F99" s="20">
        <v>0.91135045567499995</v>
      </c>
    </row>
    <row r="100" spans="2:6" x14ac:dyDescent="0.25">
      <c r="C100" s="8"/>
      <c r="D100" s="11" t="s">
        <v>15</v>
      </c>
      <c r="E100" s="4"/>
      <c r="F100" s="6"/>
    </row>
    <row r="102" spans="2:6" x14ac:dyDescent="0.25">
      <c r="B102" s="3" t="str">
        <f xml:space="preserve"> HYPERLINK("#'目次'!B13", "[8]")</f>
        <v>[8]</v>
      </c>
      <c r="C102" s="1" t="s">
        <v>78</v>
      </c>
    </row>
    <row r="103" spans="2:6" x14ac:dyDescent="0.25">
      <c r="B103" s="1"/>
      <c r="C103" s="1"/>
    </row>
    <row r="104" spans="2:6" x14ac:dyDescent="0.25">
      <c r="B104" s="1"/>
      <c r="C104" s="1"/>
    </row>
    <row r="105" spans="2:6" x14ac:dyDescent="0.25">
      <c r="E105" s="7" t="s">
        <v>2</v>
      </c>
      <c r="F105" s="14" t="s">
        <v>3</v>
      </c>
    </row>
    <row r="106" spans="2:6" x14ac:dyDescent="0.25">
      <c r="C106" s="10"/>
      <c r="D106" s="12" t="s">
        <v>11</v>
      </c>
      <c r="E106" s="13">
        <v>2414</v>
      </c>
      <c r="F106" s="9">
        <v>100</v>
      </c>
    </row>
    <row r="107" spans="2:6" x14ac:dyDescent="0.25">
      <c r="C107" s="15">
        <v>1</v>
      </c>
      <c r="D107" s="18" t="s">
        <v>79</v>
      </c>
      <c r="E107" s="17">
        <v>36</v>
      </c>
      <c r="F107" s="2">
        <v>1.49130074565</v>
      </c>
    </row>
    <row r="108" spans="2:6" x14ac:dyDescent="0.25">
      <c r="C108" s="15">
        <v>2</v>
      </c>
      <c r="D108" s="18" t="s">
        <v>80</v>
      </c>
      <c r="E108" s="17">
        <v>177</v>
      </c>
      <c r="F108" s="2">
        <v>7.3322286661140001</v>
      </c>
    </row>
    <row r="109" spans="2:6" x14ac:dyDescent="0.25">
      <c r="C109" s="15">
        <v>3</v>
      </c>
      <c r="D109" s="18" t="s">
        <v>81</v>
      </c>
      <c r="E109" s="17">
        <v>231</v>
      </c>
      <c r="F109" s="2">
        <v>9.5691797845900002</v>
      </c>
    </row>
    <row r="110" spans="2:6" x14ac:dyDescent="0.25">
      <c r="C110" s="15">
        <v>4</v>
      </c>
      <c r="D110" s="18" t="s">
        <v>82</v>
      </c>
      <c r="E110" s="17">
        <v>324</v>
      </c>
      <c r="F110" s="2">
        <v>13.421706710853</v>
      </c>
    </row>
    <row r="111" spans="2:6" x14ac:dyDescent="0.25">
      <c r="C111" s="15">
        <v>5</v>
      </c>
      <c r="D111" s="18" t="s">
        <v>83</v>
      </c>
      <c r="E111" s="17">
        <v>364</v>
      </c>
      <c r="F111" s="2">
        <v>15.078707539353999</v>
      </c>
    </row>
    <row r="112" spans="2:6" x14ac:dyDescent="0.25">
      <c r="C112" s="15">
        <v>6</v>
      </c>
      <c r="D112" s="18" t="s">
        <v>84</v>
      </c>
      <c r="E112" s="17">
        <v>292</v>
      </c>
      <c r="F112" s="2">
        <v>12.096106048053</v>
      </c>
    </row>
    <row r="113" spans="2:6" x14ac:dyDescent="0.25">
      <c r="C113" s="15">
        <v>7</v>
      </c>
      <c r="D113" s="18" t="s">
        <v>85</v>
      </c>
      <c r="E113" s="17">
        <v>316</v>
      </c>
      <c r="F113" s="2">
        <v>13.090306545153</v>
      </c>
    </row>
    <row r="114" spans="2:6" x14ac:dyDescent="0.25">
      <c r="C114" s="15">
        <v>8</v>
      </c>
      <c r="D114" s="18" t="s">
        <v>86</v>
      </c>
      <c r="E114" s="17">
        <v>308</v>
      </c>
      <c r="F114" s="2">
        <v>12.758906379453</v>
      </c>
    </row>
    <row r="115" spans="2:6" x14ac:dyDescent="0.25">
      <c r="C115" s="15">
        <v>9</v>
      </c>
      <c r="D115" s="18" t="s">
        <v>87</v>
      </c>
      <c r="E115" s="17">
        <v>114</v>
      </c>
      <c r="F115" s="2">
        <v>4.7224523612259999</v>
      </c>
    </row>
    <row r="116" spans="2:6" x14ac:dyDescent="0.25">
      <c r="C116" s="15">
        <v>10</v>
      </c>
      <c r="D116" s="18" t="s">
        <v>88</v>
      </c>
      <c r="E116" s="17">
        <v>96</v>
      </c>
      <c r="F116" s="2">
        <v>3.9768019884010002</v>
      </c>
    </row>
    <row r="117" spans="2:6" x14ac:dyDescent="0.25">
      <c r="C117" s="15">
        <v>11</v>
      </c>
      <c r="D117" s="18" t="s">
        <v>89</v>
      </c>
      <c r="E117" s="17">
        <v>29</v>
      </c>
      <c r="F117" s="2">
        <v>1.201325600663</v>
      </c>
    </row>
    <row r="118" spans="2:6" x14ac:dyDescent="0.25">
      <c r="C118" s="5">
        <v>12</v>
      </c>
      <c r="D118" s="16" t="s">
        <v>14</v>
      </c>
      <c r="E118" s="19">
        <v>127</v>
      </c>
      <c r="F118" s="20">
        <v>5.2609776304890001</v>
      </c>
    </row>
    <row r="119" spans="2:6" x14ac:dyDescent="0.25">
      <c r="C119" s="8"/>
      <c r="D119" s="11" t="s">
        <v>15</v>
      </c>
      <c r="E119" s="4"/>
      <c r="F119" s="6"/>
    </row>
    <row r="121" spans="2:6" x14ac:dyDescent="0.25">
      <c r="B121" s="3" t="str">
        <f xml:space="preserve"> HYPERLINK("#'目次'!B14", "[9]")</f>
        <v>[9]</v>
      </c>
      <c r="C121" s="1" t="s">
        <v>92</v>
      </c>
    </row>
    <row r="122" spans="2:6" x14ac:dyDescent="0.25">
      <c r="B122" s="1"/>
      <c r="C122" s="1"/>
    </row>
    <row r="123" spans="2:6" x14ac:dyDescent="0.25">
      <c r="B123" s="1"/>
      <c r="C123" s="1"/>
    </row>
    <row r="124" spans="2:6" x14ac:dyDescent="0.25">
      <c r="E124" s="7" t="s">
        <v>2</v>
      </c>
      <c r="F124" s="14" t="s">
        <v>3</v>
      </c>
    </row>
    <row r="125" spans="2:6" x14ac:dyDescent="0.25">
      <c r="C125" s="10"/>
      <c r="D125" s="12" t="s">
        <v>11</v>
      </c>
      <c r="E125" s="13">
        <v>2414</v>
      </c>
      <c r="F125" s="9">
        <v>100</v>
      </c>
    </row>
    <row r="126" spans="2:6" x14ac:dyDescent="0.25">
      <c r="C126" s="15">
        <v>1</v>
      </c>
      <c r="D126" s="18" t="s">
        <v>93</v>
      </c>
      <c r="E126" s="17">
        <v>284</v>
      </c>
      <c r="F126" s="2">
        <v>11.764705882353001</v>
      </c>
    </row>
    <row r="127" spans="2:6" x14ac:dyDescent="0.25">
      <c r="C127" s="15">
        <v>2</v>
      </c>
      <c r="D127" s="18" t="s">
        <v>94</v>
      </c>
      <c r="E127" s="17">
        <v>463</v>
      </c>
      <c r="F127" s="2">
        <v>19.179784589892002</v>
      </c>
    </row>
    <row r="128" spans="2:6" x14ac:dyDescent="0.25">
      <c r="C128" s="15">
        <v>3</v>
      </c>
      <c r="D128" s="18" t="s">
        <v>95</v>
      </c>
      <c r="E128" s="17">
        <v>1007</v>
      </c>
      <c r="F128" s="2">
        <v>41.714995857498003</v>
      </c>
    </row>
    <row r="129" spans="2:6" x14ac:dyDescent="0.25">
      <c r="C129" s="15">
        <v>4</v>
      </c>
      <c r="D129" s="18" t="s">
        <v>96</v>
      </c>
      <c r="E129" s="17">
        <v>494</v>
      </c>
      <c r="F129" s="2">
        <v>20.46396023198</v>
      </c>
    </row>
    <row r="130" spans="2:6" x14ac:dyDescent="0.25">
      <c r="C130" s="15">
        <v>5</v>
      </c>
      <c r="D130" s="18" t="s">
        <v>97</v>
      </c>
      <c r="E130" s="17">
        <v>101</v>
      </c>
      <c r="F130" s="2">
        <v>4.1839270919639997</v>
      </c>
    </row>
    <row r="131" spans="2:6" x14ac:dyDescent="0.25">
      <c r="C131" s="15">
        <v>6</v>
      </c>
      <c r="D131" s="18" t="s">
        <v>14</v>
      </c>
      <c r="E131" s="17">
        <v>65</v>
      </c>
      <c r="F131" s="2">
        <v>2.6926263463129998</v>
      </c>
    </row>
    <row r="132" spans="2:6" x14ac:dyDescent="0.25">
      <c r="C132" s="15"/>
      <c r="D132" s="18" t="s">
        <v>98</v>
      </c>
      <c r="E132" s="17">
        <v>747</v>
      </c>
      <c r="F132" s="2">
        <v>30.944490472245</v>
      </c>
    </row>
    <row r="133" spans="2:6" x14ac:dyDescent="0.25">
      <c r="C133" s="5"/>
      <c r="D133" s="16" t="s">
        <v>99</v>
      </c>
      <c r="E133" s="19">
        <v>595</v>
      </c>
      <c r="F133" s="20">
        <v>24.647887323944001</v>
      </c>
    </row>
    <row r="134" spans="2:6" x14ac:dyDescent="0.25">
      <c r="C134" s="8"/>
      <c r="D134" s="11" t="s">
        <v>15</v>
      </c>
      <c r="E134" s="4"/>
      <c r="F134" s="6"/>
    </row>
    <row r="136" spans="2:6" x14ac:dyDescent="0.25">
      <c r="B136" s="3" t="str">
        <f xml:space="preserve"> HYPERLINK("#'目次'!B15", "[10]")</f>
        <v>[10]</v>
      </c>
      <c r="C136" s="1" t="s">
        <v>102</v>
      </c>
    </row>
    <row r="137" spans="2:6" x14ac:dyDescent="0.25">
      <c r="B137" s="1"/>
      <c r="C137" s="1"/>
    </row>
    <row r="138" spans="2:6" x14ac:dyDescent="0.25">
      <c r="B138" s="1"/>
      <c r="C138" s="1"/>
    </row>
    <row r="139" spans="2:6" x14ac:dyDescent="0.25">
      <c r="E139" s="7" t="s">
        <v>2</v>
      </c>
      <c r="F139" s="14" t="s">
        <v>3</v>
      </c>
    </row>
    <row r="140" spans="2:6" x14ac:dyDescent="0.25">
      <c r="C140" s="10"/>
      <c r="D140" s="12" t="s">
        <v>11</v>
      </c>
      <c r="E140" s="13">
        <v>2414</v>
      </c>
      <c r="F140" s="9">
        <v>100</v>
      </c>
    </row>
    <row r="141" spans="2:6" x14ac:dyDescent="0.25">
      <c r="C141" s="15">
        <v>1</v>
      </c>
      <c r="D141" s="18" t="s">
        <v>103</v>
      </c>
      <c r="E141" s="17">
        <v>1345</v>
      </c>
      <c r="F141" s="2">
        <v>55.716652858326</v>
      </c>
    </row>
    <row r="142" spans="2:6" x14ac:dyDescent="0.25">
      <c r="C142" s="15">
        <v>2</v>
      </c>
      <c r="D142" s="18" t="s">
        <v>104</v>
      </c>
      <c r="E142" s="17">
        <v>470</v>
      </c>
      <c r="F142" s="2">
        <v>19.46975973488</v>
      </c>
    </row>
    <row r="143" spans="2:6" x14ac:dyDescent="0.25">
      <c r="C143" s="15">
        <v>3</v>
      </c>
      <c r="D143" s="18" t="s">
        <v>105</v>
      </c>
      <c r="E143" s="17">
        <v>505</v>
      </c>
      <c r="F143" s="2">
        <v>20.919635459818</v>
      </c>
    </row>
    <row r="144" spans="2:6" x14ac:dyDescent="0.25">
      <c r="C144" s="5">
        <v>4</v>
      </c>
      <c r="D144" s="16" t="s">
        <v>14</v>
      </c>
      <c r="E144" s="19">
        <v>94</v>
      </c>
      <c r="F144" s="20">
        <v>3.8939519469760002</v>
      </c>
    </row>
    <row r="145" spans="2:6" x14ac:dyDescent="0.25">
      <c r="C145" s="8"/>
      <c r="D145" s="11" t="s">
        <v>15</v>
      </c>
      <c r="E145" s="4"/>
      <c r="F145" s="6"/>
    </row>
    <row r="147" spans="2:6" x14ac:dyDescent="0.25">
      <c r="B147" s="3" t="str">
        <f xml:space="preserve"> HYPERLINK("#'目次'!B16", "[11]")</f>
        <v>[11]</v>
      </c>
      <c r="C147" s="1" t="s">
        <v>108</v>
      </c>
    </row>
    <row r="148" spans="2:6" x14ac:dyDescent="0.25">
      <c r="B148" s="1"/>
      <c r="C148" s="1"/>
    </row>
    <row r="149" spans="2:6" x14ac:dyDescent="0.25">
      <c r="B149" s="1"/>
      <c r="C149" s="1"/>
    </row>
    <row r="150" spans="2:6" x14ac:dyDescent="0.25">
      <c r="E150" s="7" t="s">
        <v>2</v>
      </c>
      <c r="F150" s="14" t="s">
        <v>3</v>
      </c>
    </row>
    <row r="151" spans="2:6" x14ac:dyDescent="0.25">
      <c r="C151" s="10"/>
      <c r="D151" s="12" t="s">
        <v>11</v>
      </c>
      <c r="E151" s="13">
        <v>2414</v>
      </c>
      <c r="F151" s="9">
        <v>100</v>
      </c>
    </row>
    <row r="152" spans="2:6" x14ac:dyDescent="0.25">
      <c r="C152" s="15">
        <v>1</v>
      </c>
      <c r="D152" s="18" t="s">
        <v>103</v>
      </c>
      <c r="E152" s="17">
        <v>1683</v>
      </c>
      <c r="F152" s="2">
        <v>69.718309859154999</v>
      </c>
    </row>
    <row r="153" spans="2:6" x14ac:dyDescent="0.25">
      <c r="C153" s="15">
        <v>2</v>
      </c>
      <c r="D153" s="18" t="s">
        <v>104</v>
      </c>
      <c r="E153" s="17">
        <v>262</v>
      </c>
      <c r="F153" s="2">
        <v>10.853355426678</v>
      </c>
    </row>
    <row r="154" spans="2:6" x14ac:dyDescent="0.25">
      <c r="C154" s="15">
        <v>3</v>
      </c>
      <c r="D154" s="18" t="s">
        <v>105</v>
      </c>
      <c r="E154" s="17">
        <v>384</v>
      </c>
      <c r="F154" s="2">
        <v>15.907207953604001</v>
      </c>
    </row>
    <row r="155" spans="2:6" x14ac:dyDescent="0.25">
      <c r="C155" s="5">
        <v>4</v>
      </c>
      <c r="D155" s="16" t="s">
        <v>14</v>
      </c>
      <c r="E155" s="19">
        <v>85</v>
      </c>
      <c r="F155" s="20">
        <v>3.5211267605629999</v>
      </c>
    </row>
    <row r="156" spans="2:6" x14ac:dyDescent="0.25">
      <c r="C156" s="8"/>
      <c r="D156" s="11" t="s">
        <v>15</v>
      </c>
      <c r="E156" s="4"/>
      <c r="F156" s="6"/>
    </row>
    <row r="158" spans="2:6" x14ac:dyDescent="0.25">
      <c r="B158" s="3" t="str">
        <f xml:space="preserve"> HYPERLINK("#'目次'!B17", "[12]")</f>
        <v>[12]</v>
      </c>
      <c r="C158" s="1" t="s">
        <v>111</v>
      </c>
    </row>
    <row r="159" spans="2:6" x14ac:dyDescent="0.25">
      <c r="B159" s="1"/>
      <c r="C159" s="1"/>
    </row>
    <row r="160" spans="2:6" x14ac:dyDescent="0.25">
      <c r="B160" s="1"/>
      <c r="C160" s="1"/>
    </row>
    <row r="161" spans="2:6" x14ac:dyDescent="0.25">
      <c r="E161" s="7" t="s">
        <v>2</v>
      </c>
      <c r="F161" s="14" t="s">
        <v>3</v>
      </c>
    </row>
    <row r="162" spans="2:6" x14ac:dyDescent="0.25">
      <c r="C162" s="10"/>
      <c r="D162" s="12" t="s">
        <v>11</v>
      </c>
      <c r="E162" s="13">
        <v>2414</v>
      </c>
      <c r="F162" s="9">
        <v>100</v>
      </c>
    </row>
    <row r="163" spans="2:6" x14ac:dyDescent="0.25">
      <c r="C163" s="15">
        <v>1</v>
      </c>
      <c r="D163" s="18" t="s">
        <v>103</v>
      </c>
      <c r="E163" s="17">
        <v>1672</v>
      </c>
      <c r="F163" s="2">
        <v>69.262634631316999</v>
      </c>
    </row>
    <row r="164" spans="2:6" x14ac:dyDescent="0.25">
      <c r="C164" s="15">
        <v>2</v>
      </c>
      <c r="D164" s="18" t="s">
        <v>104</v>
      </c>
      <c r="E164" s="17">
        <v>384</v>
      </c>
      <c r="F164" s="2">
        <v>15.907207953604001</v>
      </c>
    </row>
    <row r="165" spans="2:6" x14ac:dyDescent="0.25">
      <c r="C165" s="15">
        <v>3</v>
      </c>
      <c r="D165" s="18" t="s">
        <v>105</v>
      </c>
      <c r="E165" s="17">
        <v>278</v>
      </c>
      <c r="F165" s="2">
        <v>11.516155758078</v>
      </c>
    </row>
    <row r="166" spans="2:6" x14ac:dyDescent="0.25">
      <c r="C166" s="5">
        <v>4</v>
      </c>
      <c r="D166" s="16" t="s">
        <v>14</v>
      </c>
      <c r="E166" s="19">
        <v>80</v>
      </c>
      <c r="F166" s="20">
        <v>3.314001657001</v>
      </c>
    </row>
    <row r="167" spans="2:6" x14ac:dyDescent="0.25">
      <c r="C167" s="8"/>
      <c r="D167" s="11" t="s">
        <v>15</v>
      </c>
      <c r="E167" s="4"/>
      <c r="F167" s="6"/>
    </row>
    <row r="169" spans="2:6" x14ac:dyDescent="0.25">
      <c r="B169" s="3" t="str">
        <f xml:space="preserve"> HYPERLINK("#'目次'!B18", "[13]")</f>
        <v>[13]</v>
      </c>
      <c r="C169" s="1" t="s">
        <v>114</v>
      </c>
    </row>
    <row r="170" spans="2:6" x14ac:dyDescent="0.25">
      <c r="B170" s="1"/>
      <c r="C170" s="1"/>
    </row>
    <row r="171" spans="2:6" x14ac:dyDescent="0.25">
      <c r="B171" s="1"/>
      <c r="C171" s="1"/>
    </row>
    <row r="172" spans="2:6" x14ac:dyDescent="0.25">
      <c r="E172" s="7" t="s">
        <v>2</v>
      </c>
      <c r="F172" s="14" t="s">
        <v>3</v>
      </c>
    </row>
    <row r="173" spans="2:6" x14ac:dyDescent="0.25">
      <c r="C173" s="10"/>
      <c r="D173" s="12" t="s">
        <v>11</v>
      </c>
      <c r="E173" s="13">
        <v>2414</v>
      </c>
      <c r="F173" s="9">
        <v>100</v>
      </c>
    </row>
    <row r="174" spans="2:6" x14ac:dyDescent="0.25">
      <c r="C174" s="15">
        <v>1</v>
      </c>
      <c r="D174" s="18" t="s">
        <v>103</v>
      </c>
      <c r="E174" s="17">
        <v>1866</v>
      </c>
      <c r="F174" s="2">
        <v>77.299088649544004</v>
      </c>
    </row>
    <row r="175" spans="2:6" x14ac:dyDescent="0.25">
      <c r="C175" s="15">
        <v>2</v>
      </c>
      <c r="D175" s="18" t="s">
        <v>104</v>
      </c>
      <c r="E175" s="17">
        <v>158</v>
      </c>
      <c r="F175" s="2">
        <v>6.5451532725770001</v>
      </c>
    </row>
    <row r="176" spans="2:6" x14ac:dyDescent="0.25">
      <c r="C176" s="15">
        <v>3</v>
      </c>
      <c r="D176" s="18" t="s">
        <v>105</v>
      </c>
      <c r="E176" s="17">
        <v>306</v>
      </c>
      <c r="F176" s="2">
        <v>12.676056338027999</v>
      </c>
    </row>
    <row r="177" spans="2:6" x14ac:dyDescent="0.25">
      <c r="C177" s="5">
        <v>4</v>
      </c>
      <c r="D177" s="16" t="s">
        <v>14</v>
      </c>
      <c r="E177" s="19">
        <v>84</v>
      </c>
      <c r="F177" s="20">
        <v>3.479701739851</v>
      </c>
    </row>
    <row r="178" spans="2:6" x14ac:dyDescent="0.25">
      <c r="C178" s="8"/>
      <c r="D178" s="11" t="s">
        <v>15</v>
      </c>
      <c r="E178" s="4"/>
      <c r="F178" s="6"/>
    </row>
    <row r="180" spans="2:6" x14ac:dyDescent="0.25">
      <c r="B180" s="3" t="str">
        <f xml:space="preserve"> HYPERLINK("#'目次'!B19", "[14]")</f>
        <v>[14]</v>
      </c>
      <c r="C180" s="1" t="s">
        <v>117</v>
      </c>
    </row>
    <row r="181" spans="2:6" x14ac:dyDescent="0.25">
      <c r="B181" s="1"/>
      <c r="C181" s="1"/>
    </row>
    <row r="182" spans="2:6" x14ac:dyDescent="0.25">
      <c r="B182" s="1"/>
      <c r="C182" s="1"/>
    </row>
    <row r="183" spans="2:6" x14ac:dyDescent="0.25">
      <c r="E183" s="7" t="s">
        <v>2</v>
      </c>
      <c r="F183" s="14" t="s">
        <v>3</v>
      </c>
    </row>
    <row r="184" spans="2:6" x14ac:dyDescent="0.25">
      <c r="C184" s="10"/>
      <c r="D184" s="12" t="s">
        <v>11</v>
      </c>
      <c r="E184" s="13">
        <v>2414</v>
      </c>
      <c r="F184" s="9">
        <v>100</v>
      </c>
    </row>
    <row r="185" spans="2:6" x14ac:dyDescent="0.25">
      <c r="C185" s="15">
        <v>1</v>
      </c>
      <c r="D185" s="18" t="s">
        <v>103</v>
      </c>
      <c r="E185" s="17">
        <v>1776</v>
      </c>
      <c r="F185" s="2">
        <v>73.570836785417995</v>
      </c>
    </row>
    <row r="186" spans="2:6" x14ac:dyDescent="0.25">
      <c r="C186" s="15">
        <v>2</v>
      </c>
      <c r="D186" s="18" t="s">
        <v>104</v>
      </c>
      <c r="E186" s="17">
        <v>318</v>
      </c>
      <c r="F186" s="2">
        <v>13.173156586577999</v>
      </c>
    </row>
    <row r="187" spans="2:6" x14ac:dyDescent="0.25">
      <c r="C187" s="15">
        <v>3</v>
      </c>
      <c r="D187" s="18" t="s">
        <v>105</v>
      </c>
      <c r="E187" s="17">
        <v>253</v>
      </c>
      <c r="F187" s="2">
        <v>10.480530240265001</v>
      </c>
    </row>
    <row r="188" spans="2:6" x14ac:dyDescent="0.25">
      <c r="C188" s="5">
        <v>4</v>
      </c>
      <c r="D188" s="16" t="s">
        <v>14</v>
      </c>
      <c r="E188" s="19">
        <v>67</v>
      </c>
      <c r="F188" s="20">
        <v>2.7754763877380002</v>
      </c>
    </row>
    <row r="189" spans="2:6" x14ac:dyDescent="0.25">
      <c r="C189" s="8"/>
      <c r="D189" s="11" t="s">
        <v>15</v>
      </c>
      <c r="E189" s="4"/>
      <c r="F189" s="6"/>
    </row>
    <row r="191" spans="2:6" x14ac:dyDescent="0.25">
      <c r="B191" s="3" t="str">
        <f xml:space="preserve"> HYPERLINK("#'目次'!B20", "[15]")</f>
        <v>[15]</v>
      </c>
      <c r="C191" s="1" t="s">
        <v>120</v>
      </c>
    </row>
    <row r="192" spans="2:6" x14ac:dyDescent="0.25">
      <c r="B192" s="1"/>
      <c r="C192" s="1"/>
    </row>
    <row r="193" spans="2:6" x14ac:dyDescent="0.25">
      <c r="B193" s="1"/>
      <c r="C193" s="1"/>
    </row>
    <row r="194" spans="2:6" x14ac:dyDescent="0.25">
      <c r="E194" s="7" t="s">
        <v>2</v>
      </c>
      <c r="F194" s="14" t="s">
        <v>3</v>
      </c>
    </row>
    <row r="195" spans="2:6" x14ac:dyDescent="0.25">
      <c r="C195" s="10"/>
      <c r="D195" s="12" t="s">
        <v>11</v>
      </c>
      <c r="E195" s="13">
        <v>2414</v>
      </c>
      <c r="F195" s="9">
        <v>100</v>
      </c>
    </row>
    <row r="196" spans="2:6" x14ac:dyDescent="0.25">
      <c r="C196" s="15">
        <v>1</v>
      </c>
      <c r="D196" s="18" t="s">
        <v>103</v>
      </c>
      <c r="E196" s="17">
        <v>1486</v>
      </c>
      <c r="F196" s="2">
        <v>61.557580778789998</v>
      </c>
    </row>
    <row r="197" spans="2:6" x14ac:dyDescent="0.25">
      <c r="C197" s="15">
        <v>2</v>
      </c>
      <c r="D197" s="18" t="s">
        <v>104</v>
      </c>
      <c r="E197" s="17">
        <v>541</v>
      </c>
      <c r="F197" s="2">
        <v>22.410936205468001</v>
      </c>
    </row>
    <row r="198" spans="2:6" x14ac:dyDescent="0.25">
      <c r="C198" s="15">
        <v>3</v>
      </c>
      <c r="D198" s="18" t="s">
        <v>105</v>
      </c>
      <c r="E198" s="17">
        <v>315</v>
      </c>
      <c r="F198" s="2">
        <v>13.048881524441001</v>
      </c>
    </row>
    <row r="199" spans="2:6" x14ac:dyDescent="0.25">
      <c r="C199" s="5">
        <v>4</v>
      </c>
      <c r="D199" s="16" t="s">
        <v>14</v>
      </c>
      <c r="E199" s="19">
        <v>72</v>
      </c>
      <c r="F199" s="20">
        <v>2.9826014913010002</v>
      </c>
    </row>
    <row r="200" spans="2:6" x14ac:dyDescent="0.25">
      <c r="C200" s="8"/>
      <c r="D200" s="11" t="s">
        <v>15</v>
      </c>
      <c r="E200" s="4"/>
      <c r="F200" s="6"/>
    </row>
    <row r="202" spans="2:6" x14ac:dyDescent="0.25">
      <c r="B202" s="3" t="str">
        <f xml:space="preserve"> HYPERLINK("#'目次'!B21", "[16]")</f>
        <v>[16]</v>
      </c>
      <c r="C202" s="1" t="s">
        <v>123</v>
      </c>
    </row>
    <row r="203" spans="2:6" x14ac:dyDescent="0.25">
      <c r="B203" s="1"/>
      <c r="C203" s="1"/>
    </row>
    <row r="204" spans="2:6" x14ac:dyDescent="0.25">
      <c r="B204" s="1"/>
      <c r="C204" s="1"/>
    </row>
    <row r="205" spans="2:6" x14ac:dyDescent="0.25">
      <c r="E205" s="7" t="s">
        <v>2</v>
      </c>
      <c r="F205" s="14" t="s">
        <v>3</v>
      </c>
    </row>
    <row r="206" spans="2:6" x14ac:dyDescent="0.25">
      <c r="C206" s="10"/>
      <c r="D206" s="12" t="s">
        <v>11</v>
      </c>
      <c r="E206" s="13">
        <v>2414</v>
      </c>
      <c r="F206" s="9">
        <v>100</v>
      </c>
    </row>
    <row r="207" spans="2:6" x14ac:dyDescent="0.25">
      <c r="C207" s="15">
        <v>1</v>
      </c>
      <c r="D207" s="18" t="s">
        <v>103</v>
      </c>
      <c r="E207" s="17">
        <v>1775</v>
      </c>
      <c r="F207" s="2">
        <v>73.529411764705998</v>
      </c>
    </row>
    <row r="208" spans="2:6" x14ac:dyDescent="0.25">
      <c r="C208" s="15">
        <v>2</v>
      </c>
      <c r="D208" s="18" t="s">
        <v>104</v>
      </c>
      <c r="E208" s="17">
        <v>311</v>
      </c>
      <c r="F208" s="2">
        <v>12.883181441591001</v>
      </c>
    </row>
    <row r="209" spans="2:6" x14ac:dyDescent="0.25">
      <c r="C209" s="15">
        <v>3</v>
      </c>
      <c r="D209" s="18" t="s">
        <v>105</v>
      </c>
      <c r="E209" s="17">
        <v>254</v>
      </c>
      <c r="F209" s="2">
        <v>10.521955260978</v>
      </c>
    </row>
    <row r="210" spans="2:6" x14ac:dyDescent="0.25">
      <c r="C210" s="5">
        <v>4</v>
      </c>
      <c r="D210" s="16" t="s">
        <v>14</v>
      </c>
      <c r="E210" s="19">
        <v>74</v>
      </c>
      <c r="F210" s="20">
        <v>3.0654515327260001</v>
      </c>
    </row>
    <row r="211" spans="2:6" x14ac:dyDescent="0.25">
      <c r="C211" s="8"/>
      <c r="D211" s="11" t="s">
        <v>15</v>
      </c>
      <c r="E211" s="4"/>
      <c r="F211" s="6"/>
    </row>
    <row r="213" spans="2:6" x14ac:dyDescent="0.25">
      <c r="B213" s="3" t="str">
        <f xml:space="preserve"> HYPERLINK("#'目次'!B22", "[17]")</f>
        <v>[17]</v>
      </c>
      <c r="C213" s="1" t="s">
        <v>126</v>
      </c>
    </row>
    <row r="214" spans="2:6" x14ac:dyDescent="0.25">
      <c r="B214" s="1"/>
      <c r="C214" s="1"/>
    </row>
    <row r="215" spans="2:6" x14ac:dyDescent="0.25">
      <c r="B215" s="1"/>
      <c r="C215" s="1"/>
    </row>
    <row r="216" spans="2:6" x14ac:dyDescent="0.25">
      <c r="E216" s="7" t="s">
        <v>2</v>
      </c>
      <c r="F216" s="14" t="s">
        <v>3</v>
      </c>
    </row>
    <row r="217" spans="2:6" x14ac:dyDescent="0.25">
      <c r="C217" s="10"/>
      <c r="D217" s="12" t="s">
        <v>11</v>
      </c>
      <c r="E217" s="13">
        <v>2414</v>
      </c>
      <c r="F217" s="9">
        <v>100</v>
      </c>
    </row>
    <row r="218" spans="2:6" x14ac:dyDescent="0.25">
      <c r="C218" s="15">
        <v>1</v>
      </c>
      <c r="D218" s="18" t="s">
        <v>103</v>
      </c>
      <c r="E218" s="17">
        <v>1842</v>
      </c>
      <c r="F218" s="2">
        <v>76.304888152443993</v>
      </c>
    </row>
    <row r="219" spans="2:6" x14ac:dyDescent="0.25">
      <c r="C219" s="15">
        <v>2</v>
      </c>
      <c r="D219" s="18" t="s">
        <v>104</v>
      </c>
      <c r="E219" s="17">
        <v>274</v>
      </c>
      <c r="F219" s="2">
        <v>11.350455675228</v>
      </c>
    </row>
    <row r="220" spans="2:6" x14ac:dyDescent="0.25">
      <c r="C220" s="15">
        <v>3</v>
      </c>
      <c r="D220" s="18" t="s">
        <v>105</v>
      </c>
      <c r="E220" s="17">
        <v>227</v>
      </c>
      <c r="F220" s="2">
        <v>9.4034797017400003</v>
      </c>
    </row>
    <row r="221" spans="2:6" x14ac:dyDescent="0.25">
      <c r="C221" s="5">
        <v>4</v>
      </c>
      <c r="D221" s="16" t="s">
        <v>14</v>
      </c>
      <c r="E221" s="19">
        <v>71</v>
      </c>
      <c r="F221" s="20">
        <v>2.9411764705880001</v>
      </c>
    </row>
    <row r="222" spans="2:6" x14ac:dyDescent="0.25">
      <c r="C222" s="8"/>
      <c r="D222" s="11" t="s">
        <v>15</v>
      </c>
      <c r="E222" s="4"/>
      <c r="F222" s="6"/>
    </row>
    <row r="224" spans="2:6" x14ac:dyDescent="0.25">
      <c r="B224" s="3" t="str">
        <f xml:space="preserve"> HYPERLINK("#'目次'!B23", "[18]")</f>
        <v>[18]</v>
      </c>
      <c r="C224" s="1" t="s">
        <v>129</v>
      </c>
    </row>
    <row r="225" spans="2:6" x14ac:dyDescent="0.25">
      <c r="B225" s="1"/>
      <c r="C225" s="1"/>
    </row>
    <row r="226" spans="2:6" x14ac:dyDescent="0.25">
      <c r="B226" s="1"/>
      <c r="C226" s="1"/>
    </row>
    <row r="227" spans="2:6" x14ac:dyDescent="0.25">
      <c r="E227" s="7" t="s">
        <v>2</v>
      </c>
      <c r="F227" s="14" t="s">
        <v>3</v>
      </c>
    </row>
    <row r="228" spans="2:6" x14ac:dyDescent="0.25">
      <c r="C228" s="10"/>
      <c r="D228" s="12" t="s">
        <v>11</v>
      </c>
      <c r="E228" s="13">
        <v>2414</v>
      </c>
      <c r="F228" s="9">
        <v>100</v>
      </c>
    </row>
    <row r="229" spans="2:6" x14ac:dyDescent="0.25">
      <c r="C229" s="15">
        <v>1</v>
      </c>
      <c r="D229" s="18" t="s">
        <v>130</v>
      </c>
      <c r="E229" s="17">
        <v>1424</v>
      </c>
      <c r="F229" s="2">
        <v>58.989229494615003</v>
      </c>
    </row>
    <row r="230" spans="2:6" x14ac:dyDescent="0.25">
      <c r="C230" s="15">
        <v>2</v>
      </c>
      <c r="D230" s="18" t="s">
        <v>131</v>
      </c>
      <c r="E230" s="17">
        <v>584</v>
      </c>
      <c r="F230" s="2">
        <v>24.192212096106001</v>
      </c>
    </row>
    <row r="231" spans="2:6" x14ac:dyDescent="0.25">
      <c r="C231" s="15">
        <v>3</v>
      </c>
      <c r="D231" s="18" t="s">
        <v>132</v>
      </c>
      <c r="E231" s="17">
        <v>174</v>
      </c>
      <c r="F231" s="2">
        <v>7.2079536039769998</v>
      </c>
    </row>
    <row r="232" spans="2:6" x14ac:dyDescent="0.25">
      <c r="C232" s="15">
        <v>4</v>
      </c>
      <c r="D232" s="18" t="s">
        <v>133</v>
      </c>
      <c r="E232" s="17">
        <v>65</v>
      </c>
      <c r="F232" s="2">
        <v>2.6926263463129998</v>
      </c>
    </row>
    <row r="233" spans="2:6" x14ac:dyDescent="0.25">
      <c r="C233" s="15">
        <v>5</v>
      </c>
      <c r="D233" s="18" t="s">
        <v>134</v>
      </c>
      <c r="E233" s="17">
        <v>17</v>
      </c>
      <c r="F233" s="2">
        <v>0.70422535211299997</v>
      </c>
    </row>
    <row r="234" spans="2:6" x14ac:dyDescent="0.25">
      <c r="C234" s="15">
        <v>6</v>
      </c>
      <c r="D234" s="18" t="s">
        <v>135</v>
      </c>
      <c r="E234" s="17">
        <v>86</v>
      </c>
      <c r="F234" s="2">
        <v>3.5625517812759999</v>
      </c>
    </row>
    <row r="235" spans="2:6" x14ac:dyDescent="0.25">
      <c r="C235" s="5">
        <v>7</v>
      </c>
      <c r="D235" s="16" t="s">
        <v>14</v>
      </c>
      <c r="E235" s="19">
        <v>64</v>
      </c>
      <c r="F235" s="20">
        <v>2.6512013256009999</v>
      </c>
    </row>
    <row r="236" spans="2:6" x14ac:dyDescent="0.25">
      <c r="C236" s="8"/>
      <c r="D236" s="11" t="s">
        <v>15</v>
      </c>
      <c r="E236" s="4"/>
      <c r="F236" s="6"/>
    </row>
    <row r="238" spans="2:6" x14ac:dyDescent="0.25">
      <c r="B238" s="3" t="str">
        <f xml:space="preserve"> HYPERLINK("#'目次'!B24", "[19]")</f>
        <v>[19]</v>
      </c>
      <c r="C238" s="1" t="s">
        <v>138</v>
      </c>
    </row>
    <row r="239" spans="2:6" x14ac:dyDescent="0.25">
      <c r="B239" s="1"/>
      <c r="C239" s="1"/>
    </row>
    <row r="240" spans="2:6" x14ac:dyDescent="0.25">
      <c r="B240" s="1"/>
      <c r="C240" s="1"/>
    </row>
    <row r="241" spans="2:6" x14ac:dyDescent="0.25">
      <c r="E241" s="7" t="s">
        <v>2</v>
      </c>
      <c r="F241" s="14" t="s">
        <v>3</v>
      </c>
    </row>
    <row r="242" spans="2:6" x14ac:dyDescent="0.25">
      <c r="C242" s="10"/>
      <c r="D242" s="12" t="s">
        <v>11</v>
      </c>
      <c r="E242" s="13">
        <v>2414</v>
      </c>
      <c r="F242" s="9">
        <v>100</v>
      </c>
    </row>
    <row r="243" spans="2:6" x14ac:dyDescent="0.25">
      <c r="C243" s="15">
        <v>1</v>
      </c>
      <c r="D243" s="18" t="s">
        <v>139</v>
      </c>
      <c r="E243" s="17">
        <v>194</v>
      </c>
      <c r="F243" s="2">
        <v>8.0364540182269995</v>
      </c>
    </row>
    <row r="244" spans="2:6" x14ac:dyDescent="0.25">
      <c r="C244" s="15">
        <v>2</v>
      </c>
      <c r="D244" s="18" t="s">
        <v>140</v>
      </c>
      <c r="E244" s="17">
        <v>1007</v>
      </c>
      <c r="F244" s="2">
        <v>41.714995857498003</v>
      </c>
    </row>
    <row r="245" spans="2:6" x14ac:dyDescent="0.25">
      <c r="C245" s="15">
        <v>3</v>
      </c>
      <c r="D245" s="18" t="s">
        <v>141</v>
      </c>
      <c r="E245" s="17">
        <v>749</v>
      </c>
      <c r="F245" s="2">
        <v>31.027340513670001</v>
      </c>
    </row>
    <row r="246" spans="2:6" x14ac:dyDescent="0.25">
      <c r="C246" s="15">
        <v>4</v>
      </c>
      <c r="D246" s="18" t="s">
        <v>142</v>
      </c>
      <c r="E246" s="17">
        <v>340</v>
      </c>
      <c r="F246" s="2">
        <v>14.084507042254</v>
      </c>
    </row>
    <row r="247" spans="2:6" x14ac:dyDescent="0.25">
      <c r="C247" s="15">
        <v>5</v>
      </c>
      <c r="D247" s="18" t="s">
        <v>143</v>
      </c>
      <c r="E247" s="17">
        <v>68</v>
      </c>
      <c r="F247" s="2">
        <v>2.8169014084509998</v>
      </c>
    </row>
    <row r="248" spans="2:6" x14ac:dyDescent="0.25">
      <c r="C248" s="15">
        <v>6</v>
      </c>
      <c r="D248" s="18" t="s">
        <v>14</v>
      </c>
      <c r="E248" s="17">
        <v>56</v>
      </c>
      <c r="F248" s="2">
        <v>2.319801159901</v>
      </c>
    </row>
    <row r="249" spans="2:6" x14ac:dyDescent="0.25">
      <c r="C249" s="15"/>
      <c r="D249" s="18" t="s">
        <v>144</v>
      </c>
      <c r="E249" s="17">
        <v>1950</v>
      </c>
      <c r="F249" s="2">
        <v>80.778790389394999</v>
      </c>
    </row>
    <row r="250" spans="2:6" x14ac:dyDescent="0.25">
      <c r="C250" s="5"/>
      <c r="D250" s="16" t="s">
        <v>145</v>
      </c>
      <c r="E250" s="19">
        <v>408</v>
      </c>
      <c r="F250" s="20">
        <v>16.901408450704</v>
      </c>
    </row>
    <row r="251" spans="2:6" x14ac:dyDescent="0.25">
      <c r="C251" s="8"/>
      <c r="D251" s="11" t="s">
        <v>15</v>
      </c>
      <c r="E251" s="4"/>
      <c r="F251" s="6"/>
    </row>
    <row r="253" spans="2:6" x14ac:dyDescent="0.25">
      <c r="B253" s="3" t="str">
        <f xml:space="preserve"> HYPERLINK("#'目次'!B25", "[20]")</f>
        <v>[20]</v>
      </c>
      <c r="C253" s="1" t="s">
        <v>148</v>
      </c>
    </row>
    <row r="254" spans="2:6" x14ac:dyDescent="0.25">
      <c r="B254" s="1"/>
      <c r="C254" s="1"/>
    </row>
    <row r="255" spans="2:6" x14ac:dyDescent="0.25">
      <c r="B255" s="1"/>
      <c r="C255" s="1"/>
    </row>
    <row r="256" spans="2:6" x14ac:dyDescent="0.25">
      <c r="E256" s="7" t="s">
        <v>2</v>
      </c>
      <c r="F256" s="14" t="s">
        <v>3</v>
      </c>
    </row>
    <row r="257" spans="2:6" x14ac:dyDescent="0.25">
      <c r="C257" s="10"/>
      <c r="D257" s="12" t="s">
        <v>11</v>
      </c>
      <c r="E257" s="13">
        <v>2414</v>
      </c>
      <c r="F257" s="9">
        <v>100</v>
      </c>
    </row>
    <row r="258" spans="2:6" x14ac:dyDescent="0.25">
      <c r="C258" s="15">
        <v>1</v>
      </c>
      <c r="D258" s="18" t="s">
        <v>130</v>
      </c>
      <c r="E258" s="17">
        <v>1710</v>
      </c>
      <c r="F258" s="2">
        <v>70.836785418393006</v>
      </c>
    </row>
    <row r="259" spans="2:6" x14ac:dyDescent="0.25">
      <c r="C259" s="15">
        <v>2</v>
      </c>
      <c r="D259" s="18" t="s">
        <v>131</v>
      </c>
      <c r="E259" s="17">
        <v>320</v>
      </c>
      <c r="F259" s="2">
        <v>13.256006628003</v>
      </c>
    </row>
    <row r="260" spans="2:6" x14ac:dyDescent="0.25">
      <c r="C260" s="15">
        <v>3</v>
      </c>
      <c r="D260" s="18" t="s">
        <v>132</v>
      </c>
      <c r="E260" s="17">
        <v>132</v>
      </c>
      <c r="F260" s="2">
        <v>5.4681027340509996</v>
      </c>
    </row>
    <row r="261" spans="2:6" x14ac:dyDescent="0.25">
      <c r="C261" s="15">
        <v>4</v>
      </c>
      <c r="D261" s="18" t="s">
        <v>133</v>
      </c>
      <c r="E261" s="17">
        <v>93</v>
      </c>
      <c r="F261" s="2">
        <v>3.8525269262630002</v>
      </c>
    </row>
    <row r="262" spans="2:6" x14ac:dyDescent="0.25">
      <c r="C262" s="15">
        <v>5</v>
      </c>
      <c r="D262" s="18" t="s">
        <v>134</v>
      </c>
      <c r="E262" s="17">
        <v>47</v>
      </c>
      <c r="F262" s="2">
        <v>1.9469759734880001</v>
      </c>
    </row>
    <row r="263" spans="2:6" x14ac:dyDescent="0.25">
      <c r="C263" s="15">
        <v>6</v>
      </c>
      <c r="D263" s="18" t="s">
        <v>149</v>
      </c>
      <c r="E263" s="17">
        <v>56</v>
      </c>
      <c r="F263" s="2">
        <v>2.319801159901</v>
      </c>
    </row>
    <row r="264" spans="2:6" x14ac:dyDescent="0.25">
      <c r="C264" s="5">
        <v>7</v>
      </c>
      <c r="D264" s="16" t="s">
        <v>14</v>
      </c>
      <c r="E264" s="19">
        <v>56</v>
      </c>
      <c r="F264" s="20">
        <v>2.319801159901</v>
      </c>
    </row>
    <row r="265" spans="2:6" x14ac:dyDescent="0.25">
      <c r="C265" s="8"/>
      <c r="D265" s="11" t="s">
        <v>15</v>
      </c>
      <c r="E265" s="4"/>
      <c r="F265" s="6"/>
    </row>
    <row r="267" spans="2:6" x14ac:dyDescent="0.25">
      <c r="B267" s="3" t="str">
        <f xml:space="preserve"> HYPERLINK("#'目次'!B26", "[21]")</f>
        <v>[21]</v>
      </c>
      <c r="C267" s="1" t="s">
        <v>152</v>
      </c>
    </row>
    <row r="268" spans="2:6" x14ac:dyDescent="0.25">
      <c r="B268" s="1"/>
      <c r="C268" s="1"/>
    </row>
    <row r="269" spans="2:6" x14ac:dyDescent="0.25">
      <c r="B269" s="1"/>
      <c r="C269" s="1"/>
    </row>
    <row r="270" spans="2:6" x14ac:dyDescent="0.25">
      <c r="E270" s="7" t="s">
        <v>2</v>
      </c>
      <c r="F270" s="14" t="s">
        <v>3</v>
      </c>
    </row>
    <row r="271" spans="2:6" x14ac:dyDescent="0.25">
      <c r="C271" s="10"/>
      <c r="D271" s="12" t="s">
        <v>11</v>
      </c>
      <c r="E271" s="13">
        <v>2414</v>
      </c>
      <c r="F271" s="9">
        <v>100</v>
      </c>
    </row>
    <row r="272" spans="2:6" x14ac:dyDescent="0.25">
      <c r="C272" s="15">
        <v>1</v>
      </c>
      <c r="D272" s="18" t="s">
        <v>153</v>
      </c>
      <c r="E272" s="17">
        <v>514</v>
      </c>
      <c r="F272" s="2">
        <v>21.292460646230001</v>
      </c>
    </row>
    <row r="273" spans="2:6" x14ac:dyDescent="0.25">
      <c r="C273" s="15">
        <v>2</v>
      </c>
      <c r="D273" s="18" t="s">
        <v>154</v>
      </c>
      <c r="E273" s="17">
        <v>1448</v>
      </c>
      <c r="F273" s="2">
        <v>59.983429991714999</v>
      </c>
    </row>
    <row r="274" spans="2:6" x14ac:dyDescent="0.25">
      <c r="C274" s="15">
        <v>3</v>
      </c>
      <c r="D274" s="18" t="s">
        <v>155</v>
      </c>
      <c r="E274" s="17">
        <v>305</v>
      </c>
      <c r="F274" s="2">
        <v>12.634631317316</v>
      </c>
    </row>
    <row r="275" spans="2:6" x14ac:dyDescent="0.25">
      <c r="C275" s="15">
        <v>4</v>
      </c>
      <c r="D275" s="18" t="s">
        <v>156</v>
      </c>
      <c r="E275" s="17">
        <v>93</v>
      </c>
      <c r="F275" s="2">
        <v>3.8525269262630002</v>
      </c>
    </row>
    <row r="276" spans="2:6" x14ac:dyDescent="0.25">
      <c r="C276" s="15">
        <v>5</v>
      </c>
      <c r="D276" s="18" t="s">
        <v>14</v>
      </c>
      <c r="E276" s="17">
        <v>54</v>
      </c>
      <c r="F276" s="2">
        <v>2.236951118476</v>
      </c>
    </row>
    <row r="277" spans="2:6" x14ac:dyDescent="0.25">
      <c r="C277" s="15"/>
      <c r="D277" s="18" t="s">
        <v>157</v>
      </c>
      <c r="E277" s="17">
        <v>1962</v>
      </c>
      <c r="F277" s="2">
        <v>81.275890637944997</v>
      </c>
    </row>
    <row r="278" spans="2:6" x14ac:dyDescent="0.25">
      <c r="C278" s="5"/>
      <c r="D278" s="16" t="s">
        <v>158</v>
      </c>
      <c r="E278" s="19">
        <v>398</v>
      </c>
      <c r="F278" s="20">
        <v>16.487158243579</v>
      </c>
    </row>
    <row r="279" spans="2:6" x14ac:dyDescent="0.25">
      <c r="C279" s="8"/>
      <c r="D279" s="11" t="s">
        <v>15</v>
      </c>
      <c r="E279" s="4"/>
      <c r="F279" s="6"/>
    </row>
    <row r="281" spans="2:6" x14ac:dyDescent="0.25">
      <c r="B281" s="3" t="str">
        <f xml:space="preserve"> HYPERLINK("#'目次'!B27", "[22]")</f>
        <v>[22]</v>
      </c>
      <c r="C281" s="1" t="s">
        <v>161</v>
      </c>
    </row>
    <row r="282" spans="2:6" x14ac:dyDescent="0.25">
      <c r="B282" s="1"/>
      <c r="C282" s="1"/>
    </row>
    <row r="283" spans="2:6" x14ac:dyDescent="0.25">
      <c r="B283" s="1"/>
      <c r="C283" s="1"/>
    </row>
    <row r="284" spans="2:6" x14ac:dyDescent="0.25">
      <c r="E284" s="7" t="s">
        <v>2</v>
      </c>
      <c r="F284" s="14" t="s">
        <v>3</v>
      </c>
    </row>
    <row r="285" spans="2:6" x14ac:dyDescent="0.25">
      <c r="C285" s="10"/>
      <c r="D285" s="12" t="s">
        <v>11</v>
      </c>
      <c r="E285" s="13">
        <v>2414</v>
      </c>
      <c r="F285" s="9">
        <v>100</v>
      </c>
    </row>
    <row r="286" spans="2:6" x14ac:dyDescent="0.25">
      <c r="C286" s="15">
        <v>1</v>
      </c>
      <c r="D286" s="18" t="s">
        <v>162</v>
      </c>
      <c r="E286" s="17">
        <v>2176</v>
      </c>
      <c r="F286" s="2">
        <v>90.140845070422998</v>
      </c>
    </row>
    <row r="287" spans="2:6" x14ac:dyDescent="0.25">
      <c r="C287" s="15">
        <v>2</v>
      </c>
      <c r="D287" s="18" t="s">
        <v>163</v>
      </c>
      <c r="E287" s="17">
        <v>189</v>
      </c>
      <c r="F287" s="2">
        <v>7.8293289146639999</v>
      </c>
    </row>
    <row r="288" spans="2:6" x14ac:dyDescent="0.25">
      <c r="C288" s="5">
        <v>3</v>
      </c>
      <c r="D288" s="16" t="s">
        <v>14</v>
      </c>
      <c r="E288" s="19">
        <v>49</v>
      </c>
      <c r="F288" s="20">
        <v>2.0298260149130001</v>
      </c>
    </row>
    <row r="289" spans="2:6" x14ac:dyDescent="0.25">
      <c r="C289" s="8"/>
      <c r="D289" s="11" t="s">
        <v>15</v>
      </c>
      <c r="E289" s="4"/>
      <c r="F289" s="6"/>
    </row>
    <row r="291" spans="2:6" x14ac:dyDescent="0.25">
      <c r="B291" s="3" t="str">
        <f xml:space="preserve"> HYPERLINK("#'目次'!B28", "[23]")</f>
        <v>[23]</v>
      </c>
      <c r="C291" s="1" t="s">
        <v>166</v>
      </c>
    </row>
    <row r="292" spans="2:6" x14ac:dyDescent="0.25">
      <c r="B292" s="1" t="s">
        <v>8</v>
      </c>
      <c r="C292" s="1" t="s">
        <v>167</v>
      </c>
    </row>
    <row r="293" spans="2:6" x14ac:dyDescent="0.25">
      <c r="B293" s="1"/>
      <c r="C293" s="1"/>
    </row>
    <row r="294" spans="2:6" x14ac:dyDescent="0.25">
      <c r="E294" s="7" t="s">
        <v>2</v>
      </c>
      <c r="F294" s="14" t="s">
        <v>3</v>
      </c>
    </row>
    <row r="295" spans="2:6" x14ac:dyDescent="0.25">
      <c r="C295" s="10"/>
      <c r="D295" s="12" t="s">
        <v>11</v>
      </c>
      <c r="E295" s="13">
        <v>2176</v>
      </c>
      <c r="F295" s="9">
        <v>100</v>
      </c>
    </row>
    <row r="296" spans="2:6" x14ac:dyDescent="0.25">
      <c r="C296" s="15">
        <v>1</v>
      </c>
      <c r="D296" s="18" t="s">
        <v>168</v>
      </c>
      <c r="E296" s="17">
        <v>386</v>
      </c>
      <c r="F296" s="2">
        <v>17.738970588234999</v>
      </c>
    </row>
    <row r="297" spans="2:6" x14ac:dyDescent="0.25">
      <c r="C297" s="15">
        <v>2</v>
      </c>
      <c r="D297" s="18" t="s">
        <v>169</v>
      </c>
      <c r="E297" s="17">
        <v>558</v>
      </c>
      <c r="F297" s="2">
        <v>25.643382352941</v>
      </c>
    </row>
    <row r="298" spans="2:6" x14ac:dyDescent="0.25">
      <c r="C298" s="15">
        <v>3</v>
      </c>
      <c r="D298" s="18" t="s">
        <v>170</v>
      </c>
      <c r="E298" s="17">
        <v>852</v>
      </c>
      <c r="F298" s="2">
        <v>39.154411764705998</v>
      </c>
    </row>
    <row r="299" spans="2:6" x14ac:dyDescent="0.25">
      <c r="C299" s="15">
        <v>4</v>
      </c>
      <c r="D299" s="18" t="s">
        <v>171</v>
      </c>
      <c r="E299" s="17">
        <v>358</v>
      </c>
      <c r="F299" s="2">
        <v>16.452205882352999</v>
      </c>
    </row>
    <row r="300" spans="2:6" x14ac:dyDescent="0.25">
      <c r="C300" s="5">
        <v>5</v>
      </c>
      <c r="D300" s="16" t="s">
        <v>14</v>
      </c>
      <c r="E300" s="19">
        <v>22</v>
      </c>
      <c r="F300" s="20">
        <v>1.0110294117650001</v>
      </c>
    </row>
    <row r="301" spans="2:6" x14ac:dyDescent="0.25">
      <c r="C301" s="8"/>
      <c r="D301" s="11" t="s">
        <v>15</v>
      </c>
      <c r="E301" s="4"/>
      <c r="F301" s="6"/>
    </row>
    <row r="303" spans="2:6" x14ac:dyDescent="0.25">
      <c r="B303" s="3" t="str">
        <f xml:space="preserve"> HYPERLINK("#'目次'!B29", "[24]")</f>
        <v>[24]</v>
      </c>
      <c r="C303" s="1" t="s">
        <v>174</v>
      </c>
    </row>
    <row r="304" spans="2:6" x14ac:dyDescent="0.25">
      <c r="B304" s="1" t="s">
        <v>8</v>
      </c>
      <c r="C304" s="1" t="s">
        <v>167</v>
      </c>
    </row>
    <row r="305" spans="2:6" x14ac:dyDescent="0.25">
      <c r="B305" s="1"/>
      <c r="C305" s="1"/>
    </row>
    <row r="306" spans="2:6" x14ac:dyDescent="0.25">
      <c r="E306" s="7" t="s">
        <v>2</v>
      </c>
      <c r="F306" s="14" t="s">
        <v>3</v>
      </c>
    </row>
    <row r="307" spans="2:6" x14ac:dyDescent="0.25">
      <c r="C307" s="10"/>
      <c r="D307" s="12" t="s">
        <v>11</v>
      </c>
      <c r="E307" s="13">
        <v>2176</v>
      </c>
      <c r="F307" s="9">
        <v>100</v>
      </c>
    </row>
    <row r="308" spans="2:6" x14ac:dyDescent="0.25">
      <c r="C308" s="15">
        <v>1</v>
      </c>
      <c r="D308" s="18" t="s">
        <v>175</v>
      </c>
      <c r="E308" s="17">
        <v>1464</v>
      </c>
      <c r="F308" s="2">
        <v>67.279411764705998</v>
      </c>
    </row>
    <row r="309" spans="2:6" x14ac:dyDescent="0.25">
      <c r="C309" s="15">
        <v>2</v>
      </c>
      <c r="D309" s="18" t="s">
        <v>176</v>
      </c>
      <c r="E309" s="17">
        <v>1431</v>
      </c>
      <c r="F309" s="2">
        <v>65.762867647058997</v>
      </c>
    </row>
    <row r="310" spans="2:6" x14ac:dyDescent="0.25">
      <c r="C310" s="15">
        <v>3</v>
      </c>
      <c r="D310" s="18" t="s">
        <v>177</v>
      </c>
      <c r="E310" s="17">
        <v>1473</v>
      </c>
      <c r="F310" s="2">
        <v>67.693014705882007</v>
      </c>
    </row>
    <row r="311" spans="2:6" x14ac:dyDescent="0.25">
      <c r="C311" s="15">
        <v>4</v>
      </c>
      <c r="D311" s="18" t="s">
        <v>178</v>
      </c>
      <c r="E311" s="17">
        <v>694</v>
      </c>
      <c r="F311" s="2">
        <v>31.893382352941</v>
      </c>
    </row>
    <row r="312" spans="2:6" x14ac:dyDescent="0.25">
      <c r="C312" s="15">
        <v>5</v>
      </c>
      <c r="D312" s="18" t="s">
        <v>179</v>
      </c>
      <c r="E312" s="17">
        <v>1107</v>
      </c>
      <c r="F312" s="2">
        <v>50.873161764705998</v>
      </c>
    </row>
    <row r="313" spans="2:6" x14ac:dyDescent="0.25">
      <c r="C313" s="15">
        <v>6</v>
      </c>
      <c r="D313" s="18" t="s">
        <v>180</v>
      </c>
      <c r="E313" s="17">
        <v>438</v>
      </c>
      <c r="F313" s="2">
        <v>20.128676470588001</v>
      </c>
    </row>
    <row r="314" spans="2:6" x14ac:dyDescent="0.25">
      <c r="C314" s="15">
        <v>7</v>
      </c>
      <c r="D314" s="18" t="s">
        <v>181</v>
      </c>
      <c r="E314" s="17">
        <v>1091</v>
      </c>
      <c r="F314" s="2">
        <v>50.137867647058997</v>
      </c>
    </row>
    <row r="315" spans="2:6" x14ac:dyDescent="0.25">
      <c r="C315" s="15">
        <v>8</v>
      </c>
      <c r="D315" s="18" t="s">
        <v>182</v>
      </c>
      <c r="E315" s="17">
        <v>1057</v>
      </c>
      <c r="F315" s="2">
        <v>48.575367647058997</v>
      </c>
    </row>
    <row r="316" spans="2:6" x14ac:dyDescent="0.25">
      <c r="C316" s="15">
        <v>9</v>
      </c>
      <c r="D316" s="18" t="s">
        <v>183</v>
      </c>
      <c r="E316" s="17">
        <v>948</v>
      </c>
      <c r="F316" s="2">
        <v>43.566176470587997</v>
      </c>
    </row>
    <row r="317" spans="2:6" x14ac:dyDescent="0.25">
      <c r="C317" s="15">
        <v>10</v>
      </c>
      <c r="D317" s="18" t="s">
        <v>75</v>
      </c>
      <c r="E317" s="17">
        <v>53</v>
      </c>
      <c r="F317" s="2">
        <v>2.4356617647059999</v>
      </c>
    </row>
    <row r="318" spans="2:6" x14ac:dyDescent="0.25">
      <c r="C318" s="5">
        <v>11</v>
      </c>
      <c r="D318" s="16" t="s">
        <v>14</v>
      </c>
      <c r="E318" s="19">
        <v>22</v>
      </c>
      <c r="F318" s="20">
        <v>1.0110294117650001</v>
      </c>
    </row>
    <row r="319" spans="2:6" x14ac:dyDescent="0.25">
      <c r="C319" s="8"/>
      <c r="D319" s="11" t="s">
        <v>15</v>
      </c>
      <c r="E319" s="4"/>
      <c r="F319" s="6"/>
    </row>
    <row r="321" spans="2:6" x14ac:dyDescent="0.25">
      <c r="B321" s="3" t="str">
        <f xml:space="preserve"> HYPERLINK("#'目次'!B30", "[25]")</f>
        <v>[25]</v>
      </c>
      <c r="C321" s="1" t="s">
        <v>186</v>
      </c>
    </row>
    <row r="322" spans="2:6" x14ac:dyDescent="0.25">
      <c r="B322" s="1"/>
      <c r="C322" s="1"/>
    </row>
    <row r="323" spans="2:6" x14ac:dyDescent="0.25">
      <c r="B323" s="1"/>
      <c r="C323" s="1"/>
    </row>
    <row r="324" spans="2:6" x14ac:dyDescent="0.25">
      <c r="E324" s="7" t="s">
        <v>2</v>
      </c>
      <c r="F324" s="14" t="s">
        <v>3</v>
      </c>
    </row>
    <row r="325" spans="2:6" x14ac:dyDescent="0.25">
      <c r="C325" s="10"/>
      <c r="D325" s="12" t="s">
        <v>11</v>
      </c>
      <c r="E325" s="13">
        <v>2414</v>
      </c>
      <c r="F325" s="9">
        <v>100</v>
      </c>
    </row>
    <row r="326" spans="2:6" x14ac:dyDescent="0.25">
      <c r="C326" s="15">
        <v>1</v>
      </c>
      <c r="D326" s="18" t="s">
        <v>187</v>
      </c>
      <c r="E326" s="17">
        <v>715</v>
      </c>
      <c r="F326" s="2">
        <v>29.618889809445001</v>
      </c>
    </row>
    <row r="327" spans="2:6" x14ac:dyDescent="0.25">
      <c r="C327" s="15">
        <v>2</v>
      </c>
      <c r="D327" s="18" t="s">
        <v>188</v>
      </c>
      <c r="E327" s="17">
        <v>626</v>
      </c>
      <c r="F327" s="2">
        <v>25.932062966031001</v>
      </c>
    </row>
    <row r="328" spans="2:6" x14ac:dyDescent="0.25">
      <c r="C328" s="15">
        <v>3</v>
      </c>
      <c r="D328" s="18" t="s">
        <v>189</v>
      </c>
      <c r="E328" s="17">
        <v>1327</v>
      </c>
      <c r="F328" s="2">
        <v>54.971002485501003</v>
      </c>
    </row>
    <row r="329" spans="2:6" x14ac:dyDescent="0.25">
      <c r="C329" s="15">
        <v>4</v>
      </c>
      <c r="D329" s="18" t="s">
        <v>190</v>
      </c>
      <c r="E329" s="17">
        <v>954</v>
      </c>
      <c r="F329" s="2">
        <v>39.519469759735003</v>
      </c>
    </row>
    <row r="330" spans="2:6" x14ac:dyDescent="0.25">
      <c r="C330" s="15">
        <v>5</v>
      </c>
      <c r="D330" s="18" t="s">
        <v>191</v>
      </c>
      <c r="E330" s="17">
        <v>985</v>
      </c>
      <c r="F330" s="2">
        <v>40.803645401822997</v>
      </c>
    </row>
    <row r="331" spans="2:6" x14ac:dyDescent="0.25">
      <c r="C331" s="15">
        <v>6</v>
      </c>
      <c r="D331" s="18" t="s">
        <v>192</v>
      </c>
      <c r="E331" s="17">
        <v>1560</v>
      </c>
      <c r="F331" s="2">
        <v>64.623032311515999</v>
      </c>
    </row>
    <row r="332" spans="2:6" x14ac:dyDescent="0.25">
      <c r="C332" s="15">
        <v>7</v>
      </c>
      <c r="D332" s="18" t="s">
        <v>193</v>
      </c>
      <c r="E332" s="17">
        <v>546</v>
      </c>
      <c r="F332" s="2">
        <v>22.618061309030999</v>
      </c>
    </row>
    <row r="333" spans="2:6" x14ac:dyDescent="0.25">
      <c r="C333" s="15">
        <v>8</v>
      </c>
      <c r="D333" s="18" t="s">
        <v>194</v>
      </c>
      <c r="E333" s="17">
        <v>425</v>
      </c>
      <c r="F333" s="2">
        <v>17.605633802817</v>
      </c>
    </row>
    <row r="334" spans="2:6" x14ac:dyDescent="0.25">
      <c r="C334" s="15">
        <v>9</v>
      </c>
      <c r="D334" s="18" t="s">
        <v>75</v>
      </c>
      <c r="E334" s="17">
        <v>187</v>
      </c>
      <c r="F334" s="2">
        <v>7.746478873239</v>
      </c>
    </row>
    <row r="335" spans="2:6" x14ac:dyDescent="0.25">
      <c r="C335" s="15">
        <v>10</v>
      </c>
      <c r="D335" s="18" t="s">
        <v>195</v>
      </c>
      <c r="E335" s="17">
        <v>128</v>
      </c>
      <c r="F335" s="2">
        <v>5.3024026512009996</v>
      </c>
    </row>
    <row r="336" spans="2:6" x14ac:dyDescent="0.25">
      <c r="C336" s="5">
        <v>11</v>
      </c>
      <c r="D336" s="16" t="s">
        <v>14</v>
      </c>
      <c r="E336" s="19">
        <v>24</v>
      </c>
      <c r="F336" s="20">
        <v>0.99420049710000002</v>
      </c>
    </row>
    <row r="337" spans="2:6" x14ac:dyDescent="0.25">
      <c r="C337" s="8"/>
      <c r="D337" s="11" t="s">
        <v>15</v>
      </c>
      <c r="E337" s="4"/>
      <c r="F337" s="6"/>
    </row>
    <row r="339" spans="2:6" x14ac:dyDescent="0.25">
      <c r="B339" s="3" t="str">
        <f xml:space="preserve"> HYPERLINK("#'目次'!B31", "[26]")</f>
        <v>[26]</v>
      </c>
      <c r="C339" s="1" t="s">
        <v>198</v>
      </c>
    </row>
    <row r="340" spans="2:6" x14ac:dyDescent="0.25">
      <c r="B340" s="1"/>
      <c r="C340" s="1"/>
    </row>
    <row r="341" spans="2:6" x14ac:dyDescent="0.25">
      <c r="B341" s="1"/>
      <c r="C341" s="1"/>
    </row>
    <row r="342" spans="2:6" x14ac:dyDescent="0.25">
      <c r="E342" s="7" t="s">
        <v>2</v>
      </c>
      <c r="F342" s="14" t="s">
        <v>3</v>
      </c>
    </row>
    <row r="343" spans="2:6" x14ac:dyDescent="0.25">
      <c r="C343" s="10"/>
      <c r="D343" s="12" t="s">
        <v>11</v>
      </c>
      <c r="E343" s="13">
        <v>2414</v>
      </c>
      <c r="F343" s="9">
        <v>100</v>
      </c>
    </row>
    <row r="344" spans="2:6" x14ac:dyDescent="0.25">
      <c r="C344" s="15">
        <v>1</v>
      </c>
      <c r="D344" s="18" t="s">
        <v>199</v>
      </c>
      <c r="E344" s="17">
        <v>201</v>
      </c>
      <c r="F344" s="2">
        <v>8.3264291632149998</v>
      </c>
    </row>
    <row r="345" spans="2:6" x14ac:dyDescent="0.25">
      <c r="C345" s="15">
        <v>2</v>
      </c>
      <c r="D345" s="18" t="s">
        <v>200</v>
      </c>
      <c r="E345" s="17">
        <v>65</v>
      </c>
      <c r="F345" s="2">
        <v>2.6926263463129998</v>
      </c>
    </row>
    <row r="346" spans="2:6" x14ac:dyDescent="0.25">
      <c r="C346" s="15">
        <v>3</v>
      </c>
      <c r="D346" s="18" t="s">
        <v>201</v>
      </c>
      <c r="E346" s="17">
        <v>479</v>
      </c>
      <c r="F346" s="2">
        <v>19.842584921292001</v>
      </c>
    </row>
    <row r="347" spans="2:6" x14ac:dyDescent="0.25">
      <c r="C347" s="15">
        <v>4</v>
      </c>
      <c r="D347" s="18" t="s">
        <v>202</v>
      </c>
      <c r="E347" s="17">
        <v>64</v>
      </c>
      <c r="F347" s="2">
        <v>2.6512013256009999</v>
      </c>
    </row>
    <row r="348" spans="2:6" x14ac:dyDescent="0.25">
      <c r="C348" s="15">
        <v>5</v>
      </c>
      <c r="D348" s="18" t="s">
        <v>203</v>
      </c>
      <c r="E348" s="17">
        <v>300</v>
      </c>
      <c r="F348" s="2">
        <v>12.427506213753</v>
      </c>
    </row>
    <row r="349" spans="2:6" x14ac:dyDescent="0.25">
      <c r="C349" s="15">
        <v>6</v>
      </c>
      <c r="D349" s="18" t="s">
        <v>204</v>
      </c>
      <c r="E349" s="17">
        <v>118</v>
      </c>
      <c r="F349" s="2">
        <v>4.8881524440759998</v>
      </c>
    </row>
    <row r="350" spans="2:6" x14ac:dyDescent="0.25">
      <c r="C350" s="15">
        <v>7</v>
      </c>
      <c r="D350" s="18" t="s">
        <v>205</v>
      </c>
      <c r="E350" s="17">
        <v>27</v>
      </c>
      <c r="F350" s="2">
        <v>1.118475559238</v>
      </c>
    </row>
    <row r="351" spans="2:6" x14ac:dyDescent="0.25">
      <c r="C351" s="15">
        <v>8</v>
      </c>
      <c r="D351" s="18" t="s">
        <v>206</v>
      </c>
      <c r="E351" s="17">
        <v>100</v>
      </c>
      <c r="F351" s="2">
        <v>4.1425020712510001</v>
      </c>
    </row>
    <row r="352" spans="2:6" x14ac:dyDescent="0.25">
      <c r="C352" s="15">
        <v>9</v>
      </c>
      <c r="D352" s="18" t="s">
        <v>75</v>
      </c>
      <c r="E352" s="17">
        <v>60</v>
      </c>
      <c r="F352" s="2">
        <v>2.4855012427509999</v>
      </c>
    </row>
    <row r="353" spans="2:6" x14ac:dyDescent="0.25">
      <c r="C353" s="15">
        <v>10</v>
      </c>
      <c r="D353" s="18" t="s">
        <v>207</v>
      </c>
      <c r="E353" s="17">
        <v>1396</v>
      </c>
      <c r="F353" s="2">
        <v>57.829328914664003</v>
      </c>
    </row>
    <row r="354" spans="2:6" x14ac:dyDescent="0.25">
      <c r="C354" s="5">
        <v>11</v>
      </c>
      <c r="D354" s="16" t="s">
        <v>14</v>
      </c>
      <c r="E354" s="19">
        <v>122</v>
      </c>
      <c r="F354" s="20">
        <v>5.0538525269259997</v>
      </c>
    </row>
    <row r="355" spans="2:6" x14ac:dyDescent="0.25">
      <c r="C355" s="8"/>
      <c r="D355" s="11" t="s">
        <v>15</v>
      </c>
      <c r="E355" s="4"/>
      <c r="F355" s="6"/>
    </row>
    <row r="357" spans="2:6" x14ac:dyDescent="0.25">
      <c r="B357" s="3" t="str">
        <f xml:space="preserve"> HYPERLINK("#'目次'!B32", "[27]")</f>
        <v>[27]</v>
      </c>
      <c r="C357" s="1" t="s">
        <v>210</v>
      </c>
    </row>
    <row r="358" spans="2:6" x14ac:dyDescent="0.25">
      <c r="B358" s="1"/>
      <c r="C358" s="1"/>
    </row>
    <row r="359" spans="2:6" x14ac:dyDescent="0.25">
      <c r="B359" s="1"/>
      <c r="C359" s="1"/>
    </row>
    <row r="360" spans="2:6" x14ac:dyDescent="0.25">
      <c r="E360" s="7" t="s">
        <v>2</v>
      </c>
      <c r="F360" s="14" t="s">
        <v>3</v>
      </c>
    </row>
    <row r="361" spans="2:6" x14ac:dyDescent="0.25">
      <c r="C361" s="10"/>
      <c r="D361" s="12" t="s">
        <v>11</v>
      </c>
      <c r="E361" s="13">
        <v>2414</v>
      </c>
      <c r="F361" s="9">
        <v>100</v>
      </c>
    </row>
    <row r="362" spans="2:6" x14ac:dyDescent="0.25">
      <c r="C362" s="15">
        <v>1</v>
      </c>
      <c r="D362" s="18" t="s">
        <v>130</v>
      </c>
      <c r="E362" s="17">
        <v>13</v>
      </c>
      <c r="F362" s="2">
        <v>0.53852526926300004</v>
      </c>
    </row>
    <row r="363" spans="2:6" x14ac:dyDescent="0.25">
      <c r="C363" s="15">
        <v>2</v>
      </c>
      <c r="D363" s="18" t="s">
        <v>211</v>
      </c>
      <c r="E363" s="17">
        <v>10</v>
      </c>
      <c r="F363" s="2">
        <v>0.41425020712499999</v>
      </c>
    </row>
    <row r="364" spans="2:6" x14ac:dyDescent="0.25">
      <c r="C364" s="15">
        <v>3</v>
      </c>
      <c r="D364" s="18" t="s">
        <v>212</v>
      </c>
      <c r="E364" s="17">
        <v>74</v>
      </c>
      <c r="F364" s="2">
        <v>3.0654515327260001</v>
      </c>
    </row>
    <row r="365" spans="2:6" x14ac:dyDescent="0.25">
      <c r="C365" s="15">
        <v>4</v>
      </c>
      <c r="D365" s="18" t="s">
        <v>213</v>
      </c>
      <c r="E365" s="17">
        <v>89</v>
      </c>
      <c r="F365" s="2">
        <v>3.6868268434129998</v>
      </c>
    </row>
    <row r="366" spans="2:6" x14ac:dyDescent="0.25">
      <c r="C366" s="15">
        <v>5</v>
      </c>
      <c r="D366" s="18" t="s">
        <v>214</v>
      </c>
      <c r="E366" s="17">
        <v>345</v>
      </c>
      <c r="F366" s="2">
        <v>14.291632145815999</v>
      </c>
    </row>
    <row r="367" spans="2:6" x14ac:dyDescent="0.25">
      <c r="C367" s="15">
        <v>6</v>
      </c>
      <c r="D367" s="18" t="s">
        <v>215</v>
      </c>
      <c r="E367" s="17">
        <v>851</v>
      </c>
      <c r="F367" s="2">
        <v>35.252692626345997</v>
      </c>
    </row>
    <row r="368" spans="2:6" x14ac:dyDescent="0.25">
      <c r="C368" s="15">
        <v>7</v>
      </c>
      <c r="D368" s="18" t="s">
        <v>134</v>
      </c>
      <c r="E368" s="17">
        <v>445</v>
      </c>
      <c r="F368" s="2">
        <v>18.434134217067001</v>
      </c>
    </row>
    <row r="369" spans="2:6" x14ac:dyDescent="0.25">
      <c r="C369" s="15">
        <v>8</v>
      </c>
      <c r="D369" s="18" t="s">
        <v>216</v>
      </c>
      <c r="E369" s="17">
        <v>500</v>
      </c>
      <c r="F369" s="2">
        <v>20.712510356254999</v>
      </c>
    </row>
    <row r="370" spans="2:6" x14ac:dyDescent="0.25">
      <c r="C370" s="5">
        <v>9</v>
      </c>
      <c r="D370" s="16" t="s">
        <v>14</v>
      </c>
      <c r="E370" s="19">
        <v>87</v>
      </c>
      <c r="F370" s="20">
        <v>3.6039768019879999</v>
      </c>
    </row>
    <row r="371" spans="2:6" x14ac:dyDescent="0.25">
      <c r="C371" s="8"/>
      <c r="D371" s="11" t="s">
        <v>15</v>
      </c>
      <c r="E371" s="4"/>
      <c r="F371" s="6"/>
    </row>
    <row r="373" spans="2:6" x14ac:dyDescent="0.25">
      <c r="B373" s="3" t="str">
        <f xml:space="preserve"> HYPERLINK("#'目次'!B33", "[28]")</f>
        <v>[28]</v>
      </c>
      <c r="C373" s="1" t="s">
        <v>219</v>
      </c>
    </row>
    <row r="374" spans="2:6" x14ac:dyDescent="0.25">
      <c r="B374" s="1" t="s">
        <v>8</v>
      </c>
      <c r="C374" s="1" t="s">
        <v>220</v>
      </c>
    </row>
    <row r="375" spans="2:6" x14ac:dyDescent="0.25">
      <c r="B375" s="1"/>
      <c r="C375" s="1"/>
    </row>
    <row r="376" spans="2:6" x14ac:dyDescent="0.25">
      <c r="E376" s="7" t="s">
        <v>2</v>
      </c>
      <c r="F376" s="14" t="s">
        <v>3</v>
      </c>
    </row>
    <row r="377" spans="2:6" x14ac:dyDescent="0.25">
      <c r="C377" s="10"/>
      <c r="D377" s="12" t="s">
        <v>11</v>
      </c>
      <c r="E377" s="13">
        <v>1827</v>
      </c>
      <c r="F377" s="9">
        <v>100</v>
      </c>
    </row>
    <row r="378" spans="2:6" x14ac:dyDescent="0.25">
      <c r="C378" s="15">
        <v>1</v>
      </c>
      <c r="D378" s="18" t="s">
        <v>221</v>
      </c>
      <c r="E378" s="17">
        <v>250</v>
      </c>
      <c r="F378" s="2">
        <v>13.683634373289999</v>
      </c>
    </row>
    <row r="379" spans="2:6" x14ac:dyDescent="0.25">
      <c r="C379" s="15">
        <v>2</v>
      </c>
      <c r="D379" s="18" t="s">
        <v>222</v>
      </c>
      <c r="E379" s="17">
        <v>167</v>
      </c>
      <c r="F379" s="2">
        <v>9.1406677613569993</v>
      </c>
    </row>
    <row r="380" spans="2:6" x14ac:dyDescent="0.25">
      <c r="C380" s="15">
        <v>3</v>
      </c>
      <c r="D380" s="18" t="s">
        <v>223</v>
      </c>
      <c r="E380" s="17">
        <v>790</v>
      </c>
      <c r="F380" s="2">
        <v>43.240284619595002</v>
      </c>
    </row>
    <row r="381" spans="2:6" x14ac:dyDescent="0.25">
      <c r="C381" s="15">
        <v>4</v>
      </c>
      <c r="D381" s="18" t="s">
        <v>224</v>
      </c>
      <c r="E381" s="17">
        <v>180</v>
      </c>
      <c r="F381" s="2">
        <v>9.8522167487680008</v>
      </c>
    </row>
    <row r="382" spans="2:6" x14ac:dyDescent="0.25">
      <c r="C382" s="15">
        <v>5</v>
      </c>
      <c r="D382" s="18" t="s">
        <v>225</v>
      </c>
      <c r="E382" s="17">
        <v>224</v>
      </c>
      <c r="F382" s="2">
        <v>12.260536398467</v>
      </c>
    </row>
    <row r="383" spans="2:6" x14ac:dyDescent="0.25">
      <c r="C383" s="15">
        <v>6</v>
      </c>
      <c r="D383" s="18" t="s">
        <v>226</v>
      </c>
      <c r="E383" s="17">
        <v>82</v>
      </c>
      <c r="F383" s="2">
        <v>4.4882320744389999</v>
      </c>
    </row>
    <row r="384" spans="2:6" x14ac:dyDescent="0.25">
      <c r="C384" s="15">
        <v>7</v>
      </c>
      <c r="D384" s="18" t="s">
        <v>75</v>
      </c>
      <c r="E384" s="17">
        <v>35</v>
      </c>
      <c r="F384" s="2">
        <v>1.915708812261</v>
      </c>
    </row>
    <row r="385" spans="2:6" x14ac:dyDescent="0.25">
      <c r="C385" s="15">
        <v>8</v>
      </c>
      <c r="D385" s="18" t="s">
        <v>227</v>
      </c>
      <c r="E385" s="17">
        <v>27</v>
      </c>
      <c r="F385" s="2">
        <v>1.477832512315</v>
      </c>
    </row>
    <row r="386" spans="2:6" x14ac:dyDescent="0.25">
      <c r="C386" s="5">
        <v>9</v>
      </c>
      <c r="D386" s="16" t="s">
        <v>14</v>
      </c>
      <c r="E386" s="19">
        <v>72</v>
      </c>
      <c r="F386" s="20">
        <v>3.9408866995070002</v>
      </c>
    </row>
    <row r="387" spans="2:6" x14ac:dyDescent="0.25">
      <c r="C387" s="8"/>
      <c r="D387" s="11" t="s">
        <v>15</v>
      </c>
      <c r="E387" s="4"/>
      <c r="F387" s="6"/>
    </row>
    <row r="389" spans="2:6" x14ac:dyDescent="0.25">
      <c r="B389" s="3" t="str">
        <f xml:space="preserve"> HYPERLINK("#'目次'!B34", "[29]")</f>
        <v>[29]</v>
      </c>
      <c r="C389" s="1" t="s">
        <v>230</v>
      </c>
    </row>
    <row r="390" spans="2:6" x14ac:dyDescent="0.25">
      <c r="B390" s="1"/>
      <c r="C390" s="1"/>
    </row>
    <row r="391" spans="2:6" x14ac:dyDescent="0.25">
      <c r="B391" s="1"/>
      <c r="C391" s="1"/>
    </row>
    <row r="392" spans="2:6" x14ac:dyDescent="0.25">
      <c r="E392" s="7" t="s">
        <v>2</v>
      </c>
      <c r="F392" s="14" t="s">
        <v>3</v>
      </c>
    </row>
    <row r="393" spans="2:6" x14ac:dyDescent="0.25">
      <c r="C393" s="10"/>
      <c r="D393" s="12" t="s">
        <v>11</v>
      </c>
      <c r="E393" s="13">
        <v>2414</v>
      </c>
      <c r="F393" s="9">
        <v>100</v>
      </c>
    </row>
    <row r="394" spans="2:6" x14ac:dyDescent="0.25">
      <c r="C394" s="15">
        <v>1</v>
      </c>
      <c r="D394" s="18" t="s">
        <v>231</v>
      </c>
      <c r="E394" s="17">
        <v>523</v>
      </c>
      <c r="F394" s="2">
        <v>21.665285832643001</v>
      </c>
    </row>
    <row r="395" spans="2:6" x14ac:dyDescent="0.25">
      <c r="C395" s="15">
        <v>2</v>
      </c>
      <c r="D395" s="18" t="s">
        <v>232</v>
      </c>
      <c r="E395" s="17">
        <v>57</v>
      </c>
      <c r="F395" s="2">
        <v>2.3612261806129999</v>
      </c>
    </row>
    <row r="396" spans="2:6" x14ac:dyDescent="0.25">
      <c r="C396" s="15">
        <v>3</v>
      </c>
      <c r="D396" s="18" t="s">
        <v>233</v>
      </c>
      <c r="E396" s="17">
        <v>70</v>
      </c>
      <c r="F396" s="2">
        <v>2.8997514498760002</v>
      </c>
    </row>
    <row r="397" spans="2:6" x14ac:dyDescent="0.25">
      <c r="C397" s="15">
        <v>4</v>
      </c>
      <c r="D397" s="18" t="s">
        <v>234</v>
      </c>
      <c r="E397" s="17">
        <v>39</v>
      </c>
      <c r="F397" s="2">
        <v>1.615575807788</v>
      </c>
    </row>
    <row r="398" spans="2:6" x14ac:dyDescent="0.25">
      <c r="C398" s="15">
        <v>5</v>
      </c>
      <c r="D398" s="18" t="s">
        <v>235</v>
      </c>
      <c r="E398" s="17">
        <v>571</v>
      </c>
      <c r="F398" s="2">
        <v>23.653686826843</v>
      </c>
    </row>
    <row r="399" spans="2:6" x14ac:dyDescent="0.25">
      <c r="C399" s="15">
        <v>6</v>
      </c>
      <c r="D399" s="18" t="s">
        <v>236</v>
      </c>
      <c r="E399" s="17">
        <v>179</v>
      </c>
      <c r="F399" s="2">
        <v>7.4150787075390001</v>
      </c>
    </row>
    <row r="400" spans="2:6" x14ac:dyDescent="0.25">
      <c r="C400" s="15">
        <v>7</v>
      </c>
      <c r="D400" s="18" t="s">
        <v>237</v>
      </c>
      <c r="E400" s="17">
        <v>1089</v>
      </c>
      <c r="F400" s="2">
        <v>45.111847555924001</v>
      </c>
    </row>
    <row r="401" spans="2:6" x14ac:dyDescent="0.25">
      <c r="C401" s="15">
        <v>8</v>
      </c>
      <c r="D401" s="18" t="s">
        <v>238</v>
      </c>
      <c r="E401" s="17">
        <v>260</v>
      </c>
      <c r="F401" s="2">
        <v>10.770505385252999</v>
      </c>
    </row>
    <row r="402" spans="2:6" x14ac:dyDescent="0.25">
      <c r="C402" s="15">
        <v>9</v>
      </c>
      <c r="D402" s="18" t="s">
        <v>239</v>
      </c>
      <c r="E402" s="17">
        <v>254</v>
      </c>
      <c r="F402" s="2">
        <v>10.521955260978</v>
      </c>
    </row>
    <row r="403" spans="2:6" x14ac:dyDescent="0.25">
      <c r="C403" s="15">
        <v>10</v>
      </c>
      <c r="D403" s="18" t="s">
        <v>240</v>
      </c>
      <c r="E403" s="17">
        <v>170</v>
      </c>
      <c r="F403" s="2">
        <v>7.0422535211269999</v>
      </c>
    </row>
    <row r="404" spans="2:6" x14ac:dyDescent="0.25">
      <c r="C404" s="15">
        <v>11</v>
      </c>
      <c r="D404" s="18" t="s">
        <v>241</v>
      </c>
      <c r="E404" s="17">
        <v>576</v>
      </c>
      <c r="F404" s="2">
        <v>23.860811930406001</v>
      </c>
    </row>
    <row r="405" spans="2:6" x14ac:dyDescent="0.25">
      <c r="C405" s="15">
        <v>12</v>
      </c>
      <c r="D405" s="18" t="s">
        <v>242</v>
      </c>
      <c r="E405" s="17">
        <v>260</v>
      </c>
      <c r="F405" s="2">
        <v>10.770505385252999</v>
      </c>
    </row>
    <row r="406" spans="2:6" x14ac:dyDescent="0.25">
      <c r="C406" s="15">
        <v>13</v>
      </c>
      <c r="D406" s="18" t="s">
        <v>243</v>
      </c>
      <c r="E406" s="17">
        <v>88</v>
      </c>
      <c r="F406" s="2">
        <v>3.6454018227009999</v>
      </c>
    </row>
    <row r="407" spans="2:6" x14ac:dyDescent="0.25">
      <c r="C407" s="15">
        <v>14</v>
      </c>
      <c r="D407" s="18" t="s">
        <v>244</v>
      </c>
      <c r="E407" s="17">
        <v>80</v>
      </c>
      <c r="F407" s="2">
        <v>3.314001657001</v>
      </c>
    </row>
    <row r="408" spans="2:6" x14ac:dyDescent="0.25">
      <c r="C408" s="15">
        <v>15</v>
      </c>
      <c r="D408" s="18" t="s">
        <v>245</v>
      </c>
      <c r="E408" s="17">
        <v>114</v>
      </c>
      <c r="F408" s="2">
        <v>4.7224523612259999</v>
      </c>
    </row>
    <row r="409" spans="2:6" x14ac:dyDescent="0.25">
      <c r="C409" s="15">
        <v>16</v>
      </c>
      <c r="D409" s="18" t="s">
        <v>75</v>
      </c>
      <c r="E409" s="17">
        <v>176</v>
      </c>
      <c r="F409" s="2">
        <v>7.2908036454019998</v>
      </c>
    </row>
    <row r="410" spans="2:6" x14ac:dyDescent="0.25">
      <c r="C410" s="15">
        <v>17</v>
      </c>
      <c r="D410" s="18" t="s">
        <v>246</v>
      </c>
      <c r="E410" s="17">
        <v>228</v>
      </c>
      <c r="F410" s="2">
        <v>9.4449047224519997</v>
      </c>
    </row>
    <row r="411" spans="2:6" x14ac:dyDescent="0.25">
      <c r="C411" s="5">
        <v>18</v>
      </c>
      <c r="D411" s="16" t="s">
        <v>14</v>
      </c>
      <c r="E411" s="19">
        <v>73</v>
      </c>
      <c r="F411" s="20">
        <v>3.0240265120130001</v>
      </c>
    </row>
    <row r="412" spans="2:6" x14ac:dyDescent="0.25">
      <c r="C412" s="8"/>
      <c r="D412" s="11" t="s">
        <v>15</v>
      </c>
      <c r="E412" s="4"/>
      <c r="F412" s="6"/>
    </row>
    <row r="414" spans="2:6" x14ac:dyDescent="0.25">
      <c r="B414" s="3" t="str">
        <f xml:space="preserve"> HYPERLINK("#'目次'!B35", "[30]")</f>
        <v>[30]</v>
      </c>
      <c r="C414" s="1" t="s">
        <v>249</v>
      </c>
    </row>
    <row r="415" spans="2:6" x14ac:dyDescent="0.25">
      <c r="B415" s="1"/>
      <c r="C415" s="1"/>
    </row>
    <row r="416" spans="2:6" x14ac:dyDescent="0.25">
      <c r="B416" s="1"/>
      <c r="C416" s="1"/>
    </row>
    <row r="417" spans="3:6" x14ac:dyDescent="0.25">
      <c r="E417" s="7" t="s">
        <v>2</v>
      </c>
      <c r="F417" s="14" t="s">
        <v>3</v>
      </c>
    </row>
    <row r="418" spans="3:6" x14ac:dyDescent="0.25">
      <c r="C418" s="10"/>
      <c r="D418" s="12" t="s">
        <v>11</v>
      </c>
      <c r="E418" s="13">
        <v>2414</v>
      </c>
      <c r="F418" s="9">
        <v>100</v>
      </c>
    </row>
    <row r="419" spans="3:6" x14ac:dyDescent="0.25">
      <c r="C419" s="15">
        <v>1</v>
      </c>
      <c r="D419" s="18" t="s">
        <v>250</v>
      </c>
      <c r="E419" s="17">
        <v>1583</v>
      </c>
      <c r="F419" s="2">
        <v>65.575807787903997</v>
      </c>
    </row>
    <row r="420" spans="3:6" x14ac:dyDescent="0.25">
      <c r="C420" s="15">
        <v>2</v>
      </c>
      <c r="D420" s="18" t="s">
        <v>251</v>
      </c>
      <c r="E420" s="17">
        <v>338</v>
      </c>
      <c r="F420" s="2">
        <v>14.001657000829001</v>
      </c>
    </row>
    <row r="421" spans="3:6" x14ac:dyDescent="0.25">
      <c r="C421" s="15">
        <v>3</v>
      </c>
      <c r="D421" s="18" t="s">
        <v>252</v>
      </c>
      <c r="E421" s="17">
        <v>966</v>
      </c>
      <c r="F421" s="2">
        <v>40.016570008285001</v>
      </c>
    </row>
    <row r="422" spans="3:6" x14ac:dyDescent="0.25">
      <c r="C422" s="15">
        <v>4</v>
      </c>
      <c r="D422" s="18" t="s">
        <v>253</v>
      </c>
      <c r="E422" s="17">
        <v>324</v>
      </c>
      <c r="F422" s="2">
        <v>13.421706710853</v>
      </c>
    </row>
    <row r="423" spans="3:6" x14ac:dyDescent="0.25">
      <c r="C423" s="15">
        <v>5</v>
      </c>
      <c r="D423" s="18" t="s">
        <v>254</v>
      </c>
      <c r="E423" s="17">
        <v>331</v>
      </c>
      <c r="F423" s="2">
        <v>13.711681855841</v>
      </c>
    </row>
    <row r="424" spans="3:6" x14ac:dyDescent="0.25">
      <c r="C424" s="15">
        <v>6</v>
      </c>
      <c r="D424" s="18" t="s">
        <v>255</v>
      </c>
      <c r="E424" s="17">
        <v>333</v>
      </c>
      <c r="F424" s="2">
        <v>13.794531897265999</v>
      </c>
    </row>
    <row r="425" spans="3:6" x14ac:dyDescent="0.25">
      <c r="C425" s="15">
        <v>7</v>
      </c>
      <c r="D425" s="18" t="s">
        <v>256</v>
      </c>
      <c r="E425" s="17">
        <v>710</v>
      </c>
      <c r="F425" s="2">
        <v>29.411764705882</v>
      </c>
    </row>
    <row r="426" spans="3:6" x14ac:dyDescent="0.25">
      <c r="C426" s="15">
        <v>8</v>
      </c>
      <c r="D426" s="18" t="s">
        <v>257</v>
      </c>
      <c r="E426" s="17">
        <v>46</v>
      </c>
      <c r="F426" s="2">
        <v>1.9055509527750001</v>
      </c>
    </row>
    <row r="427" spans="3:6" x14ac:dyDescent="0.25">
      <c r="C427" s="15">
        <v>9</v>
      </c>
      <c r="D427" s="18" t="s">
        <v>258</v>
      </c>
      <c r="E427" s="17">
        <v>120</v>
      </c>
      <c r="F427" s="2">
        <v>4.9710024855009998</v>
      </c>
    </row>
    <row r="428" spans="3:6" x14ac:dyDescent="0.25">
      <c r="C428" s="15">
        <v>10</v>
      </c>
      <c r="D428" s="18" t="s">
        <v>259</v>
      </c>
      <c r="E428" s="17">
        <v>213</v>
      </c>
      <c r="F428" s="2">
        <v>8.8235294117649996</v>
      </c>
    </row>
    <row r="429" spans="3:6" x14ac:dyDescent="0.25">
      <c r="C429" s="15">
        <v>11</v>
      </c>
      <c r="D429" s="18" t="s">
        <v>260</v>
      </c>
      <c r="E429" s="17">
        <v>1294</v>
      </c>
      <c r="F429" s="2">
        <v>53.603976801987997</v>
      </c>
    </row>
    <row r="430" spans="3:6" x14ac:dyDescent="0.25">
      <c r="C430" s="15">
        <v>12</v>
      </c>
      <c r="D430" s="18" t="s">
        <v>261</v>
      </c>
      <c r="E430" s="17">
        <v>719</v>
      </c>
      <c r="F430" s="2">
        <v>29.784589892294999</v>
      </c>
    </row>
    <row r="431" spans="3:6" x14ac:dyDescent="0.25">
      <c r="C431" s="15">
        <v>13</v>
      </c>
      <c r="D431" s="18" t="s">
        <v>262</v>
      </c>
      <c r="E431" s="17">
        <v>245</v>
      </c>
      <c r="F431" s="2">
        <v>10.149130074565001</v>
      </c>
    </row>
    <row r="432" spans="3:6" x14ac:dyDescent="0.25">
      <c r="C432" s="15">
        <v>14</v>
      </c>
      <c r="D432" s="18" t="s">
        <v>263</v>
      </c>
      <c r="E432" s="17">
        <v>808</v>
      </c>
      <c r="F432" s="2">
        <v>33.471416735707997</v>
      </c>
    </row>
    <row r="433" spans="2:6" x14ac:dyDescent="0.25">
      <c r="C433" s="15">
        <v>15</v>
      </c>
      <c r="D433" s="18" t="s">
        <v>264</v>
      </c>
      <c r="E433" s="17">
        <v>87</v>
      </c>
      <c r="F433" s="2">
        <v>3.6039768019879999</v>
      </c>
    </row>
    <row r="434" spans="2:6" x14ac:dyDescent="0.25">
      <c r="C434" s="15">
        <v>16</v>
      </c>
      <c r="D434" s="18" t="s">
        <v>265</v>
      </c>
      <c r="E434" s="17">
        <v>58</v>
      </c>
      <c r="F434" s="2">
        <v>2.402651201326</v>
      </c>
    </row>
    <row r="435" spans="2:6" x14ac:dyDescent="0.25">
      <c r="C435" s="5">
        <v>17</v>
      </c>
      <c r="D435" s="16" t="s">
        <v>14</v>
      </c>
      <c r="E435" s="19">
        <v>128</v>
      </c>
      <c r="F435" s="20">
        <v>5.3024026512009996</v>
      </c>
    </row>
    <row r="436" spans="2:6" x14ac:dyDescent="0.25">
      <c r="C436" s="8"/>
      <c r="D436" s="11" t="s">
        <v>15</v>
      </c>
      <c r="E436" s="4"/>
      <c r="F436" s="6"/>
    </row>
    <row r="438" spans="2:6" x14ac:dyDescent="0.25">
      <c r="B438" s="3" t="str">
        <f xml:space="preserve"> HYPERLINK("#'目次'!B36", "[31]")</f>
        <v>[31]</v>
      </c>
      <c r="C438" s="1" t="s">
        <v>268</v>
      </c>
    </row>
    <row r="439" spans="2:6" x14ac:dyDescent="0.25">
      <c r="B439" s="1" t="s">
        <v>8</v>
      </c>
      <c r="C439" s="1" t="s">
        <v>269</v>
      </c>
    </row>
    <row r="440" spans="2:6" x14ac:dyDescent="0.25">
      <c r="B440" s="1"/>
      <c r="C440" s="1"/>
    </row>
    <row r="441" spans="2:6" x14ac:dyDescent="0.25">
      <c r="E441" s="7" t="s">
        <v>2</v>
      </c>
      <c r="F441" s="14" t="s">
        <v>3</v>
      </c>
    </row>
    <row r="442" spans="2:6" x14ac:dyDescent="0.25">
      <c r="C442" s="10"/>
      <c r="D442" s="12" t="s">
        <v>11</v>
      </c>
      <c r="E442" s="13">
        <v>2228</v>
      </c>
      <c r="F442" s="9">
        <v>100</v>
      </c>
    </row>
    <row r="443" spans="2:6" x14ac:dyDescent="0.25">
      <c r="C443" s="15">
        <v>1</v>
      </c>
      <c r="D443" s="18" t="s">
        <v>270</v>
      </c>
      <c r="E443" s="17">
        <v>681</v>
      </c>
      <c r="F443" s="2">
        <v>30.565529622980002</v>
      </c>
    </row>
    <row r="444" spans="2:6" x14ac:dyDescent="0.25">
      <c r="C444" s="15">
        <v>2</v>
      </c>
      <c r="D444" s="18" t="s">
        <v>271</v>
      </c>
      <c r="E444" s="17">
        <v>288</v>
      </c>
      <c r="F444" s="2">
        <v>12.926391382406001</v>
      </c>
    </row>
    <row r="445" spans="2:6" x14ac:dyDescent="0.25">
      <c r="C445" s="15">
        <v>3</v>
      </c>
      <c r="D445" s="18" t="s">
        <v>272</v>
      </c>
      <c r="E445" s="17">
        <v>23</v>
      </c>
      <c r="F445" s="2">
        <v>1.0323159784560001</v>
      </c>
    </row>
    <row r="446" spans="2:6" x14ac:dyDescent="0.25">
      <c r="C446" s="15">
        <v>4</v>
      </c>
      <c r="D446" s="18" t="s">
        <v>273</v>
      </c>
      <c r="E446" s="17">
        <v>17</v>
      </c>
      <c r="F446" s="2">
        <v>0.76301615798900002</v>
      </c>
    </row>
    <row r="447" spans="2:6" x14ac:dyDescent="0.25">
      <c r="C447" s="15">
        <v>5</v>
      </c>
      <c r="D447" s="18" t="s">
        <v>274</v>
      </c>
      <c r="E447" s="17">
        <v>10</v>
      </c>
      <c r="F447" s="2">
        <v>0.44883303411100001</v>
      </c>
    </row>
    <row r="448" spans="2:6" x14ac:dyDescent="0.25">
      <c r="C448" s="15">
        <v>6</v>
      </c>
      <c r="D448" s="18" t="s">
        <v>275</v>
      </c>
      <c r="E448" s="17">
        <v>0</v>
      </c>
      <c r="F448" s="31" t="s">
        <v>16</v>
      </c>
    </row>
    <row r="449" spans="2:6" x14ac:dyDescent="0.25">
      <c r="C449" s="15">
        <v>7</v>
      </c>
      <c r="D449" s="18" t="s">
        <v>276</v>
      </c>
      <c r="E449" s="17">
        <v>1043</v>
      </c>
      <c r="F449" s="2">
        <v>46.813285457809997</v>
      </c>
    </row>
    <row r="450" spans="2:6" x14ac:dyDescent="0.25">
      <c r="C450" s="15">
        <v>8</v>
      </c>
      <c r="D450" s="18" t="s">
        <v>75</v>
      </c>
      <c r="E450" s="17">
        <v>27</v>
      </c>
      <c r="F450" s="2">
        <v>1.211849192101</v>
      </c>
    </row>
    <row r="451" spans="2:6" x14ac:dyDescent="0.25">
      <c r="C451" s="15">
        <v>9</v>
      </c>
      <c r="D451" s="18" t="s">
        <v>277</v>
      </c>
      <c r="E451" s="17">
        <v>96</v>
      </c>
      <c r="F451" s="2">
        <v>4.308797127469</v>
      </c>
    </row>
    <row r="452" spans="2:6" x14ac:dyDescent="0.25">
      <c r="C452" s="5">
        <v>10</v>
      </c>
      <c r="D452" s="16" t="s">
        <v>14</v>
      </c>
      <c r="E452" s="19">
        <v>43</v>
      </c>
      <c r="F452" s="20">
        <v>1.9299820466790001</v>
      </c>
    </row>
    <row r="453" spans="2:6" x14ac:dyDescent="0.25">
      <c r="C453" s="8"/>
      <c r="D453" s="11" t="s">
        <v>15</v>
      </c>
      <c r="E453" s="4"/>
      <c r="F453" s="6"/>
    </row>
    <row r="455" spans="2:6" x14ac:dyDescent="0.25">
      <c r="B455" s="3" t="str">
        <f xml:space="preserve"> HYPERLINK("#'目次'!B37", "[32]")</f>
        <v>[32]</v>
      </c>
      <c r="C455" s="1" t="s">
        <v>280</v>
      </c>
    </row>
    <row r="456" spans="2:6" x14ac:dyDescent="0.25">
      <c r="B456" s="1" t="s">
        <v>8</v>
      </c>
      <c r="C456" s="1" t="s">
        <v>269</v>
      </c>
    </row>
    <row r="457" spans="2:6" x14ac:dyDescent="0.25">
      <c r="B457" s="1"/>
      <c r="C457" s="1"/>
    </row>
    <row r="458" spans="2:6" x14ac:dyDescent="0.25">
      <c r="E458" s="7" t="s">
        <v>2</v>
      </c>
      <c r="F458" s="14" t="s">
        <v>3</v>
      </c>
    </row>
    <row r="459" spans="2:6" x14ac:dyDescent="0.25">
      <c r="C459" s="10"/>
      <c r="D459" s="12" t="s">
        <v>11</v>
      </c>
      <c r="E459" s="13">
        <v>2228</v>
      </c>
      <c r="F459" s="9">
        <v>100</v>
      </c>
    </row>
    <row r="460" spans="2:6" x14ac:dyDescent="0.25">
      <c r="C460" s="15">
        <v>1</v>
      </c>
      <c r="D460" s="18" t="s">
        <v>281</v>
      </c>
      <c r="E460" s="17">
        <v>1421</v>
      </c>
      <c r="F460" s="2">
        <v>63.779174147216999</v>
      </c>
    </row>
    <row r="461" spans="2:6" x14ac:dyDescent="0.25">
      <c r="C461" s="15">
        <v>2</v>
      </c>
      <c r="D461" s="18" t="s">
        <v>282</v>
      </c>
      <c r="E461" s="17">
        <v>408</v>
      </c>
      <c r="F461" s="2">
        <v>18.312387791740999</v>
      </c>
    </row>
    <row r="462" spans="2:6" x14ac:dyDescent="0.25">
      <c r="C462" s="15">
        <v>3</v>
      </c>
      <c r="D462" s="18" t="s">
        <v>283</v>
      </c>
      <c r="E462" s="17">
        <v>70</v>
      </c>
      <c r="F462" s="2">
        <v>3.1418312387789999</v>
      </c>
    </row>
    <row r="463" spans="2:6" x14ac:dyDescent="0.25">
      <c r="C463" s="15">
        <v>4</v>
      </c>
      <c r="D463" s="18" t="s">
        <v>284</v>
      </c>
      <c r="E463" s="17">
        <v>95</v>
      </c>
      <c r="F463" s="2">
        <v>4.263913824057</v>
      </c>
    </row>
    <row r="464" spans="2:6" x14ac:dyDescent="0.25">
      <c r="C464" s="15">
        <v>5</v>
      </c>
      <c r="D464" s="18" t="s">
        <v>285</v>
      </c>
      <c r="E464" s="17">
        <v>185</v>
      </c>
      <c r="F464" s="2">
        <v>8.3034111310590006</v>
      </c>
    </row>
    <row r="465" spans="2:6" x14ac:dyDescent="0.25">
      <c r="C465" s="5">
        <v>6</v>
      </c>
      <c r="D465" s="16" t="s">
        <v>14</v>
      </c>
      <c r="E465" s="19">
        <v>49</v>
      </c>
      <c r="F465" s="20">
        <v>2.1992818671449998</v>
      </c>
    </row>
    <row r="466" spans="2:6" x14ac:dyDescent="0.25">
      <c r="C466" s="8"/>
      <c r="D466" s="11" t="s">
        <v>15</v>
      </c>
      <c r="E466" s="4"/>
      <c r="F466" s="6"/>
    </row>
    <row r="468" spans="2:6" x14ac:dyDescent="0.25">
      <c r="B468" s="3" t="str">
        <f xml:space="preserve"> HYPERLINK("#'目次'!B38", "[33]")</f>
        <v>[33]</v>
      </c>
      <c r="C468" s="1" t="s">
        <v>288</v>
      </c>
    </row>
    <row r="469" spans="2:6" x14ac:dyDescent="0.25">
      <c r="B469" s="1"/>
      <c r="C469" s="1"/>
    </row>
    <row r="470" spans="2:6" x14ac:dyDescent="0.25">
      <c r="B470" s="1"/>
      <c r="C470" s="1"/>
    </row>
    <row r="471" spans="2:6" x14ac:dyDescent="0.25">
      <c r="E471" s="7" t="s">
        <v>2</v>
      </c>
      <c r="F471" s="14" t="s">
        <v>3</v>
      </c>
    </row>
    <row r="472" spans="2:6" x14ac:dyDescent="0.25">
      <c r="C472" s="10"/>
      <c r="D472" s="12" t="s">
        <v>11</v>
      </c>
      <c r="E472" s="13">
        <v>2414</v>
      </c>
      <c r="F472" s="9">
        <v>100</v>
      </c>
    </row>
    <row r="473" spans="2:6" x14ac:dyDescent="0.25">
      <c r="C473" s="15">
        <v>1</v>
      </c>
      <c r="D473" s="18" t="s">
        <v>289</v>
      </c>
      <c r="E473" s="17">
        <v>1716</v>
      </c>
      <c r="F473" s="2">
        <v>71.085335542668005</v>
      </c>
    </row>
    <row r="474" spans="2:6" x14ac:dyDescent="0.25">
      <c r="C474" s="15">
        <v>2</v>
      </c>
      <c r="D474" s="18" t="s">
        <v>290</v>
      </c>
      <c r="E474" s="17">
        <v>1179</v>
      </c>
      <c r="F474" s="2">
        <v>48.840099420050002</v>
      </c>
    </row>
    <row r="475" spans="2:6" x14ac:dyDescent="0.25">
      <c r="C475" s="15">
        <v>3</v>
      </c>
      <c r="D475" s="18" t="s">
        <v>291</v>
      </c>
      <c r="E475" s="17">
        <v>980</v>
      </c>
      <c r="F475" s="2">
        <v>40.596520298260003</v>
      </c>
    </row>
    <row r="476" spans="2:6" x14ac:dyDescent="0.25">
      <c r="C476" s="15">
        <v>4</v>
      </c>
      <c r="D476" s="18" t="s">
        <v>292</v>
      </c>
      <c r="E476" s="17">
        <v>914</v>
      </c>
      <c r="F476" s="2">
        <v>37.862468931233998</v>
      </c>
    </row>
    <row r="477" spans="2:6" x14ac:dyDescent="0.25">
      <c r="C477" s="15">
        <v>5</v>
      </c>
      <c r="D477" s="18" t="s">
        <v>293</v>
      </c>
      <c r="E477" s="17">
        <v>975</v>
      </c>
      <c r="F477" s="2">
        <v>40.389395194697997</v>
      </c>
    </row>
    <row r="478" spans="2:6" x14ac:dyDescent="0.25">
      <c r="C478" s="15">
        <v>6</v>
      </c>
      <c r="D478" s="18" t="s">
        <v>294</v>
      </c>
      <c r="E478" s="17">
        <v>318</v>
      </c>
      <c r="F478" s="2">
        <v>13.173156586577999</v>
      </c>
    </row>
    <row r="479" spans="2:6" x14ac:dyDescent="0.25">
      <c r="C479" s="5">
        <v>7</v>
      </c>
      <c r="D479" s="16" t="s">
        <v>14</v>
      </c>
      <c r="E479" s="19">
        <v>92</v>
      </c>
      <c r="F479" s="20">
        <v>3.8111019055509998</v>
      </c>
    </row>
    <row r="480" spans="2:6" x14ac:dyDescent="0.25">
      <c r="C480" s="8"/>
      <c r="D480" s="11" t="s">
        <v>15</v>
      </c>
      <c r="E480" s="4"/>
      <c r="F480" s="6"/>
    </row>
    <row r="482" spans="2:6" x14ac:dyDescent="0.25">
      <c r="B482" s="3" t="str">
        <f xml:space="preserve"> HYPERLINK("#'目次'!B39", "[34]")</f>
        <v>[34]</v>
      </c>
      <c r="C482" s="1" t="s">
        <v>297</v>
      </c>
    </row>
    <row r="483" spans="2:6" x14ac:dyDescent="0.25">
      <c r="B483" s="1"/>
      <c r="C483" s="1"/>
    </row>
    <row r="484" spans="2:6" x14ac:dyDescent="0.25">
      <c r="B484" s="1"/>
      <c r="C484" s="1"/>
    </row>
    <row r="485" spans="2:6" x14ac:dyDescent="0.25">
      <c r="E485" s="7" t="s">
        <v>2</v>
      </c>
      <c r="F485" s="14" t="s">
        <v>3</v>
      </c>
    </row>
    <row r="486" spans="2:6" x14ac:dyDescent="0.25">
      <c r="C486" s="10"/>
      <c r="D486" s="12" t="s">
        <v>11</v>
      </c>
      <c r="E486" s="13">
        <v>2414</v>
      </c>
      <c r="F486" s="9">
        <v>100</v>
      </c>
    </row>
    <row r="487" spans="2:6" x14ac:dyDescent="0.25">
      <c r="C487" s="15">
        <v>1</v>
      </c>
      <c r="D487" s="18" t="s">
        <v>298</v>
      </c>
      <c r="E487" s="17">
        <v>727</v>
      </c>
      <c r="F487" s="2">
        <v>30.115990057994999</v>
      </c>
    </row>
    <row r="488" spans="2:6" x14ac:dyDescent="0.25">
      <c r="C488" s="15">
        <v>2</v>
      </c>
      <c r="D488" s="18" t="s">
        <v>299</v>
      </c>
      <c r="E488" s="17">
        <v>942</v>
      </c>
      <c r="F488" s="2">
        <v>39.022369511184998</v>
      </c>
    </row>
    <row r="489" spans="2:6" x14ac:dyDescent="0.25">
      <c r="C489" s="15">
        <v>3</v>
      </c>
      <c r="D489" s="18" t="s">
        <v>300</v>
      </c>
      <c r="E489" s="17">
        <v>606</v>
      </c>
      <c r="F489" s="2">
        <v>25.103562551781</v>
      </c>
    </row>
    <row r="490" spans="2:6" x14ac:dyDescent="0.25">
      <c r="C490" s="15">
        <v>4</v>
      </c>
      <c r="D490" s="18" t="s">
        <v>301</v>
      </c>
      <c r="E490" s="17">
        <v>347</v>
      </c>
      <c r="F490" s="2">
        <v>14.374482187241</v>
      </c>
    </row>
    <row r="491" spans="2:6" x14ac:dyDescent="0.25">
      <c r="C491" s="15">
        <v>5</v>
      </c>
      <c r="D491" s="18" t="s">
        <v>302</v>
      </c>
      <c r="E491" s="17">
        <v>172</v>
      </c>
      <c r="F491" s="2">
        <v>7.1251035625519998</v>
      </c>
    </row>
    <row r="492" spans="2:6" x14ac:dyDescent="0.25">
      <c r="C492" s="15">
        <v>6</v>
      </c>
      <c r="D492" s="18" t="s">
        <v>303</v>
      </c>
      <c r="E492" s="17">
        <v>475</v>
      </c>
      <c r="F492" s="2">
        <v>19.676884838442</v>
      </c>
    </row>
    <row r="493" spans="2:6" x14ac:dyDescent="0.25">
      <c r="C493" s="15">
        <v>7</v>
      </c>
      <c r="D493" s="18" t="s">
        <v>75</v>
      </c>
      <c r="E493" s="17">
        <v>69</v>
      </c>
      <c r="F493" s="2">
        <v>2.8583264291630002</v>
      </c>
    </row>
    <row r="494" spans="2:6" x14ac:dyDescent="0.25">
      <c r="C494" s="15"/>
      <c r="D494" s="18" t="s">
        <v>304</v>
      </c>
      <c r="E494" s="17">
        <v>1212</v>
      </c>
      <c r="F494" s="2">
        <v>50.207125103563001</v>
      </c>
    </row>
    <row r="495" spans="2:6" x14ac:dyDescent="0.25">
      <c r="C495" s="15">
        <v>8</v>
      </c>
      <c r="D495" s="18" t="s">
        <v>305</v>
      </c>
      <c r="E495" s="17">
        <v>881</v>
      </c>
      <c r="F495" s="2">
        <v>36.495443247722001</v>
      </c>
    </row>
    <row r="496" spans="2:6" x14ac:dyDescent="0.25">
      <c r="C496" s="5">
        <v>9</v>
      </c>
      <c r="D496" s="16" t="s">
        <v>14</v>
      </c>
      <c r="E496" s="19">
        <v>321</v>
      </c>
      <c r="F496" s="20">
        <v>13.297431648716</v>
      </c>
    </row>
    <row r="497" spans="2:6" x14ac:dyDescent="0.25">
      <c r="C497" s="8"/>
      <c r="D497" s="11" t="s">
        <v>15</v>
      </c>
      <c r="E497" s="4"/>
      <c r="F497" s="6"/>
    </row>
    <row r="499" spans="2:6" x14ac:dyDescent="0.25">
      <c r="B499" s="3" t="str">
        <f xml:space="preserve"> HYPERLINK("#'目次'!B40", "[35]")</f>
        <v>[35]</v>
      </c>
      <c r="C499" s="1" t="s">
        <v>308</v>
      </c>
    </row>
    <row r="500" spans="2:6" x14ac:dyDescent="0.25">
      <c r="B500" s="1"/>
      <c r="C500" s="1"/>
    </row>
    <row r="501" spans="2:6" x14ac:dyDescent="0.25">
      <c r="B501" s="1"/>
      <c r="C501" s="1"/>
    </row>
    <row r="502" spans="2:6" x14ac:dyDescent="0.25">
      <c r="E502" s="7" t="s">
        <v>2</v>
      </c>
      <c r="F502" s="14" t="s">
        <v>3</v>
      </c>
    </row>
    <row r="503" spans="2:6" x14ac:dyDescent="0.25">
      <c r="C503" s="10"/>
      <c r="D503" s="12" t="s">
        <v>11</v>
      </c>
      <c r="E503" s="13">
        <v>2414</v>
      </c>
      <c r="F503" s="9">
        <v>100</v>
      </c>
    </row>
    <row r="504" spans="2:6" x14ac:dyDescent="0.25">
      <c r="C504" s="15">
        <v>1</v>
      </c>
      <c r="D504" s="18" t="s">
        <v>309</v>
      </c>
      <c r="E504" s="17">
        <v>693</v>
      </c>
      <c r="F504" s="2">
        <v>28.707539353769999</v>
      </c>
    </row>
    <row r="505" spans="2:6" x14ac:dyDescent="0.25">
      <c r="C505" s="15">
        <v>2</v>
      </c>
      <c r="D505" s="18" t="s">
        <v>310</v>
      </c>
      <c r="E505" s="17">
        <v>38</v>
      </c>
      <c r="F505" s="2">
        <v>1.574150787075</v>
      </c>
    </row>
    <row r="506" spans="2:6" x14ac:dyDescent="0.25">
      <c r="C506" s="15">
        <v>3</v>
      </c>
      <c r="D506" s="18" t="s">
        <v>311</v>
      </c>
      <c r="E506" s="17">
        <v>1521</v>
      </c>
      <c r="F506" s="2">
        <v>63.007456503728001</v>
      </c>
    </row>
    <row r="507" spans="2:6" x14ac:dyDescent="0.25">
      <c r="C507" s="5">
        <v>4</v>
      </c>
      <c r="D507" s="16" t="s">
        <v>14</v>
      </c>
      <c r="E507" s="19">
        <v>162</v>
      </c>
      <c r="F507" s="20">
        <v>6.710853355427</v>
      </c>
    </row>
    <row r="508" spans="2:6" x14ac:dyDescent="0.25">
      <c r="C508" s="8"/>
      <c r="D508" s="11" t="s">
        <v>15</v>
      </c>
      <c r="E508" s="4"/>
      <c r="F508" s="6"/>
    </row>
    <row r="510" spans="2:6" x14ac:dyDescent="0.25">
      <c r="B510" s="3" t="str">
        <f xml:space="preserve"> HYPERLINK("#'目次'!B41", "[36]")</f>
        <v>[36]</v>
      </c>
      <c r="C510" s="1" t="s">
        <v>314</v>
      </c>
    </row>
    <row r="511" spans="2:6" x14ac:dyDescent="0.25">
      <c r="B511" s="1" t="s">
        <v>8</v>
      </c>
      <c r="C511" s="1" t="s">
        <v>315</v>
      </c>
    </row>
    <row r="512" spans="2:6" x14ac:dyDescent="0.25">
      <c r="B512" s="1"/>
      <c r="C512" s="1"/>
    </row>
    <row r="513" spans="2:6" x14ac:dyDescent="0.25">
      <c r="E513" s="7" t="s">
        <v>2</v>
      </c>
      <c r="F513" s="14" t="s">
        <v>3</v>
      </c>
    </row>
    <row r="514" spans="2:6" x14ac:dyDescent="0.25">
      <c r="C514" s="10"/>
      <c r="D514" s="12" t="s">
        <v>11</v>
      </c>
      <c r="E514" s="13">
        <v>693</v>
      </c>
      <c r="F514" s="9">
        <v>100</v>
      </c>
    </row>
    <row r="515" spans="2:6" x14ac:dyDescent="0.25">
      <c r="C515" s="15">
        <v>1</v>
      </c>
      <c r="D515" s="18" t="s">
        <v>316</v>
      </c>
      <c r="E515" s="17">
        <v>75</v>
      </c>
      <c r="F515" s="2">
        <v>10.822510822510999</v>
      </c>
    </row>
    <row r="516" spans="2:6" x14ac:dyDescent="0.25">
      <c r="C516" s="15">
        <v>2</v>
      </c>
      <c r="D516" s="18" t="s">
        <v>317</v>
      </c>
      <c r="E516" s="17">
        <v>94</v>
      </c>
      <c r="F516" s="2">
        <v>13.564213564214</v>
      </c>
    </row>
    <row r="517" spans="2:6" x14ac:dyDescent="0.25">
      <c r="C517" s="15">
        <v>3</v>
      </c>
      <c r="D517" s="18" t="s">
        <v>318</v>
      </c>
      <c r="E517" s="17">
        <v>76</v>
      </c>
      <c r="F517" s="2">
        <v>10.966810966811</v>
      </c>
    </row>
    <row r="518" spans="2:6" x14ac:dyDescent="0.25">
      <c r="C518" s="15">
        <v>4</v>
      </c>
      <c r="D518" s="18" t="s">
        <v>319</v>
      </c>
      <c r="E518" s="17">
        <v>70</v>
      </c>
      <c r="F518" s="2">
        <v>10.101010101010001</v>
      </c>
    </row>
    <row r="519" spans="2:6" x14ac:dyDescent="0.25">
      <c r="C519" s="15">
        <v>5</v>
      </c>
      <c r="D519" s="18" t="s">
        <v>320</v>
      </c>
      <c r="E519" s="17">
        <v>269</v>
      </c>
      <c r="F519" s="2">
        <v>38.816738816738997</v>
      </c>
    </row>
    <row r="520" spans="2:6" x14ac:dyDescent="0.25">
      <c r="C520" s="15">
        <v>6</v>
      </c>
      <c r="D520" s="18" t="s">
        <v>75</v>
      </c>
      <c r="E520" s="17">
        <v>97</v>
      </c>
      <c r="F520" s="2">
        <v>13.997113997114001</v>
      </c>
    </row>
    <row r="521" spans="2:6" x14ac:dyDescent="0.25">
      <c r="C521" s="5">
        <v>7</v>
      </c>
      <c r="D521" s="16" t="s">
        <v>14</v>
      </c>
      <c r="E521" s="19">
        <v>12</v>
      </c>
      <c r="F521" s="20">
        <v>1.731601731602</v>
      </c>
    </row>
    <row r="522" spans="2:6" x14ac:dyDescent="0.25">
      <c r="C522" s="8"/>
      <c r="D522" s="11" t="s">
        <v>15</v>
      </c>
      <c r="E522" s="4"/>
      <c r="F522" s="6"/>
    </row>
    <row r="524" spans="2:6" x14ac:dyDescent="0.25">
      <c r="B524" s="3" t="str">
        <f xml:space="preserve"> HYPERLINK("#'目次'!B42", "[37]")</f>
        <v>[37]</v>
      </c>
      <c r="C524" s="1" t="s">
        <v>323</v>
      </c>
    </row>
    <row r="525" spans="2:6" x14ac:dyDescent="0.25">
      <c r="B525" s="1" t="s">
        <v>8</v>
      </c>
      <c r="C525" s="1" t="s">
        <v>315</v>
      </c>
    </row>
    <row r="526" spans="2:6" x14ac:dyDescent="0.25">
      <c r="B526" s="1"/>
      <c r="C526" s="1"/>
    </row>
    <row r="527" spans="2:6" x14ac:dyDescent="0.25">
      <c r="D527" s="35" t="s">
        <v>11</v>
      </c>
      <c r="E527" s="34">
        <v>693</v>
      </c>
    </row>
    <row r="528" spans="2:6" x14ac:dyDescent="0.25">
      <c r="D528" s="37" t="s">
        <v>324</v>
      </c>
      <c r="E528" s="25">
        <v>612</v>
      </c>
    </row>
    <row r="529" spans="2:6" x14ac:dyDescent="0.25">
      <c r="D529" s="37" t="s">
        <v>325</v>
      </c>
      <c r="E529" s="36">
        <v>16040.95</v>
      </c>
    </row>
    <row r="530" spans="2:6" x14ac:dyDescent="0.25">
      <c r="D530" s="37" t="s">
        <v>32</v>
      </c>
      <c r="E530" s="36">
        <v>26.21</v>
      </c>
    </row>
    <row r="531" spans="2:6" x14ac:dyDescent="0.25">
      <c r="D531" s="37" t="s">
        <v>326</v>
      </c>
      <c r="E531" s="36">
        <v>0</v>
      </c>
    </row>
    <row r="532" spans="2:6" x14ac:dyDescent="0.25">
      <c r="D532" s="37" t="s">
        <v>327</v>
      </c>
      <c r="E532" s="36">
        <v>110</v>
      </c>
    </row>
    <row r="533" spans="2:6" x14ac:dyDescent="0.25">
      <c r="D533" s="37" t="s">
        <v>33</v>
      </c>
      <c r="E533" s="36">
        <v>24</v>
      </c>
    </row>
    <row r="534" spans="2:6" x14ac:dyDescent="0.25">
      <c r="D534" s="37" t="s">
        <v>328</v>
      </c>
      <c r="E534" s="36">
        <v>16.8</v>
      </c>
    </row>
    <row r="535" spans="2:6" x14ac:dyDescent="0.25">
      <c r="D535" s="37" t="s">
        <v>329</v>
      </c>
      <c r="E535" s="25">
        <v>6</v>
      </c>
    </row>
    <row r="536" spans="2:6" x14ac:dyDescent="0.25">
      <c r="D536" s="29" t="s">
        <v>330</v>
      </c>
      <c r="E536" s="30">
        <v>81</v>
      </c>
    </row>
    <row r="538" spans="2:6" x14ac:dyDescent="0.25">
      <c r="B538" s="3" t="str">
        <f xml:space="preserve"> HYPERLINK("#'目次'!B43", "[38]")</f>
        <v>[38]</v>
      </c>
      <c r="C538" s="1" t="s">
        <v>334</v>
      </c>
    </row>
    <row r="539" spans="2:6" x14ac:dyDescent="0.25">
      <c r="B539" s="1" t="s">
        <v>8</v>
      </c>
      <c r="C539" s="1" t="s">
        <v>315</v>
      </c>
    </row>
    <row r="540" spans="2:6" x14ac:dyDescent="0.25">
      <c r="B540" s="1"/>
      <c r="C540" s="1"/>
    </row>
    <row r="541" spans="2:6" x14ac:dyDescent="0.25">
      <c r="E541" s="7" t="s">
        <v>2</v>
      </c>
      <c r="F541" s="14" t="s">
        <v>3</v>
      </c>
    </row>
    <row r="542" spans="2:6" x14ac:dyDescent="0.25">
      <c r="C542" s="10"/>
      <c r="D542" s="12" t="s">
        <v>11</v>
      </c>
      <c r="E542" s="13">
        <v>693</v>
      </c>
      <c r="F542" s="9">
        <v>100</v>
      </c>
    </row>
    <row r="543" spans="2:6" x14ac:dyDescent="0.25">
      <c r="C543" s="15">
        <v>1</v>
      </c>
      <c r="D543" s="18" t="s">
        <v>335</v>
      </c>
      <c r="E543" s="17">
        <v>217</v>
      </c>
      <c r="F543" s="2">
        <v>31.313131313130999</v>
      </c>
    </row>
    <row r="544" spans="2:6" x14ac:dyDescent="0.25">
      <c r="C544" s="15">
        <v>2</v>
      </c>
      <c r="D544" s="18" t="s">
        <v>336</v>
      </c>
      <c r="E544" s="17">
        <v>96</v>
      </c>
      <c r="F544" s="2">
        <v>13.852813852814</v>
      </c>
    </row>
    <row r="545" spans="2:6" x14ac:dyDescent="0.25">
      <c r="C545" s="15">
        <v>3</v>
      </c>
      <c r="D545" s="18" t="s">
        <v>337</v>
      </c>
      <c r="E545" s="17">
        <v>38</v>
      </c>
      <c r="F545" s="2">
        <v>5.4834054834049999</v>
      </c>
    </row>
    <row r="546" spans="2:6" x14ac:dyDescent="0.25">
      <c r="C546" s="15">
        <v>4</v>
      </c>
      <c r="D546" s="18" t="s">
        <v>338</v>
      </c>
      <c r="E546" s="17">
        <v>54</v>
      </c>
      <c r="F546" s="2">
        <v>7.792207792208</v>
      </c>
    </row>
    <row r="547" spans="2:6" x14ac:dyDescent="0.25">
      <c r="C547" s="15">
        <v>5</v>
      </c>
      <c r="D547" s="18" t="s">
        <v>339</v>
      </c>
      <c r="E547" s="17">
        <v>44</v>
      </c>
      <c r="F547" s="2">
        <v>6.3492063492059998</v>
      </c>
    </row>
    <row r="548" spans="2:6" x14ac:dyDescent="0.25">
      <c r="C548" s="15">
        <v>6</v>
      </c>
      <c r="D548" s="18" t="s">
        <v>340</v>
      </c>
      <c r="E548" s="17">
        <v>85</v>
      </c>
      <c r="F548" s="2">
        <v>12.265512265511999</v>
      </c>
    </row>
    <row r="549" spans="2:6" x14ac:dyDescent="0.25">
      <c r="C549" s="15">
        <v>7</v>
      </c>
      <c r="D549" s="18" t="s">
        <v>341</v>
      </c>
      <c r="E549" s="17">
        <v>26</v>
      </c>
      <c r="F549" s="2">
        <v>3.7518037518040002</v>
      </c>
    </row>
    <row r="550" spans="2:6" x14ac:dyDescent="0.25">
      <c r="C550" s="15">
        <v>8</v>
      </c>
      <c r="D550" s="18" t="s">
        <v>342</v>
      </c>
      <c r="E550" s="17">
        <v>21</v>
      </c>
      <c r="F550" s="2">
        <v>3.0303030303030001</v>
      </c>
    </row>
    <row r="551" spans="2:6" x14ac:dyDescent="0.25">
      <c r="C551" s="15">
        <v>9</v>
      </c>
      <c r="D551" s="18" t="s">
        <v>343</v>
      </c>
      <c r="E551" s="17">
        <v>31</v>
      </c>
      <c r="F551" s="2">
        <v>4.4733044733040002</v>
      </c>
    </row>
    <row r="552" spans="2:6" x14ac:dyDescent="0.25">
      <c r="C552" s="15">
        <v>10</v>
      </c>
      <c r="D552" s="18" t="s">
        <v>14</v>
      </c>
      <c r="E552" s="17">
        <v>81</v>
      </c>
      <c r="F552" s="2">
        <v>11.688311688312</v>
      </c>
    </row>
    <row r="553" spans="2:6" x14ac:dyDescent="0.25">
      <c r="C553" s="5"/>
      <c r="D553" s="16" t="s">
        <v>32</v>
      </c>
      <c r="E553" s="23" t="s">
        <v>16</v>
      </c>
      <c r="F553" s="26">
        <v>26.210702614378999</v>
      </c>
    </row>
    <row r="554" spans="2:6" x14ac:dyDescent="0.25">
      <c r="C554" s="8"/>
      <c r="D554" s="11" t="s">
        <v>15</v>
      </c>
      <c r="E554" s="4"/>
      <c r="F554" s="6"/>
    </row>
    <row r="556" spans="2:6" x14ac:dyDescent="0.25">
      <c r="B556" s="3" t="str">
        <f xml:space="preserve"> HYPERLINK("#'目次'!B44", "[39]")</f>
        <v>[39]</v>
      </c>
      <c r="C556" s="1" t="s">
        <v>346</v>
      </c>
    </row>
    <row r="557" spans="2:6" x14ac:dyDescent="0.25">
      <c r="B557" s="1" t="s">
        <v>8</v>
      </c>
      <c r="C557" s="1" t="s">
        <v>315</v>
      </c>
    </row>
    <row r="558" spans="2:6" x14ac:dyDescent="0.25">
      <c r="B558" s="1"/>
      <c r="C558" s="1"/>
    </row>
    <row r="559" spans="2:6" x14ac:dyDescent="0.25">
      <c r="E559" s="7" t="s">
        <v>2</v>
      </c>
      <c r="F559" s="14" t="s">
        <v>3</v>
      </c>
    </row>
    <row r="560" spans="2:6" x14ac:dyDescent="0.25">
      <c r="C560" s="10"/>
      <c r="D560" s="12" t="s">
        <v>11</v>
      </c>
      <c r="E560" s="13">
        <v>693</v>
      </c>
      <c r="F560" s="9">
        <v>100</v>
      </c>
    </row>
    <row r="561" spans="2:6" x14ac:dyDescent="0.25">
      <c r="C561" s="15">
        <v>1</v>
      </c>
      <c r="D561" s="18" t="s">
        <v>347</v>
      </c>
      <c r="E561" s="17">
        <v>288</v>
      </c>
      <c r="F561" s="2">
        <v>41.558441558441999</v>
      </c>
    </row>
    <row r="562" spans="2:6" x14ac:dyDescent="0.25">
      <c r="C562" s="15">
        <v>2</v>
      </c>
      <c r="D562" s="18" t="s">
        <v>348</v>
      </c>
      <c r="E562" s="17">
        <v>118</v>
      </c>
      <c r="F562" s="2">
        <v>17.027417027416998</v>
      </c>
    </row>
    <row r="563" spans="2:6" x14ac:dyDescent="0.25">
      <c r="C563" s="15">
        <v>3</v>
      </c>
      <c r="D563" s="18" t="s">
        <v>349</v>
      </c>
      <c r="E563" s="17">
        <v>28</v>
      </c>
      <c r="F563" s="2">
        <v>4.0404040404039998</v>
      </c>
    </row>
    <row r="564" spans="2:6" x14ac:dyDescent="0.25">
      <c r="C564" s="15">
        <v>4</v>
      </c>
      <c r="D564" s="18" t="s">
        <v>350</v>
      </c>
      <c r="E564" s="17">
        <v>140</v>
      </c>
      <c r="F564" s="2">
        <v>20.202020202020002</v>
      </c>
    </row>
    <row r="565" spans="2:6" x14ac:dyDescent="0.25">
      <c r="C565" s="15">
        <v>5</v>
      </c>
      <c r="D565" s="18" t="s">
        <v>75</v>
      </c>
      <c r="E565" s="17">
        <v>62</v>
      </c>
      <c r="F565" s="2">
        <v>8.9466089466090004</v>
      </c>
    </row>
    <row r="566" spans="2:6" x14ac:dyDescent="0.25">
      <c r="C566" s="5">
        <v>6</v>
      </c>
      <c r="D566" s="16" t="s">
        <v>14</v>
      </c>
      <c r="E566" s="19">
        <v>57</v>
      </c>
      <c r="F566" s="20">
        <v>8.2251082251080003</v>
      </c>
    </row>
    <row r="567" spans="2:6" x14ac:dyDescent="0.25">
      <c r="C567" s="8"/>
      <c r="D567" s="11" t="s">
        <v>15</v>
      </c>
      <c r="E567" s="4"/>
      <c r="F567" s="6"/>
    </row>
    <row r="569" spans="2:6" x14ac:dyDescent="0.25">
      <c r="B569" s="3" t="str">
        <f xml:space="preserve"> HYPERLINK("#'目次'!B45", "[40]")</f>
        <v>[40]</v>
      </c>
      <c r="C569" s="1" t="s">
        <v>353</v>
      </c>
    </row>
    <row r="570" spans="2:6" x14ac:dyDescent="0.25">
      <c r="B570" s="1" t="s">
        <v>8</v>
      </c>
      <c r="C570" s="1" t="s">
        <v>354</v>
      </c>
    </row>
    <row r="571" spans="2:6" x14ac:dyDescent="0.25">
      <c r="B571" s="1"/>
      <c r="C571" s="1"/>
    </row>
    <row r="572" spans="2:6" x14ac:dyDescent="0.25">
      <c r="E572" s="7" t="s">
        <v>2</v>
      </c>
      <c r="F572" s="14" t="s">
        <v>3</v>
      </c>
    </row>
    <row r="573" spans="2:6" x14ac:dyDescent="0.25">
      <c r="C573" s="10"/>
      <c r="D573" s="12" t="s">
        <v>11</v>
      </c>
      <c r="E573" s="13">
        <v>1559</v>
      </c>
      <c r="F573" s="9">
        <v>100</v>
      </c>
    </row>
    <row r="574" spans="2:6" x14ac:dyDescent="0.25">
      <c r="C574" s="15">
        <v>1</v>
      </c>
      <c r="D574" s="18" t="s">
        <v>355</v>
      </c>
      <c r="E574" s="17">
        <v>50</v>
      </c>
      <c r="F574" s="2">
        <v>3.2071840923670001</v>
      </c>
    </row>
    <row r="575" spans="2:6" x14ac:dyDescent="0.25">
      <c r="C575" s="15">
        <v>2</v>
      </c>
      <c r="D575" s="18" t="s">
        <v>356</v>
      </c>
      <c r="E575" s="17">
        <v>139</v>
      </c>
      <c r="F575" s="2">
        <v>8.9159717767799993</v>
      </c>
    </row>
    <row r="576" spans="2:6" x14ac:dyDescent="0.25">
      <c r="C576" s="15">
        <v>3</v>
      </c>
      <c r="D576" s="18" t="s">
        <v>357</v>
      </c>
      <c r="E576" s="17">
        <v>66</v>
      </c>
      <c r="F576" s="2">
        <v>4.2334830019240002</v>
      </c>
    </row>
    <row r="577" spans="2:6" x14ac:dyDescent="0.25">
      <c r="C577" s="15">
        <v>4</v>
      </c>
      <c r="D577" s="18" t="s">
        <v>358</v>
      </c>
      <c r="E577" s="17">
        <v>434</v>
      </c>
      <c r="F577" s="2">
        <v>27.838357921745001</v>
      </c>
    </row>
    <row r="578" spans="2:6" x14ac:dyDescent="0.25">
      <c r="C578" s="15">
        <v>5</v>
      </c>
      <c r="D578" s="18" t="s">
        <v>359</v>
      </c>
      <c r="E578" s="17">
        <v>76</v>
      </c>
      <c r="F578" s="2">
        <v>4.8749198203980004</v>
      </c>
    </row>
    <row r="579" spans="2:6" x14ac:dyDescent="0.25">
      <c r="C579" s="15">
        <v>6</v>
      </c>
      <c r="D579" s="18" t="s">
        <v>360</v>
      </c>
      <c r="E579" s="17">
        <v>137</v>
      </c>
      <c r="F579" s="2">
        <v>8.7876844130849996</v>
      </c>
    </row>
    <row r="580" spans="2:6" x14ac:dyDescent="0.25">
      <c r="C580" s="15">
        <v>7</v>
      </c>
      <c r="D580" s="18" t="s">
        <v>361</v>
      </c>
      <c r="E580" s="17">
        <v>548</v>
      </c>
      <c r="F580" s="2">
        <v>35.150737652341</v>
      </c>
    </row>
    <row r="581" spans="2:6" x14ac:dyDescent="0.25">
      <c r="C581" s="15">
        <v>8</v>
      </c>
      <c r="D581" s="18" t="s">
        <v>75</v>
      </c>
      <c r="E581" s="17">
        <v>195</v>
      </c>
      <c r="F581" s="2">
        <v>12.508017960230999</v>
      </c>
    </row>
    <row r="582" spans="2:6" x14ac:dyDescent="0.25">
      <c r="C582" s="15">
        <v>9</v>
      </c>
      <c r="D582" s="18" t="s">
        <v>362</v>
      </c>
      <c r="E582" s="17">
        <v>267</v>
      </c>
      <c r="F582" s="2">
        <v>17.126363053239</v>
      </c>
    </row>
    <row r="583" spans="2:6" x14ac:dyDescent="0.25">
      <c r="C583" s="5">
        <v>10</v>
      </c>
      <c r="D583" s="16" t="s">
        <v>14</v>
      </c>
      <c r="E583" s="19">
        <v>85</v>
      </c>
      <c r="F583" s="20">
        <v>5.4522129570239999</v>
      </c>
    </row>
    <row r="584" spans="2:6" x14ac:dyDescent="0.25">
      <c r="C584" s="8"/>
      <c r="D584" s="11" t="s">
        <v>15</v>
      </c>
      <c r="E584" s="4"/>
      <c r="F584" s="6"/>
    </row>
    <row r="586" spans="2:6" x14ac:dyDescent="0.25">
      <c r="B586" s="3" t="str">
        <f xml:space="preserve"> HYPERLINK("#'目次'!B46", "[41]")</f>
        <v>[41]</v>
      </c>
      <c r="C586" s="1" t="s">
        <v>365</v>
      </c>
    </row>
    <row r="587" spans="2:6" x14ac:dyDescent="0.25">
      <c r="B587" s="1"/>
      <c r="C587" s="1"/>
    </row>
    <row r="588" spans="2:6" x14ac:dyDescent="0.25">
      <c r="B588" s="1"/>
      <c r="C588" s="1"/>
    </row>
    <row r="589" spans="2:6" x14ac:dyDescent="0.25">
      <c r="E589" s="7" t="s">
        <v>2</v>
      </c>
      <c r="F589" s="14" t="s">
        <v>3</v>
      </c>
    </row>
    <row r="590" spans="2:6" x14ac:dyDescent="0.25">
      <c r="C590" s="10"/>
      <c r="D590" s="12" t="s">
        <v>11</v>
      </c>
      <c r="E590" s="13">
        <v>2414</v>
      </c>
      <c r="F590" s="9">
        <v>100</v>
      </c>
    </row>
    <row r="591" spans="2:6" x14ac:dyDescent="0.25">
      <c r="C591" s="15">
        <v>1</v>
      </c>
      <c r="D591" s="18" t="s">
        <v>366</v>
      </c>
      <c r="E591" s="17">
        <v>360</v>
      </c>
      <c r="F591" s="2">
        <v>14.913007456503999</v>
      </c>
    </row>
    <row r="592" spans="2:6" x14ac:dyDescent="0.25">
      <c r="C592" s="15">
        <v>2</v>
      </c>
      <c r="D592" s="18" t="s">
        <v>367</v>
      </c>
      <c r="E592" s="17">
        <v>623</v>
      </c>
      <c r="F592" s="2">
        <v>25.807787903893999</v>
      </c>
    </row>
    <row r="593" spans="2:6" x14ac:dyDescent="0.25">
      <c r="C593" s="15">
        <v>3</v>
      </c>
      <c r="D593" s="18" t="s">
        <v>368</v>
      </c>
      <c r="E593" s="17">
        <v>160</v>
      </c>
      <c r="F593" s="2">
        <v>6.628003314002</v>
      </c>
    </row>
    <row r="594" spans="2:6" x14ac:dyDescent="0.25">
      <c r="C594" s="15">
        <v>4</v>
      </c>
      <c r="D594" s="18" t="s">
        <v>369</v>
      </c>
      <c r="E594" s="17">
        <v>112</v>
      </c>
      <c r="F594" s="2">
        <v>4.6396023198009999</v>
      </c>
    </row>
    <row r="595" spans="2:6" x14ac:dyDescent="0.25">
      <c r="C595" s="15">
        <v>5</v>
      </c>
      <c r="D595" s="18" t="s">
        <v>370</v>
      </c>
      <c r="E595" s="17">
        <v>217</v>
      </c>
      <c r="F595" s="2">
        <v>8.9892294946149995</v>
      </c>
    </row>
    <row r="596" spans="2:6" x14ac:dyDescent="0.25">
      <c r="C596" s="15">
        <v>6</v>
      </c>
      <c r="D596" s="18" t="s">
        <v>371</v>
      </c>
      <c r="E596" s="17">
        <v>113</v>
      </c>
      <c r="F596" s="2">
        <v>4.6810273405140004</v>
      </c>
    </row>
    <row r="597" spans="2:6" x14ac:dyDescent="0.25">
      <c r="C597" s="15">
        <v>7</v>
      </c>
      <c r="D597" s="18" t="s">
        <v>372</v>
      </c>
      <c r="E597" s="17">
        <v>68</v>
      </c>
      <c r="F597" s="2">
        <v>2.8169014084509998</v>
      </c>
    </row>
    <row r="598" spans="2:6" x14ac:dyDescent="0.25">
      <c r="C598" s="15">
        <v>8</v>
      </c>
      <c r="D598" s="18" t="s">
        <v>373</v>
      </c>
      <c r="E598" s="17">
        <v>64</v>
      </c>
      <c r="F598" s="2">
        <v>2.6512013256009999</v>
      </c>
    </row>
    <row r="599" spans="2:6" x14ac:dyDescent="0.25">
      <c r="C599" s="15">
        <v>9</v>
      </c>
      <c r="D599" s="18" t="s">
        <v>374</v>
      </c>
      <c r="E599" s="17">
        <v>309</v>
      </c>
      <c r="F599" s="2">
        <v>12.800331400166</v>
      </c>
    </row>
    <row r="600" spans="2:6" x14ac:dyDescent="0.25">
      <c r="C600" s="15">
        <v>10</v>
      </c>
      <c r="D600" s="18" t="s">
        <v>75</v>
      </c>
      <c r="E600" s="17">
        <v>153</v>
      </c>
      <c r="F600" s="2">
        <v>6.3380281690139997</v>
      </c>
    </row>
    <row r="601" spans="2:6" x14ac:dyDescent="0.25">
      <c r="C601" s="15"/>
      <c r="D601" s="18" t="s">
        <v>375</v>
      </c>
      <c r="E601" s="17">
        <v>1245</v>
      </c>
      <c r="F601" s="2">
        <v>51.574150787074998</v>
      </c>
    </row>
    <row r="602" spans="2:6" x14ac:dyDescent="0.25">
      <c r="C602" s="15">
        <v>11</v>
      </c>
      <c r="D602" s="18" t="s">
        <v>376</v>
      </c>
      <c r="E602" s="17">
        <v>1042</v>
      </c>
      <c r="F602" s="2">
        <v>43.164871582436</v>
      </c>
    </row>
    <row r="603" spans="2:6" x14ac:dyDescent="0.25">
      <c r="C603" s="5">
        <v>12</v>
      </c>
      <c r="D603" s="16" t="s">
        <v>14</v>
      </c>
      <c r="E603" s="19">
        <v>127</v>
      </c>
      <c r="F603" s="20">
        <v>5.2609776304890001</v>
      </c>
    </row>
    <row r="604" spans="2:6" x14ac:dyDescent="0.25">
      <c r="C604" s="8"/>
      <c r="D604" s="11" t="s">
        <v>15</v>
      </c>
      <c r="E604" s="4"/>
      <c r="F604" s="6"/>
    </row>
    <row r="606" spans="2:6" x14ac:dyDescent="0.25">
      <c r="B606" s="3" t="str">
        <f xml:space="preserve"> HYPERLINK("#'目次'!B47", "[42]")</f>
        <v>[42]</v>
      </c>
      <c r="C606" s="1" t="s">
        <v>379</v>
      </c>
    </row>
    <row r="607" spans="2:6" x14ac:dyDescent="0.25">
      <c r="B607" s="1"/>
      <c r="C607" s="1"/>
    </row>
    <row r="608" spans="2:6" x14ac:dyDescent="0.25">
      <c r="B608" s="1"/>
      <c r="C608" s="1"/>
    </row>
    <row r="609" spans="2:6" x14ac:dyDescent="0.25">
      <c r="E609" s="7" t="s">
        <v>2</v>
      </c>
      <c r="F609" s="14" t="s">
        <v>3</v>
      </c>
    </row>
    <row r="610" spans="2:6" x14ac:dyDescent="0.25">
      <c r="C610" s="10"/>
      <c r="D610" s="12" t="s">
        <v>11</v>
      </c>
      <c r="E610" s="13">
        <v>2414</v>
      </c>
      <c r="F610" s="9">
        <v>100</v>
      </c>
    </row>
    <row r="611" spans="2:6" x14ac:dyDescent="0.25">
      <c r="C611" s="15">
        <v>1</v>
      </c>
      <c r="D611" s="18" t="s">
        <v>380</v>
      </c>
      <c r="E611" s="17">
        <v>738</v>
      </c>
      <c r="F611" s="2">
        <v>30.571665285832999</v>
      </c>
    </row>
    <row r="612" spans="2:6" x14ac:dyDescent="0.25">
      <c r="C612" s="15">
        <v>2</v>
      </c>
      <c r="D612" s="18" t="s">
        <v>381</v>
      </c>
      <c r="E612" s="17">
        <v>1135</v>
      </c>
      <c r="F612" s="2">
        <v>47.017398508699003</v>
      </c>
    </row>
    <row r="613" spans="2:6" x14ac:dyDescent="0.25">
      <c r="C613" s="15">
        <v>3</v>
      </c>
      <c r="D613" s="18" t="s">
        <v>382</v>
      </c>
      <c r="E613" s="17">
        <v>445</v>
      </c>
      <c r="F613" s="2">
        <v>18.434134217067001</v>
      </c>
    </row>
    <row r="614" spans="2:6" x14ac:dyDescent="0.25">
      <c r="C614" s="15">
        <v>4</v>
      </c>
      <c r="D614" s="18" t="s">
        <v>383</v>
      </c>
      <c r="E614" s="17">
        <v>73</v>
      </c>
      <c r="F614" s="2">
        <v>3.0240265120130001</v>
      </c>
    </row>
    <row r="615" spans="2:6" x14ac:dyDescent="0.25">
      <c r="C615" s="15">
        <v>5</v>
      </c>
      <c r="D615" s="18" t="s">
        <v>14</v>
      </c>
      <c r="E615" s="17">
        <v>23</v>
      </c>
      <c r="F615" s="2">
        <v>0.95277547638799998</v>
      </c>
    </row>
    <row r="616" spans="2:6" x14ac:dyDescent="0.25">
      <c r="C616" s="15"/>
      <c r="D616" s="18" t="s">
        <v>384</v>
      </c>
      <c r="E616" s="17">
        <v>1873</v>
      </c>
      <c r="F616" s="2">
        <v>77.589063794531995</v>
      </c>
    </row>
    <row r="617" spans="2:6" x14ac:dyDescent="0.25">
      <c r="C617" s="5"/>
      <c r="D617" s="16" t="s">
        <v>385</v>
      </c>
      <c r="E617" s="19">
        <v>518</v>
      </c>
      <c r="F617" s="20">
        <v>21.458160729079999</v>
      </c>
    </row>
    <row r="618" spans="2:6" x14ac:dyDescent="0.25">
      <c r="C618" s="8"/>
      <c r="D618" s="11" t="s">
        <v>15</v>
      </c>
      <c r="E618" s="4"/>
      <c r="F618" s="6"/>
    </row>
    <row r="620" spans="2:6" x14ac:dyDescent="0.25">
      <c r="B620" s="3" t="str">
        <f xml:space="preserve"> HYPERLINK("#'目次'!B48", "[43]")</f>
        <v>[43]</v>
      </c>
      <c r="C620" s="1" t="s">
        <v>388</v>
      </c>
    </row>
    <row r="621" spans="2:6" x14ac:dyDescent="0.25">
      <c r="B621" s="1"/>
      <c r="C621" s="1"/>
    </row>
    <row r="622" spans="2:6" x14ac:dyDescent="0.25">
      <c r="B622" s="1"/>
      <c r="C622" s="1"/>
    </row>
    <row r="623" spans="2:6" x14ac:dyDescent="0.25">
      <c r="E623" s="7" t="s">
        <v>2</v>
      </c>
      <c r="F623" s="14" t="s">
        <v>3</v>
      </c>
    </row>
    <row r="624" spans="2:6" x14ac:dyDescent="0.25">
      <c r="C624" s="10"/>
      <c r="D624" s="12" t="s">
        <v>11</v>
      </c>
      <c r="E624" s="13">
        <v>2414</v>
      </c>
      <c r="F624" s="9">
        <v>100</v>
      </c>
    </row>
    <row r="625" spans="2:6" x14ac:dyDescent="0.25">
      <c r="C625" s="15">
        <v>1</v>
      </c>
      <c r="D625" s="18" t="s">
        <v>389</v>
      </c>
      <c r="E625" s="17">
        <v>626</v>
      </c>
      <c r="F625" s="2">
        <v>25.932062966031001</v>
      </c>
    </row>
    <row r="626" spans="2:6" x14ac:dyDescent="0.25">
      <c r="C626" s="15">
        <v>2</v>
      </c>
      <c r="D626" s="18" t="s">
        <v>390</v>
      </c>
      <c r="E626" s="17">
        <v>975</v>
      </c>
      <c r="F626" s="2">
        <v>40.389395194697997</v>
      </c>
    </row>
    <row r="627" spans="2:6" x14ac:dyDescent="0.25">
      <c r="C627" s="15">
        <v>3</v>
      </c>
      <c r="D627" s="18" t="s">
        <v>391</v>
      </c>
      <c r="E627" s="17">
        <v>589</v>
      </c>
      <c r="F627" s="2">
        <v>24.399337199668999</v>
      </c>
    </row>
    <row r="628" spans="2:6" x14ac:dyDescent="0.25">
      <c r="C628" s="5">
        <v>4</v>
      </c>
      <c r="D628" s="16" t="s">
        <v>392</v>
      </c>
      <c r="E628" s="19">
        <v>224</v>
      </c>
      <c r="F628" s="20">
        <v>9.2792046396019998</v>
      </c>
    </row>
    <row r="629" spans="2:6" x14ac:dyDescent="0.25">
      <c r="C629" s="8"/>
      <c r="D629" s="11" t="s">
        <v>15</v>
      </c>
      <c r="E629" s="4"/>
      <c r="F629" s="6"/>
    </row>
    <row r="631" spans="2:6" x14ac:dyDescent="0.25">
      <c r="B631" s="3" t="str">
        <f xml:space="preserve"> HYPERLINK("#'目次'!B49", "[44]")</f>
        <v>[44]</v>
      </c>
      <c r="C631" s="1" t="s">
        <v>395</v>
      </c>
    </row>
    <row r="632" spans="2:6" x14ac:dyDescent="0.25">
      <c r="B632" s="1"/>
      <c r="C632" s="1"/>
    </row>
    <row r="633" spans="2:6" x14ac:dyDescent="0.25">
      <c r="B633" s="1"/>
      <c r="C633" s="1"/>
    </row>
    <row r="634" spans="2:6" x14ac:dyDescent="0.25">
      <c r="E634" s="7" t="s">
        <v>2</v>
      </c>
      <c r="F634" s="14" t="s">
        <v>3</v>
      </c>
    </row>
    <row r="635" spans="2:6" x14ac:dyDescent="0.25">
      <c r="C635" s="10"/>
      <c r="D635" s="12" t="s">
        <v>11</v>
      </c>
      <c r="E635" s="13">
        <v>2414</v>
      </c>
      <c r="F635" s="9">
        <v>100</v>
      </c>
    </row>
    <row r="636" spans="2:6" x14ac:dyDescent="0.25">
      <c r="C636" s="15">
        <v>1</v>
      </c>
      <c r="D636" s="18" t="s">
        <v>396</v>
      </c>
      <c r="E636" s="17">
        <v>300</v>
      </c>
      <c r="F636" s="2">
        <v>12.427506213753</v>
      </c>
    </row>
    <row r="637" spans="2:6" x14ac:dyDescent="0.25">
      <c r="C637" s="15">
        <v>2</v>
      </c>
      <c r="D637" s="18" t="s">
        <v>397</v>
      </c>
      <c r="E637" s="17">
        <v>722</v>
      </c>
      <c r="F637" s="2">
        <v>29.908864954432001</v>
      </c>
    </row>
    <row r="638" spans="2:6" x14ac:dyDescent="0.25">
      <c r="C638" s="15">
        <v>3</v>
      </c>
      <c r="D638" s="18" t="s">
        <v>398</v>
      </c>
      <c r="E638" s="17">
        <v>483</v>
      </c>
      <c r="F638" s="2">
        <v>20.008285004143001</v>
      </c>
    </row>
    <row r="639" spans="2:6" x14ac:dyDescent="0.25">
      <c r="C639" s="15">
        <v>4</v>
      </c>
      <c r="D639" s="18" t="s">
        <v>399</v>
      </c>
      <c r="E639" s="17">
        <v>395</v>
      </c>
      <c r="F639" s="2">
        <v>16.362883181442001</v>
      </c>
    </row>
    <row r="640" spans="2:6" x14ac:dyDescent="0.25">
      <c r="C640" s="15">
        <v>5</v>
      </c>
      <c r="D640" s="18" t="s">
        <v>400</v>
      </c>
      <c r="E640" s="17">
        <v>236</v>
      </c>
      <c r="F640" s="2">
        <v>9.7763048881519996</v>
      </c>
    </row>
    <row r="641" spans="2:6" x14ac:dyDescent="0.25">
      <c r="C641" s="5">
        <v>6</v>
      </c>
      <c r="D641" s="16" t="s">
        <v>401</v>
      </c>
      <c r="E641" s="19">
        <v>278</v>
      </c>
      <c r="F641" s="20">
        <v>11.516155758078</v>
      </c>
    </row>
    <row r="642" spans="2:6" x14ac:dyDescent="0.25">
      <c r="C642" s="8"/>
      <c r="D642" s="11" t="s">
        <v>15</v>
      </c>
      <c r="E642" s="4"/>
      <c r="F642" s="6"/>
    </row>
    <row r="644" spans="2:6" x14ac:dyDescent="0.25">
      <c r="B644" s="3" t="str">
        <f xml:space="preserve"> HYPERLINK("#'目次'!B50", "[45]")</f>
        <v>[45]</v>
      </c>
      <c r="C644" s="1" t="s">
        <v>404</v>
      </c>
    </row>
    <row r="645" spans="2:6" x14ac:dyDescent="0.25">
      <c r="B645" s="1"/>
      <c r="C645" s="1"/>
    </row>
    <row r="646" spans="2:6" x14ac:dyDescent="0.25">
      <c r="B646" s="1"/>
      <c r="C646" s="1"/>
    </row>
    <row r="647" spans="2:6" x14ac:dyDescent="0.25">
      <c r="E647" s="7" t="s">
        <v>2</v>
      </c>
      <c r="F647" s="14" t="s">
        <v>3</v>
      </c>
    </row>
    <row r="648" spans="2:6" x14ac:dyDescent="0.25">
      <c r="C648" s="10"/>
      <c r="D648" s="12" t="s">
        <v>11</v>
      </c>
      <c r="E648" s="13">
        <v>2414</v>
      </c>
      <c r="F648" s="9">
        <v>100</v>
      </c>
    </row>
    <row r="649" spans="2:6" x14ac:dyDescent="0.25">
      <c r="C649" s="15">
        <v>1</v>
      </c>
      <c r="D649" s="18" t="s">
        <v>405</v>
      </c>
      <c r="E649" s="17">
        <v>110</v>
      </c>
      <c r="F649" s="2">
        <v>4.5567522783759999</v>
      </c>
    </row>
    <row r="650" spans="2:6" x14ac:dyDescent="0.25">
      <c r="C650" s="15">
        <v>2</v>
      </c>
      <c r="D650" s="18" t="s">
        <v>406</v>
      </c>
      <c r="E650" s="17">
        <v>190</v>
      </c>
      <c r="F650" s="2">
        <v>7.8707539353770004</v>
      </c>
    </row>
    <row r="651" spans="2:6" x14ac:dyDescent="0.25">
      <c r="C651" s="15">
        <v>3</v>
      </c>
      <c r="D651" s="18" t="s">
        <v>397</v>
      </c>
      <c r="E651" s="17">
        <v>722</v>
      </c>
      <c r="F651" s="2">
        <v>29.908864954432001</v>
      </c>
    </row>
    <row r="652" spans="2:6" x14ac:dyDescent="0.25">
      <c r="C652" s="15">
        <v>4</v>
      </c>
      <c r="D652" s="18" t="s">
        <v>407</v>
      </c>
      <c r="E652" s="17">
        <v>117</v>
      </c>
      <c r="F652" s="2">
        <v>4.8467274233640003</v>
      </c>
    </row>
    <row r="653" spans="2:6" x14ac:dyDescent="0.25">
      <c r="C653" s="15">
        <v>5</v>
      </c>
      <c r="D653" s="18" t="s">
        <v>408</v>
      </c>
      <c r="E653" s="17">
        <v>123</v>
      </c>
      <c r="F653" s="2">
        <v>5.0952775476390002</v>
      </c>
    </row>
    <row r="654" spans="2:6" x14ac:dyDescent="0.25">
      <c r="C654" s="15">
        <v>6</v>
      </c>
      <c r="D654" s="18" t="s">
        <v>409</v>
      </c>
      <c r="E654" s="17">
        <v>243</v>
      </c>
      <c r="F654" s="2">
        <v>10.06628003314</v>
      </c>
    </row>
    <row r="655" spans="2:6" x14ac:dyDescent="0.25">
      <c r="C655" s="15">
        <v>7</v>
      </c>
      <c r="D655" s="18" t="s">
        <v>399</v>
      </c>
      <c r="E655" s="17">
        <v>395</v>
      </c>
      <c r="F655" s="2">
        <v>16.362883181442001</v>
      </c>
    </row>
    <row r="656" spans="2:6" x14ac:dyDescent="0.25">
      <c r="C656" s="15">
        <v>8</v>
      </c>
      <c r="D656" s="18" t="s">
        <v>410</v>
      </c>
      <c r="E656" s="17">
        <v>168</v>
      </c>
      <c r="F656" s="2">
        <v>6.9594034797019999</v>
      </c>
    </row>
    <row r="657" spans="3:6" x14ac:dyDescent="0.25">
      <c r="C657" s="15">
        <v>9</v>
      </c>
      <c r="D657" s="18" t="s">
        <v>411</v>
      </c>
      <c r="E657" s="17">
        <v>68</v>
      </c>
      <c r="F657" s="2">
        <v>2.8169014084509998</v>
      </c>
    </row>
    <row r="658" spans="3:6" x14ac:dyDescent="0.25">
      <c r="C658" s="5">
        <v>10</v>
      </c>
      <c r="D658" s="16" t="s">
        <v>401</v>
      </c>
      <c r="E658" s="19">
        <v>278</v>
      </c>
      <c r="F658" s="20">
        <v>11.516155758078</v>
      </c>
    </row>
    <row r="659" spans="3:6" x14ac:dyDescent="0.25">
      <c r="C659" s="8"/>
      <c r="D659" s="11" t="s">
        <v>15</v>
      </c>
      <c r="E659" s="4"/>
      <c r="F659" s="6"/>
    </row>
  </sheetData>
  <phoneticPr fontId="5"/>
  <pageMargins left="0.7" right="0.7" top="0.70634920634920628" bottom="0.70634920634920628" header="0.34920634920634919" footer="0.34920634920634919"/>
  <pageSetup paperSize="9" scale="71" orientation="portrait"/>
  <headerFooter>
    <oddFooter>&amp;C&amp;P</oddFooter>
  </headerFooter>
  <rowBreaks count="10" manualBreakCount="10">
    <brk id="76" max="16383" man="1"/>
    <brk id="146" max="16383" man="1"/>
    <brk id="212" max="16383" man="1"/>
    <brk id="280" max="16383" man="1"/>
    <brk id="338" max="16383" man="1"/>
    <brk id="388" max="16383" man="1"/>
    <brk id="454" max="16383" man="1"/>
    <brk id="523" max="16383" man="1"/>
    <brk id="585" max="16383" man="1"/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目次</vt:lpstr>
      <vt:lpstr>NP</vt:lpstr>
      <vt:lpstr>NP!Print_Area</vt:lpstr>
      <vt:lpstr>NP!Print_Titles</vt:lpstr>
      <vt:lpstr>目次!Print_Titles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modified xsi:type="dcterms:W3CDTF">2023-05-08T06:22:11Z</dcterms:modified>
</cp:coreProperties>
</file>